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4340344-892B-4CC8-A517-29AFA727E4DF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2" i="371" l="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E19" i="431"/>
  <c r="F16" i="431"/>
  <c r="H18" i="431"/>
  <c r="K9" i="431"/>
  <c r="N16" i="431"/>
  <c r="Q17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P19" i="431"/>
  <c r="Q16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O18" i="431"/>
  <c r="P15" i="431"/>
  <c r="Q12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E11" i="431"/>
  <c r="H10" i="431"/>
  <c r="I15" i="431"/>
  <c r="K17" i="431"/>
  <c r="M19" i="431"/>
  <c r="P10" i="431"/>
  <c r="Q15" i="431"/>
  <c r="P11" i="431"/>
  <c r="O15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D14" i="431"/>
  <c r="G13" i="431"/>
  <c r="J12" i="431"/>
  <c r="L14" i="431"/>
  <c r="M11" i="431"/>
  <c r="O13" i="431"/>
  <c r="P18" i="431"/>
  <c r="O14" i="431"/>
  <c r="P12" i="431"/>
  <c r="R14" i="431" l="1"/>
  <c r="S14" i="431"/>
  <c r="R15" i="431"/>
  <c r="S15" i="431"/>
  <c r="R13" i="431"/>
  <c r="S13" i="431"/>
  <c r="R12" i="431"/>
  <c r="S12" i="431"/>
  <c r="S19" i="431"/>
  <c r="R19" i="431"/>
  <c r="S11" i="431"/>
  <c r="R11" i="431"/>
  <c r="R18" i="431"/>
  <c r="S18" i="431"/>
  <c r="S10" i="431"/>
  <c r="R10" i="431"/>
  <c r="R9" i="431"/>
  <c r="S9" i="431"/>
  <c r="R16" i="431"/>
  <c r="S16" i="431"/>
  <c r="R17" i="431"/>
  <c r="S17" i="431"/>
  <c r="A17" i="414"/>
  <c r="H8" i="431"/>
  <c r="L8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E11" i="339" l="1"/>
  <c r="C11" i="339" l="1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/>
  <c r="A19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18" i="414" s="1"/>
  <c r="M3" i="410" l="1"/>
  <c r="B11" i="339"/>
  <c r="J11" i="339" s="1"/>
  <c r="I11" i="339" l="1"/>
  <c r="H11" i="339" l="1"/>
  <c r="G11" i="339"/>
  <c r="A25" i="414"/>
  <c r="A18" i="414"/>
  <c r="A13" i="414"/>
  <c r="A14" i="414"/>
  <c r="A4" i="414"/>
  <c r="A6" i="339" l="1"/>
  <c r="A5" i="339"/>
  <c r="C14" i="414"/>
  <c r="D17" i="414"/>
  <c r="D14" i="414"/>
  <c r="D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E20" i="414"/>
  <c r="B12" i="339"/>
  <c r="J12" i="339" s="1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F3" i="387"/>
  <c r="N3" i="220"/>
  <c r="L3" i="220" s="1"/>
  <c r="C19" i="414"/>
  <c r="D19" i="414"/>
  <c r="H3" i="387" l="1"/>
  <c r="J3" i="372"/>
  <c r="N3" i="372"/>
  <c r="F3" i="372"/>
  <c r="I12" i="339"/>
  <c r="I13" i="339" s="1"/>
  <c r="C26" i="414"/>
  <c r="E26" i="414" s="1"/>
  <c r="H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G15" i="339" l="1"/>
  <c r="H15" i="339"/>
  <c r="J13" i="339"/>
  <c r="B15" i="339"/>
  <c r="D25" i="414"/>
  <c r="E25" i="414" s="1"/>
  <c r="E14" i="414"/>
  <c r="E4" i="414"/>
  <c r="C6" i="340"/>
  <c r="D6" i="340" s="1"/>
  <c r="B4" i="340"/>
  <c r="G13" i="339"/>
  <c r="C4" i="340" l="1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<sst xmlns="http://schemas.openxmlformats.org/spreadsheetml/2006/main" count="11250" uniqueCount="3720">
  <si>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</si>
  <si>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</si>
  <si>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</si>
  <si>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</si>
  <si>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</si>
  <si>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</si>
  <si>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</si>
  <si>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</si>
  <si>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</si>
  <si>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</si>
  <si>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</si>
  <si>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</si>
  <si>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</si>
  <si>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</si>
  <si>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</si>
  <si>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</si>
  <si>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</si>
  <si>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</si>
  <si>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</si>
  <si>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</si>
  <si>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</si>
  <si>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</si>
  <si>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</si>
  <si>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</si>
  <si>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</si>
  <si>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</si>
  <si>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</si>
  <si>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</si>
  <si>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</si>
  <si>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</si>
  <si>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</si>
  <si>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</si>
  <si>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</si>
  <si>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</si>
  <si>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</si>
  <si>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</si>
  <si>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</si>
  <si>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</si>
  <si>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</si>
  <si>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</si>
  <si>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</si>
  <si>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</si>
  <si>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</si>
  <si>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</si>
  <si>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</si>
  <si>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</si>
  <si>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</si>
  <si>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</si>
  <si>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</si>
  <si>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</si>
  <si>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</si>
  <si>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</si>
  <si>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</si>
  <si>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</si>
  <si>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</si>
  <si>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</si>
  <si>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</si>
  <si>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</si>
  <si>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</si>
  <si>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</si>
  <si>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</si>
  <si>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</si>
  <si>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</si>
  <si>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</si>
  <si>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</si>
  <si>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</si>
  <si>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</si>
  <si>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</si>
  <si>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</si>
  <si>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</si>
  <si>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</si>
  <si>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</si>
  <si>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</si>
  <si>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</si>
  <si>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</si>
  <si>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</si>
  <si>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</si>
  <si>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</si>
  <si>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</si>
  <si>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</si>
  <si>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</si>
  <si>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</si>
  <si>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</si>
  <si>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</si>
  <si>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</si>
  <si>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</si>
  <si>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</si>
  <si>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</si>
  <si>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</si>
  <si>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</si>
  <si>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</si>
  <si>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</si>
  <si>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</si>
  <si>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</si>
  <si>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</si>
  <si>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</si>
  <si>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</si>
  <si>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</si>
  <si>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</si>
  <si>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</si>
  <si>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</si>
  <si>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</si>
  <si>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</si>
  <si>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</si>
  <si>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</si>
  <si>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</si>
  <si>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</si>
  <si>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</si>
  <si>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</si>
  <si>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</si>
  <si>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</si>
  <si>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</si>
  <si>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</si>
  <si>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</si>
  <si>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</si>
  <si>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</si>
  <si>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</si>
  <si>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</si>
  <si>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</si>
  <si>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</si>
  <si>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</si>
  <si>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</si>
  <si>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</si>
  <si>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</si>
  <si>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</si>
  <si>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</si>
  <si>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</si>
  <si>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</si>
  <si>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</si>
  <si>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</si>
  <si>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</si>
  <si>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</si>
  <si>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</si>
  <si>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</si>
  <si>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</si>
  <si>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</si>
  <si>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</si>
  <si>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</si>
  <si>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</si>
  <si>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</si>
  <si>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</si>
  <si>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</si>
  <si>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</si>
  <si>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</si>
  <si>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</si>
  <si>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</si>
  <si>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</si>
  <si>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</si>
  <si>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</si>
  <si>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</si>
  <si>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</si>
  <si>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</si>
  <si>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</si>
  <si>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</si>
  <si>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</si>
  <si>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</si>
  <si>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</si>
  <si>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</si>
  <si>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</si>
  <si>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</si>
  <si>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</si>
  <si>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</si>
  <si>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</si>
  <si>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</si>
  <si>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</si>
  <si>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</si>
  <si>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</si>
  <si>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</si>
  <si>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</si>
  <si>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</si>
  <si>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</si>
  <si>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</si>
  <si>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</si>
  <si>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</si>
  <si>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</si>
  <si>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</si>
  <si>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</si>
  <si>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</si>
  <si>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</si>
  <si>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</si>
  <si>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</si>
  <si>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</si>
  <si>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</si>
  <si>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</si>
  <si>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</si>
  <si>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</si>
  <si>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</si>
  <si>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</si>
  <si>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</si>
  <si>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</si>
  <si>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</si>
  <si>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</si>
  <si>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</si>
  <si>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</si>
  <si>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</si>
  <si>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</si>
  <si>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</si>
  <si>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</si>
  <si>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</si>
  <si>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</si>
  <si>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</si>
  <si>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</si>
  <si>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</si>
  <si>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</si>
  <si>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</si>
  <si>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</si>
  <si>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</si>
  <si>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</si>
  <si>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</si>
  <si>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</si>
  <si>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</si>
  <si>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</si>
  <si>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</si>
  <si>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</si>
  <si>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</si>
  <si>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</si>
  <si>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</si>
  <si>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</si>
  <si>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</si>
  <si>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</si>
  <si>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</si>
  <si>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</si>
  <si>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</si>
  <si>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</si>
  <si>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</si>
  <si>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</si>
  <si>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</si>
  <si>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</si>
  <si>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</si>
  <si>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</si>
  <si>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</si>
  <si>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</si>
  <si>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</si>
  <si>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</si>
  <si>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</si>
  <si>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</si>
  <si>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</si>
  <si>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</si>
  <si>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</si>
  <si>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</si>
  <si>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</si>
  <si>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</si>
  <si>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</si>
  <si>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</si>
  <si>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</si>
  <si>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</si>
  <si>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</si>
  <si>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</si>
  <si>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</si>
  <si>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</si>
  <si>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</si>
  <si>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</si>
  <si>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</si>
  <si>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</si>
  <si>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</si>
  <si>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</si>
  <si>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</si>
  <si>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</si>
  <si>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</si>
  <si>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</si>
  <si>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</si>
  <si>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</si>
  <si>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</si>
  <si>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</si>
  <si>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</si>
  <si>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</si>
  <si>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</si>
  <si>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</si>
  <si>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</si>
  <si>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</si>
  <si>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</si>
  <si>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</si>
  <si>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</si>
  <si>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</si>
  <si>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</si>
  <si>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</si>
  <si>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</si>
  <si>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</si>
  <si>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</si>
  <si>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</si>
  <si>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</si>
  <si>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</si>
  <si>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</si>
  <si>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</si>
  <si>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</si>
  <si>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</si>
  <si>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</si>
  <si>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</si>
  <si>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</si>
  <si>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</si>
  <si>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</si>
  <si>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</si>
  <si>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</si>
  <si>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</si>
  <si>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</si>
  <si>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</si>
  <si>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</si>
  <si>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</si>
  <si>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</si>
  <si>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</si>
  <si>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</si>
  <si>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</si>
  <si>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</si>
  <si>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</si>
  <si>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</si>
  <si>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</si>
  <si>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</si>
  <si>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</si>
  <si>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</si>
  <si>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</si>
  <si>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</si>
  <si>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</si>
  <si>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</si>
  <si>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</si>
  <si>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</si>
  <si>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</si>
  <si>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</si>
  <si>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</si>
  <si>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</si>
  <si>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</si>
  <si>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</si>
  <si>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</si>
  <si>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</si>
  <si>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</si>
  <si>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</si>
  <si>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</si>
  <si>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</si>
  <si>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</si>
  <si>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</si>
  <si>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</si>
  <si>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</si>
  <si>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</si>
  <si>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</si>
  <si>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</si>
  <si>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</si>
  <si>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</si>
  <si>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</si>
  <si>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</si>
  <si>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</si>
  <si>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</si>
  <si>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</si>
  <si>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</si>
  <si>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</si>
  <si>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</si>
  <si>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</si>
  <si>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</si>
  <si>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</si>
  <si>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</si>
  <si>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</si>
  <si>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</si>
  <si>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</si>
  <si>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</si>
  <si>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</si>
  <si>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</si>
  <si>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</si>
  <si>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</si>
  <si>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</si>
  <si>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</si>
  <si>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</si>
  <si>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</si>
  <si>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</si>
  <si>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</si>
  <si>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</si>
  <si>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</si>
  <si>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</si>
  <si>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</si>
  <si>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</si>
  <si>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</si>
  <si>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</si>
  <si>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</si>
  <si>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</si>
  <si>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</si>
  <si>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</si>
  <si>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</si>
  <si>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</si>
  <si>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</si>
  <si>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</si>
  <si>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</si>
  <si>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</si>
  <si>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</si>
  <si>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</si>
  <si>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</si>
  <si>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</si>
  <si>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</si>
  <si>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</si>
  <si>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</si>
  <si>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</si>
  <si>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</si>
  <si>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</si>
  <si>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</si>
  <si>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</si>
  <si>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</si>
  <si>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</si>
  <si>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</si>
  <si>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</si>
  <si>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</si>
  <si>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</si>
  <si>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</si>
  <si>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</si>
  <si>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</si>
  <si>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</si>
  <si>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</si>
  <si>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</si>
  <si>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</si>
  <si>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</si>
  <si>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</si>
  <si>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</si>
  <si>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</si>
  <si>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</si>
  <si>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</si>
  <si>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</si>
  <si>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</si>
  <si>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</si>
  <si>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</si>
  <si>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</si>
  <si>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</si>
  <si>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</si>
  <si>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</si>
  <si>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</si>
  <si>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</si>
  <si>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</si>
  <si>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</si>
  <si>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</si>
  <si>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</si>
  <si>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</si>
  <si>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</si>
  <si>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</si>
  <si>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</si>
  <si>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</si>
  <si>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</si>
  <si>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</si>
  <si>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</si>
  <si>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</si>
  <si>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</si>
  <si>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</si>
  <si>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</si>
  <si>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</si>
  <si>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</si>
  <si>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</si>
  <si>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</si>
  <si>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</si>
  <si>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</si>
  <si>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</si>
  <si>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</si>
  <si>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</si>
  <si>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</si>
  <si>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</si>
  <si>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</si>
  <si>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</si>
  <si>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</si>
  <si>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</si>
  <si>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</si>
  <si>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</si>
  <si>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</si>
  <si>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</si>
  <si>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</si>
  <si>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</si>
  <si>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</si>
  <si>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</si>
  <si>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</si>
  <si>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</si>
  <si>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</si>
  <si>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</si>
  <si>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</si>
  <si>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</si>
  <si>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</si>
  <si>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</si>
  <si>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</si>
  <si>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</si>
  <si>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</si>
  <si>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</si>
  <si>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</si>
  <si>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</si>
  <si>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</si>
  <si>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</si>
  <si>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</si>
  <si>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</si>
  <si>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</si>
  <si>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</si>
  <si>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</si>
  <si>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</si>
  <si>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</si>
  <si>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</si>
  <si>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</si>
  <si>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</si>
  <si>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</si>
  <si>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</si>
  <si>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</si>
  <si>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</si>
  <si>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</si>
  <si>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</si>
  <si>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</si>
  <si>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</si>
  <si>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</si>
  <si>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</si>
  <si>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</si>
  <si>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</si>
  <si>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</si>
  <si>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</si>
  <si>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</si>
  <si>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</si>
  <si>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</si>
  <si>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</si>
  <si>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</si>
  <si>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</si>
  <si>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</si>
  <si>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</si>
  <si>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</si>
  <si>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</si>
  <si>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</si>
  <si>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</si>
  <si>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</si>
  <si>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</si>
  <si>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</si>
  <si>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</si>
  <si>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</si>
  <si>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</si>
  <si>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</si>
  <si>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</si>
  <si>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</si>
  <si>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</si>
  <si>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59</t>
  </si>
  <si>
    <t>IPCHO: Oddělení int. péče chirurg. oborů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</si>
  <si>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</si>
  <si>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</si>
  <si>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</si>
  <si>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</si>
  <si>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</si>
  <si>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</si>
  <si>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</si>
  <si>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</si>
  <si>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</si>
  <si>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</si>
  <si>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</si>
  <si>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</si>
  <si>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</si>
  <si>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</si>
  <si>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</si>
  <si>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</si>
  <si>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</si>
  <si>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</si>
  <si>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</si>
  <si>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</si>
  <si>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ACC INJEKT-mimořádný dovoz</t>
  </si>
  <si>
    <t>ACICLOVIR OLIKLA</t>
  </si>
  <si>
    <t>250MG INF PLV SOL 5</t>
  </si>
  <si>
    <t>ACIDUM ASCORBICUM BBP</t>
  </si>
  <si>
    <t>100MG/ML INJ SOL 5X5ML</t>
  </si>
  <si>
    <t>ADRENALIN BRADEX</t>
  </si>
  <si>
    <t>1MG/ML INJ SOL 10X1ML</t>
  </si>
  <si>
    <t>ADRENALIN LECIVA</t>
  </si>
  <si>
    <t>INJ 5X1ML/1MG</t>
  </si>
  <si>
    <t>P</t>
  </si>
  <si>
    <t>ADVAGRAF 3 MG</t>
  </si>
  <si>
    <t>CPS PRO 30</t>
  </si>
  <si>
    <t>ADVAGRAF 5 MG</t>
  </si>
  <si>
    <t>POR CPS PRO 30X5MG</t>
  </si>
  <si>
    <t>AESCIN-TEVA</t>
  </si>
  <si>
    <t>POR TBL FLM 30X20MG</t>
  </si>
  <si>
    <t>ALETRO</t>
  </si>
  <si>
    <t>2,5MG TBL FLM 30</t>
  </si>
  <si>
    <t>AMBROBENE</t>
  </si>
  <si>
    <t>INJ 5X2ML/15MG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</si>
  <si>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</si>
  <si>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</si>
  <si>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</si>
  <si>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</si>
  <si>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</si>
  <si>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</si>
  <si>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</si>
  <si>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</si>
  <si>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APAURIN</t>
  </si>
  <si>
    <t>INJ 10X2ML/10MG</t>
  </si>
  <si>
    <t>AQUA PRO INIECTIONE ARDEAPHARMA</t>
  </si>
  <si>
    <t>100% PAR LQF 10X250ML</t>
  </si>
  <si>
    <t>100% PAR LQF 10X500ML</t>
  </si>
  <si>
    <t>AQUA PRO INJECTIONE BRAUN</t>
  </si>
  <si>
    <t>PAR LQF 20X100ML-PE</t>
  </si>
  <si>
    <t>INJ SOL 10X1000ML-PE</t>
  </si>
  <si>
    <t>ARDEAELYTOSOL CONC. KALIUMCHLORID 7,45%</t>
  </si>
  <si>
    <t>INF SOL 10X200ML</t>
  </si>
  <si>
    <t>INF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</si>
  <si>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</si>
  <si>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</si>
  <si>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</si>
  <si>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</si>
  <si>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</si>
  <si>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</si>
  <si>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</si>
  <si>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</si>
  <si>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ARGOFAN</t>
  </si>
  <si>
    <t>150MG TBL PRO 30</t>
  </si>
  <si>
    <t>ATROPIN BBP</t>
  </si>
  <si>
    <t>0,5MG/ML INJ SOL 10X1ML</t>
  </si>
  <si>
    <t>ATROVENT 0.025%</t>
  </si>
  <si>
    <t>INH SOL 1X20ML</t>
  </si>
  <si>
    <t>AULIN</t>
  </si>
  <si>
    <t>POR TBL NOB 30X100MG</t>
  </si>
  <si>
    <t>BERODUAL</t>
  </si>
  <si>
    <t>INH LIQ 1X20ML</t>
  </si>
  <si>
    <t>BETADINE - zelená</t>
  </si>
  <si>
    <t>LIQ 1X1000ML</t>
  </si>
  <si>
    <t>BETALOC</t>
  </si>
  <si>
    <t>1MG/ML INJ SOL 5X5ML</t>
  </si>
  <si>
    <t>BETALOC ZOK</t>
  </si>
  <si>
    <t>100MG TBL PRO 100</t>
  </si>
  <si>
    <t>Biopron9 tob.60+20</t>
  </si>
  <si>
    <t>BRICANYL</t>
  </si>
  <si>
    <t>BRUFEN 600 MG</t>
  </si>
  <si>
    <t>POR GRA EFF 20X600MG</t>
  </si>
  <si>
    <t>BRUFEN RAPID</t>
  </si>
  <si>
    <t>400MG TBL FLM 24 I</t>
  </si>
  <si>
    <t>BUDIAIR</t>
  </si>
  <si>
    <t>INHSOLPSS200X200MCG</t>
  </si>
  <si>
    <t>BURONIL 25 MG</t>
  </si>
  <si>
    <t>POR TBL OBD 50X25MG</t>
  </si>
  <si>
    <t>CALCIFEROL BIOTIKA FORTE</t>
  </si>
  <si>
    <t>7,5MG/ML INJ SOL 5X1ML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</si>
  <si>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</si>
  <si>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</si>
  <si>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</si>
  <si>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</si>
  <si>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</si>
  <si>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</si>
  <si>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</si>
  <si>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</si>
  <si>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CALRECIA</t>
  </si>
  <si>
    <t>100MMOL/L INF SOL 8X1500ML</t>
  </si>
  <si>
    <t>CARDILAN</t>
  </si>
  <si>
    <t>INJ 10X10ML</t>
  </si>
  <si>
    <t>CATAPRESAN</t>
  </si>
  <si>
    <t>0,15MG/ML INJ SOL 5X1ML</t>
  </si>
  <si>
    <t>CATAPRESAN 0,15MG INJ-MIMOŘÁDNÝ DOVOZ!!</t>
  </si>
  <si>
    <t>INJ 5X1ML/0.15MG</t>
  </si>
  <si>
    <t>CELASKON</t>
  </si>
  <si>
    <t>100MG TBL NOB 40</t>
  </si>
  <si>
    <t>CITALEC 20 ZENTIVA</t>
  </si>
  <si>
    <t>20MG TBL FLM 30</t>
  </si>
  <si>
    <t>CLARITINE</t>
  </si>
  <si>
    <t>10MG TBL NOB 60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</si>
  <si>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</si>
  <si>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</si>
  <si>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</si>
  <si>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</si>
  <si>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</si>
  <si>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</si>
  <si>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</si>
  <si>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</si>
  <si>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</si>
  <si>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</si>
  <si>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</si>
  <si>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</si>
  <si>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</si>
  <si>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</si>
  <si>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CYMEVENE</t>
  </si>
  <si>
    <t>500MG INF PLV CSL 1</t>
  </si>
  <si>
    <t>DEGAN</t>
  </si>
  <si>
    <t>INJ 50X2ML/10MG</t>
  </si>
  <si>
    <t>DEPAKINE CHRONO 500MG SECABLE</t>
  </si>
  <si>
    <t>TBL RET 100X500MG</t>
  </si>
  <si>
    <t>DEPAKINE INJ 1+1X4ML</t>
  </si>
  <si>
    <t>PSO LQF 400MG/4ML</t>
  </si>
  <si>
    <t>DETRALEX</t>
  </si>
  <si>
    <t>POR TBL FLM 120X500MG</t>
  </si>
  <si>
    <t>POR TBL FLM 60</t>
  </si>
  <si>
    <t>DEXAMED</t>
  </si>
  <si>
    <t>INJ 10X2ML/8MG</t>
  </si>
  <si>
    <t>DEXMEDETOMIDINE EVER PHARMA</t>
  </si>
  <si>
    <t>100MCG/ML INF CNC SOL 5X2ML</t>
  </si>
  <si>
    <t>100MCG/ML INF CNC SOL 25X2ML</t>
  </si>
  <si>
    <t>DIAZEPAM SLOVAKOFARMA</t>
  </si>
  <si>
    <t>5MG TBL NOB 20(1X20)</t>
  </si>
  <si>
    <t>DICLOFENAC AL 25</t>
  </si>
  <si>
    <t>TBL OBD 50X25MG</t>
  </si>
  <si>
    <t>DICLOFENAC DUO PHARMASWISS</t>
  </si>
  <si>
    <t>75MG CPS RDR 30 I</t>
  </si>
  <si>
    <t>DICYNONE 250</t>
  </si>
  <si>
    <t>INJ SOL 4X2ML/250MG</t>
  </si>
  <si>
    <t>DIGOXIN 0.250 LECIVA</t>
  </si>
  <si>
    <t>TBL 30X0.25MG</t>
  </si>
  <si>
    <t>DIGOXIN ZENTIVA</t>
  </si>
  <si>
    <t>0,5MG/2ML INJ SOL 5X2ML</t>
  </si>
  <si>
    <t>DILURAN</t>
  </si>
  <si>
    <t>TBL 20X250MG</t>
  </si>
  <si>
    <t>DIPEPTIVEN</t>
  </si>
  <si>
    <t>200MG/ML INF CNC SOL 10X100ML</t>
  </si>
  <si>
    <t>DIPIDOLOR</t>
  </si>
  <si>
    <t>7,5MG/ML INJ SOL 5X2ML</t>
  </si>
  <si>
    <t>DITHIADEN</t>
  </si>
  <si>
    <t>TBL 20X2MG</t>
  </si>
  <si>
    <t>INJ 10X2ML</t>
  </si>
  <si>
    <t>DUPHALAC</t>
  </si>
  <si>
    <t>667MG/ML POR SOL 1X500ML IV</t>
  </si>
  <si>
    <t>DZ BRAUNOL 1 L</t>
  </si>
  <si>
    <t>DZ BRAUNOL 500 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</si>
  <si>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</si>
  <si>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</si>
  <si>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</si>
  <si>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</si>
  <si>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</si>
  <si>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</si>
  <si>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EMBESIN</t>
  </si>
  <si>
    <t>40IU/2ML INF CNC SOL 10X2ML</t>
  </si>
  <si>
    <t>ENSURE PLUS ADVANCE KÁVOVÁ PŘÍCHUŤ</t>
  </si>
  <si>
    <t>POR SOL 4X220ML</t>
  </si>
  <si>
    <t>ERDOMED</t>
  </si>
  <si>
    <t>POR CPS DUR 60X300MG</t>
  </si>
  <si>
    <t>EREVIT 30</t>
  </si>
  <si>
    <t>INJ SOL 5X1ML/30MG</t>
  </si>
  <si>
    <t>ESPRITAL 30</t>
  </si>
  <si>
    <t>POR TBL FLM 30X30MG</t>
  </si>
  <si>
    <t>ESPUMISAN KAPKY 100 MG/ML</t>
  </si>
  <si>
    <t>100MG/ML POR GTT EML 1X50ML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</si>
  <si>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</si>
  <si>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</si>
  <si>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</si>
  <si>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</si>
  <si>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</si>
  <si>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</si>
  <si>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 50</t>
  </si>
  <si>
    <t>TBL 100X50RG</t>
  </si>
  <si>
    <t>EUTHYROX 88 MIKROGRAMŮ</t>
  </si>
  <si>
    <t>88MCG TBL NOB 100 II</t>
  </si>
  <si>
    <t>EXODERIL</t>
  </si>
  <si>
    <t>DRM CRM 1X30GM</t>
  </si>
  <si>
    <t>FLAVOBION</t>
  </si>
  <si>
    <t>70MG TBL FLM 50</t>
  </si>
  <si>
    <t>FLUMAZENIL Accord  - mimořádný dovoz</t>
  </si>
  <si>
    <t>0,1MG/ML INJ SOL 5X5ML/0,5mg</t>
  </si>
  <si>
    <t>FOKUSIN</t>
  </si>
  <si>
    <t>POR CPS RDR 90X0.4MG</t>
  </si>
  <si>
    <t>FRAXIPARIN MULTI</t>
  </si>
  <si>
    <t>INJ 10X5ML/47.5KU</t>
  </si>
  <si>
    <t>FRAXIPARINE</t>
  </si>
  <si>
    <t>INJ SOL 10X0.3ML</t>
  </si>
  <si>
    <t>INJ SOL 10X0.8ML</t>
  </si>
  <si>
    <t>INJ SOL 10X0.4ML</t>
  </si>
  <si>
    <t>INJ SOL 10X0.6ML</t>
  </si>
  <si>
    <t>FRAXIPARINE FORTE</t>
  </si>
  <si>
    <t>FURORESE 40</t>
  </si>
  <si>
    <t>TBL 100X40MG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</si>
  <si>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</si>
  <si>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</si>
  <si>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</si>
  <si>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</si>
  <si>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</si>
  <si>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</si>
  <si>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</si>
  <si>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</si>
  <si>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</si>
  <si>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</si>
  <si>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</si>
  <si>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</si>
  <si>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</si>
  <si>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</si>
  <si>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</si>
  <si>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</si>
  <si>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</si>
  <si>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</si>
  <si>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</si>
  <si>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10X250ML-PE</t>
  </si>
  <si>
    <t>GODASAL 100</t>
  </si>
  <si>
    <t>POR TBL NOB 100</t>
  </si>
  <si>
    <t>GUTRON 2.5MG</t>
  </si>
  <si>
    <t>TBL 50X2.5MG</t>
  </si>
  <si>
    <t>TBL 20X2.5MG</t>
  </si>
  <si>
    <t>HALOPERIDOL</t>
  </si>
  <si>
    <t>INJ 5X1ML/5MG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</si>
  <si>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</si>
  <si>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</si>
  <si>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</si>
  <si>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</si>
  <si>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</si>
  <si>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</si>
  <si>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</si>
  <si>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</si>
  <si>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</si>
  <si>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</si>
  <si>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</si>
  <si>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</si>
  <si>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</si>
  <si>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</si>
  <si>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CHLORID SODNÝ 0,9% BRAUN</t>
  </si>
  <si>
    <t>INF SOL 10X250MLPELAH</t>
  </si>
  <si>
    <t>INF SOL 20X100MLPELAH</t>
  </si>
  <si>
    <t>INF SOL 10X1000MLPLAH</t>
  </si>
  <si>
    <t>INF SOL 10X500MLPELAH</t>
  </si>
  <si>
    <t>IBUPROFEN AL</t>
  </si>
  <si>
    <t>400MG TBL FLM 100</t>
  </si>
  <si>
    <t>IBUPROFEN B. BRAUN 400MG</t>
  </si>
  <si>
    <t xml:space="preserve"> INF SOL 10X100ML</t>
  </si>
  <si>
    <t>IBUPROFEN B. BRAUN 600MG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</si>
  <si>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</si>
  <si>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</si>
  <si>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</si>
  <si>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</si>
  <si>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</si>
  <si>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</si>
  <si>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IR  4% Citrate Solution SafeLock 1500 ml</t>
  </si>
  <si>
    <t>IR dialysační rozt.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</si>
  <si>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</si>
  <si>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</si>
  <si>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</si>
  <si>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</si>
  <si>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</si>
  <si>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4% Citrate Solution (SecuNect) 1500 ml</t>
  </si>
  <si>
    <t>IR NaCl 0,9% Frekaflex 1000ml</t>
  </si>
  <si>
    <t>Roztok pro hemodialýzu</t>
  </si>
  <si>
    <t>IR Sol.calcii chlorati 200 ml</t>
  </si>
  <si>
    <t>IR 200ml</t>
  </si>
  <si>
    <t>ISOKET LOSUNG 0.1% PRO INFUS.</t>
  </si>
  <si>
    <t>INJ PRO INF 10X10ML</t>
  </si>
  <si>
    <t>ISOPRINOSINE</t>
  </si>
  <si>
    <t>POR TBL NOB 100X500MG</t>
  </si>
  <si>
    <t>KALIUMCHLORID 7.45% BRAUN</t>
  </si>
  <si>
    <t>INF CNC SOL 20X100ML</t>
  </si>
  <si>
    <t>KANAVIT</t>
  </si>
  <si>
    <t>20MG/ML POR GTT EML 1X5ML</t>
  </si>
  <si>
    <t>INJ 5X1ML/10MG</t>
  </si>
  <si>
    <t>KINITO</t>
  </si>
  <si>
    <t>50MG TBL FLM 40(2X20)</t>
  </si>
  <si>
    <t>KL BENZINUM 900ml/ 600g</t>
  </si>
  <si>
    <t>KL ETHANOL.C.BENZINO 75G</t>
  </si>
  <si>
    <t>KL ETHANOLUM BENZ.DENAT. 500ml  /400g/</t>
  </si>
  <si>
    <t>KL ETHANOLUM BENZ.DENAT. 900ml /720g/</t>
  </si>
  <si>
    <t>KL ETHER 200G</t>
  </si>
  <si>
    <t>KL MAST NA SPALENINY, 100G</t>
  </si>
  <si>
    <t>KL MAST NA SPALENINY, 20G</t>
  </si>
  <si>
    <t>KL MAST NA SPALENINY+ BETADINE , 100G</t>
  </si>
  <si>
    <t>KL MS HYDROG.PEROX. 3% 500g</t>
  </si>
  <si>
    <t>KL SIGNATURY</t>
  </si>
  <si>
    <t>KL SOL.HYD.PEROX.3% 200G</t>
  </si>
  <si>
    <t>KL UNG.ICHT.2G,CaCO3 10G,ZnO 6G,VAS.LEN. AA AD</t>
  </si>
  <si>
    <t>100G, 2% ichtamolu</t>
  </si>
  <si>
    <t>KL VASELINUM ALBUM, 20G</t>
  </si>
  <si>
    <t>Lactobacillus acidophil.cps.75 bez laktózy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</si>
  <si>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</si>
  <si>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</si>
  <si>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</si>
  <si>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</si>
  <si>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</si>
  <si>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</si>
  <si>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</si>
  <si>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</si>
  <si>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</si>
  <si>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</si>
  <si>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</si>
  <si>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</si>
  <si>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</si>
  <si>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</si>
  <si>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</si>
  <si>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LOPERON CPS</t>
  </si>
  <si>
    <t>POR CPS DUR 10X2MG</t>
  </si>
  <si>
    <t>POR CPS DUR 20X2MG</t>
  </si>
  <si>
    <t>LYRICA 50 MG</t>
  </si>
  <si>
    <t>POR CPS DUR 56X50MG</t>
  </si>
  <si>
    <t>LYRICA 75 MG</t>
  </si>
  <si>
    <t>POR CPSDUR14X75MG</t>
  </si>
  <si>
    <t>MAGNE B6</t>
  </si>
  <si>
    <t>DRG 50</t>
  </si>
  <si>
    <t>MAGNESIUM SULFATE KALCEKS</t>
  </si>
  <si>
    <t>200MG/ML INJ/INF SOL 5X10ML</t>
  </si>
  <si>
    <t>100MG/ML INJ/INF SOL 5X10ML</t>
  </si>
  <si>
    <t>MAGNOSOLV</t>
  </si>
  <si>
    <t>365MG POR GRA SOL SCC 30</t>
  </si>
  <si>
    <t>MARCAINE 0,5%</t>
  </si>
  <si>
    <t>5MG/ML INJ SOL 5X20ML</t>
  </si>
  <si>
    <t>MEMANTIN MYLAN</t>
  </si>
  <si>
    <t>20MG TBL FLM 28</t>
  </si>
  <si>
    <t>MESOCAIN</t>
  </si>
  <si>
    <t>INJ 10X10ML 1%</t>
  </si>
  <si>
    <t>GEL 1X20GM</t>
  </si>
  <si>
    <t>MIDAZOLAM ACCORD 5 MG/ML</t>
  </si>
  <si>
    <t>INJ+INF SOL 10X10ML</t>
  </si>
  <si>
    <t>INJ+INF SOL 10X1ML</t>
  </si>
  <si>
    <t>MORPHIN BIOTIKA 1%</t>
  </si>
  <si>
    <t>INJ 10X1ML/10MG</t>
  </si>
  <si>
    <t>INJ 10X2ML/20MG</t>
  </si>
  <si>
    <t>MOVENTIG</t>
  </si>
  <si>
    <t>25MG TBL FLM 30X1</t>
  </si>
  <si>
    <t>MOXOSTAD 0.3 MG</t>
  </si>
  <si>
    <t>POR TBL FLM30X0.3MG</t>
  </si>
  <si>
    <t>MUCOSOLVAN</t>
  </si>
  <si>
    <t>POR GTT SOL+INH SOL 60ML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</si>
  <si>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</si>
  <si>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</si>
  <si>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</si>
  <si>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</si>
  <si>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</si>
  <si>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</si>
  <si>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</si>
  <si>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</si>
  <si>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</si>
  <si>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</si>
  <si>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</si>
  <si>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</si>
  <si>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</si>
  <si>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</si>
  <si>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</si>
  <si>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</si>
  <si>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</si>
  <si>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</si>
  <si>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</si>
  <si>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</si>
  <si>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</si>
  <si>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</si>
  <si>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</si>
  <si>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</si>
  <si>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</si>
  <si>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</si>
  <si>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</si>
  <si>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</si>
  <si>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</si>
  <si>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</si>
  <si>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</si>
  <si>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</si>
  <si>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OXANTIL</t>
  </si>
  <si>
    <t>INJ 5X2ML</t>
  </si>
  <si>
    <t>PANCREOLAN FORTE</t>
  </si>
  <si>
    <t>6000U TBL ENT 60</t>
  </si>
  <si>
    <t>PARACETAMOL ACCORD</t>
  </si>
  <si>
    <t>10MG/ML INF SOL 20X100ML</t>
  </si>
  <si>
    <t>PARALEN 100</t>
  </si>
  <si>
    <t>100MG SUP 5</t>
  </si>
  <si>
    <t>PATENTBLAU V - MIMOŘ.DOVOZ!!!</t>
  </si>
  <si>
    <t>INJ 5X2ML/50MG</t>
  </si>
  <si>
    <t>PENTILIN</t>
  </si>
  <si>
    <t>20MG/ML INJ/INF SOL 5X5ML</t>
  </si>
  <si>
    <t>PENTILIN - mimořádný dovoz</t>
  </si>
  <si>
    <t>Peroxid vodíku 3% 100 ml</t>
  </si>
  <si>
    <t>20% DPH</t>
  </si>
  <si>
    <t>PEROXID VODÍKU 3% COO</t>
  </si>
  <si>
    <t>DRM SOL 1X100ML 3%</t>
  </si>
  <si>
    <t>PLASMALYTE ROZTOK</t>
  </si>
  <si>
    <t>INF SOL 10X1000ML</t>
  </si>
  <si>
    <t>PLASMALYTE ROZTOK S GLUKOZOU 5%</t>
  </si>
  <si>
    <t>PREDUCTAL MR</t>
  </si>
  <si>
    <t>POR TBL RET 60X35MG</t>
  </si>
  <si>
    <t>PRESTARIUM NEO</t>
  </si>
  <si>
    <t>POR TBL FLM 30X5MG</t>
  </si>
  <si>
    <t>PRESTARIUM NEO COMBI 5mg/1,25mg</t>
  </si>
  <si>
    <t>POR TBL FLM 30</t>
  </si>
  <si>
    <t>PROPOFOL 1% MCT/LCT FRESENIUS</t>
  </si>
  <si>
    <t>INJ EML 10X100ML</t>
  </si>
  <si>
    <t>INJ EML 5X20ML</t>
  </si>
  <si>
    <t>INJ EML 10X50ML</t>
  </si>
  <si>
    <t>PROPOFOL 2% MCT/LCT FRESENIUS -PROPOVEN</t>
  </si>
  <si>
    <t>20MG/ML INJ/INF EML 10X100ML</t>
  </si>
  <si>
    <t>PROPOFOL-LIPURO 2% (20MG/ML)</t>
  </si>
  <si>
    <t>20MG/ML INJ/INF EML 10X50ML</t>
  </si>
  <si>
    <t>PROSTAPHLIN 1000MG</t>
  </si>
  <si>
    <t>INJ PLV SOL 1</t>
  </si>
  <si>
    <t>REMESTYP 1.0</t>
  </si>
  <si>
    <t>INJ 5X10ML/1MG</t>
  </si>
  <si>
    <t>RINGERFUNDIN B.BRAUN</t>
  </si>
  <si>
    <t>INF SOL 10X500ML PE</t>
  </si>
  <si>
    <t>INF SOL10X1000ML PE</t>
  </si>
  <si>
    <t>SANDOSTATIN 0.1 MG/ML</t>
  </si>
  <si>
    <t>INJ SOL 5X1ML/0.1MG</t>
  </si>
  <si>
    <t>SEROPRAM</t>
  </si>
  <si>
    <t>INF 5X0.5ML/20MG</t>
  </si>
  <si>
    <t>SERTRALIN MYLAN</t>
  </si>
  <si>
    <t>50MG TBL FLM 30</t>
  </si>
  <si>
    <t>SINUPRET</t>
  </si>
  <si>
    <t>GTT 1X100ML</t>
  </si>
  <si>
    <t>SOLU-MEDROL</t>
  </si>
  <si>
    <t>INJ SIC 1X40MG+1ML</t>
  </si>
  <si>
    <t>INJ SIC 1X500MG+8ML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</si>
  <si>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</si>
  <si>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</si>
  <si>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</si>
  <si>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</si>
  <si>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</si>
  <si>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</si>
  <si>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SUMATRIPTAN ACTAVIS 50 MG</t>
  </si>
  <si>
    <t>POR TBL FLM 6X50MG</t>
  </si>
  <si>
    <t>Suppositoria Glyc.Sanova Classic 2g</t>
  </si>
  <si>
    <t>SUPPOSITORIA GLYCERINI IPSEN</t>
  </si>
  <si>
    <t>1,81G SUP 10</t>
  </si>
  <si>
    <t>SURGAM LÉČIVA</t>
  </si>
  <si>
    <t>300MG TBL NOB 20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</si>
  <si>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</si>
  <si>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</si>
  <si>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</si>
  <si>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</si>
  <si>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</si>
  <si>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</si>
  <si>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</si>
  <si>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</si>
  <si>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TARDYFERON-FOL</t>
  </si>
  <si>
    <t>POR TBL RET 30</t>
  </si>
  <si>
    <t>TENAXUM</t>
  </si>
  <si>
    <t>POR TBL NOB 90X1MG</t>
  </si>
  <si>
    <t>THIAMIN LECIVA</t>
  </si>
  <si>
    <t>INJ 10X2ML/100MG</t>
  </si>
  <si>
    <t>TIAPRIDAL</t>
  </si>
  <si>
    <t>INJ SOL 12X2ML/100MG</t>
  </si>
  <si>
    <t>TOBRADEX</t>
  </si>
  <si>
    <t>3MG/ML+1MG/ML OPH GTT SUS 1X5ML</t>
  </si>
  <si>
    <t>TORECAN</t>
  </si>
  <si>
    <t>INJ 5X1ML/6.5MG</t>
  </si>
  <si>
    <t>TRAMAL</t>
  </si>
  <si>
    <t>GTT 1X96ML</t>
  </si>
  <si>
    <t>TRANEXAMIC ACID ACCORD</t>
  </si>
  <si>
    <t>100MG/ML INJ SOL 5X5ML I</t>
  </si>
  <si>
    <t>TRANSMETIL</t>
  </si>
  <si>
    <t>500MG TBL ENT 10</t>
  </si>
  <si>
    <t>TRAVATAN</t>
  </si>
  <si>
    <t>OPH GTT SOL 1X2.5ML</t>
  </si>
  <si>
    <t>TRITACE 1,25 MG</t>
  </si>
  <si>
    <t>POR TBL NOB 20X1.25MG</t>
  </si>
  <si>
    <t>TULIP 20 MG POTAHOVANÉ TABLETY</t>
  </si>
  <si>
    <t>POR TBL FLM 90X20MG</t>
  </si>
  <si>
    <t>UBRETID</t>
  </si>
  <si>
    <t>TBL 50X5MG</t>
  </si>
  <si>
    <t>VARDESSIN</t>
  </si>
  <si>
    <t>20IU/ML INJ SOL 10X1ML</t>
  </si>
  <si>
    <t>VENTOLIN</t>
  </si>
  <si>
    <t>5MG/ML INH SOL 1X20ML</t>
  </si>
  <si>
    <t>VENTOLIN INHALER N</t>
  </si>
  <si>
    <t>100MCG/DÁV INH SUS PSS 200DÁV</t>
  </si>
  <si>
    <t>VERAL 1% GEL</t>
  </si>
  <si>
    <t>DRM GEL 1X100GM II</t>
  </si>
  <si>
    <t>DRM GEL 1X50GM II</t>
  </si>
  <si>
    <t>VEROSPIRON</t>
  </si>
  <si>
    <t>TBL 100X25MG</t>
  </si>
  <si>
    <t>VESSEL DUE F</t>
  </si>
  <si>
    <t>600SU INJ SOL 10X2ML</t>
  </si>
  <si>
    <t>VIANT</t>
  </si>
  <si>
    <t>INF PLV SOL 10</t>
  </si>
  <si>
    <t>Vitamin B1 - Ratiopharm MIMOŘÁDNÝ DOVOZ</t>
  </si>
  <si>
    <t>50mg/ml inj. 5x2ml</t>
  </si>
  <si>
    <t>VODA NA INJEKCI VIAFLO</t>
  </si>
  <si>
    <t>PAR LQF 10X1000ML</t>
  </si>
  <si>
    <t>VOLULYTE 6%</t>
  </si>
  <si>
    <t>INF SOL 20X500ML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</si>
  <si>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</si>
  <si>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</si>
  <si>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</si>
  <si>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</si>
  <si>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</si>
  <si>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</si>
  <si>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YAL</t>
  </si>
  <si>
    <t>SOL 2X67.5ML</t>
  </si>
  <si>
    <t>ZARZIO 48 MU/0,5 ML</t>
  </si>
  <si>
    <t>INJ+INF SOL 5X0.5ML</t>
  </si>
  <si>
    <t>ZINKOROT</t>
  </si>
  <si>
    <t>25MG TBL NOB 50</t>
  </si>
  <si>
    <t>ZOLOFT 50MG</t>
  </si>
  <si>
    <t>TBL OBD 28X50MG</t>
  </si>
  <si>
    <t>ZOLPIDEM MYLAN</t>
  </si>
  <si>
    <t>POR TBL FLM 50X10MG</t>
  </si>
  <si>
    <t>ZYPREXA 10 MG</t>
  </si>
  <si>
    <t>INJ PLV SOL 1X10MG</t>
  </si>
  <si>
    <t>léky - parenterální výživa (LEK)</t>
  </si>
  <si>
    <t>AMINOMIX 2 NOVUM</t>
  </si>
  <si>
    <t>INF SOL4X2000ML</t>
  </si>
  <si>
    <t>AMINOMIX PERIPHERAL</t>
  </si>
  <si>
    <t>INF SOL 4X2000ML</t>
  </si>
  <si>
    <t>AMINOPLASMAL B.BRAUN 10%</t>
  </si>
  <si>
    <t>INF SOL 10X500ML</t>
  </si>
  <si>
    <t>AMINOPLASMAL B.BRAUN 5% E</t>
  </si>
  <si>
    <t>AMINOPLASMAL HEPA-10%</t>
  </si>
  <si>
    <t>INF 10X500ML</t>
  </si>
  <si>
    <t>ELOTRACE I.V.</t>
  </si>
  <si>
    <t>INF 10X100ML</t>
  </si>
  <si>
    <t>LIPOPLUS 20%</t>
  </si>
  <si>
    <t>INFEML10X500ML-SKLO</t>
  </si>
  <si>
    <t>INFEML10X250ML-SKLO</t>
  </si>
  <si>
    <t>NEPHROTECT</t>
  </si>
  <si>
    <t>NUTRAMIN VLI</t>
  </si>
  <si>
    <t>NUTRIFLEX OMEGA PERI</t>
  </si>
  <si>
    <t>INF EML 5X1250ML</t>
  </si>
  <si>
    <t>NUTRIFLEX OMEGA SPECIAL 56/144</t>
  </si>
  <si>
    <t>INF EML 5X625ML</t>
  </si>
  <si>
    <t>NUTRIFLEX OMEGA SPECIAL BEZ ELEKTROLYTŮ</t>
  </si>
  <si>
    <t>NUTRIFLEX PERI</t>
  </si>
  <si>
    <t>INF SOL 5X2000ML</t>
  </si>
  <si>
    <t>OLIMEL N12</t>
  </si>
  <si>
    <t>INF EML 4X2000ML</t>
  </si>
  <si>
    <t>OLIMEL N12E</t>
  </si>
  <si>
    <t>OLIMEL N9</t>
  </si>
  <si>
    <t>INF EML4X2000ML</t>
  </si>
  <si>
    <t>OLIMEL N9E</t>
  </si>
  <si>
    <t>léky - enterální výživa (LEK)</t>
  </si>
  <si>
    <t>DIASIP S PŘÍCHUTÍ JAHODOVOU</t>
  </si>
  <si>
    <t>POR SOL 4X200ML</t>
  </si>
  <si>
    <t>DIASIP S PŘÍCHUTÍ VANILKOVOU</t>
  </si>
  <si>
    <t>ENSURE PLUS ADVANCE VANILKA</t>
  </si>
  <si>
    <t>FRESUBIN 2 KCAL CREME CAPPUCCINO</t>
  </si>
  <si>
    <t>POR SOL 4X125G</t>
  </si>
  <si>
    <t>FRESUBIN 2 KCAL CREME VANILKA</t>
  </si>
  <si>
    <t>FRESUBIN 3,2 KCAL DRINK LÍSKOVÝ OŘÍŠEK</t>
  </si>
  <si>
    <t>POR SOL 4X125ML</t>
  </si>
  <si>
    <t>FRESUBIN 3,2 KCAL DRINK VANILKA - KARAMEL</t>
  </si>
  <si>
    <t>Fresubin hepa 15x500ml</t>
  </si>
  <si>
    <t>NEPRO HP 500ml vanilková</t>
  </si>
  <si>
    <t>NUTRIDRINK COMPACT S PŘÍCHUTÍ KÁVY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</si>
  <si>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</si>
  <si>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</si>
  <si>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</si>
  <si>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</si>
  <si>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</si>
  <si>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</si>
  <si>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JAHODOVOU</t>
  </si>
  <si>
    <t>NUTRIDRINK S PŘÍCHUTÍ ČOKOLÁDOVOU</t>
  </si>
  <si>
    <t>NUTRIDRINK S PŘÍCHUTÍ VANILKOVOU</t>
  </si>
  <si>
    <t>NUTRISON</t>
  </si>
  <si>
    <t>POR SOL 1X500ML</t>
  </si>
  <si>
    <t>Nutrison Advanced Diason 1000ml</t>
  </si>
  <si>
    <t>Nutrison Protein Advance 500ml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</si>
  <si>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</si>
  <si>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</si>
  <si>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</si>
  <si>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</si>
  <si>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</si>
  <si>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</si>
  <si>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</si>
  <si>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</si>
  <si>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</si>
  <si>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</si>
  <si>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</si>
  <si>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PULMOCARE 500 ML PŘÍCHUŤ VANILKA</t>
  </si>
  <si>
    <t>léky - krev.deriváty ZUL (TO)</t>
  </si>
  <si>
    <t>ATENATIV</t>
  </si>
  <si>
    <t>50IU/ML INF PSO LQF 1+1X20ML</t>
  </si>
  <si>
    <t>50IU/ML INF PSO LQF 1+1X10ML</t>
  </si>
  <si>
    <t>FLEBOGAMMA DIF</t>
  </si>
  <si>
    <t>50MG/ML INF SOL 1X200ML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</si>
  <si>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</si>
  <si>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</si>
  <si>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</si>
  <si>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</si>
  <si>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</si>
  <si>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</si>
  <si>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</si>
  <si>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</si>
  <si>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</si>
  <si>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</si>
  <si>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</si>
  <si>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</si>
  <si>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</si>
  <si>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</si>
  <si>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</si>
  <si>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</si>
  <si>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 1.2GM</t>
  </si>
  <si>
    <t>INJ SIC 5X1.2GM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</si>
  <si>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</si>
  <si>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</si>
  <si>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</si>
  <si>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</si>
  <si>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</si>
  <si>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</si>
  <si>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</si>
  <si>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</si>
  <si>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</si>
  <si>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</si>
  <si>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</si>
  <si>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</si>
  <si>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</si>
  <si>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</si>
  <si>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</si>
  <si>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</si>
  <si>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</si>
  <si>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</si>
  <si>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</si>
  <si>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</si>
  <si>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</si>
  <si>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</si>
  <si>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</si>
  <si>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COLISTIN ALVOGEN 1MIU - MIMOŘÁDNÝ DOVOZ</t>
  </si>
  <si>
    <t>INJ /INF PLV SOL/SOL 10</t>
  </si>
  <si>
    <t>COLOMYCIN INJEKCE 1 000 000 MJ</t>
  </si>
  <si>
    <t>1000000IU INJ PLV SOL/SOL NEB 10X1MIU</t>
  </si>
  <si>
    <t>DIFICLIR 200 MG</t>
  </si>
  <si>
    <t>POR TBL FLM 2X10X200MG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</si>
  <si>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</si>
  <si>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</si>
  <si>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</si>
  <si>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</si>
  <si>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</si>
  <si>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</si>
  <si>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</si>
  <si>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</si>
  <si>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LINEZOLID KABI</t>
  </si>
  <si>
    <t>MACMIROR COMPLEX 500</t>
  </si>
  <si>
    <t>SUP VAG 8</t>
  </si>
  <si>
    <t>MEDOCLAV 1000 MG/200 MG</t>
  </si>
  <si>
    <t>INJ+INF PLV SOL 10X1.2GM</t>
  </si>
  <si>
    <t>MEROPENEM BRADEX</t>
  </si>
  <si>
    <t>METRONIDAZOLE NORIDEM</t>
  </si>
  <si>
    <t>5MG/ML INF SOL 20X100ML</t>
  </si>
  <si>
    <t>5MG/ML INF SOL 10X100ML II</t>
  </si>
  <si>
    <t>5MG/ML INF SOL 10X100ML</t>
  </si>
  <si>
    <t>OFLOXACINO ALTAN</t>
  </si>
  <si>
    <t>2MG/ML INF SOL 20X100ML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</si>
  <si>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</si>
  <si>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</si>
  <si>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</si>
  <si>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</si>
  <si>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</si>
  <si>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</si>
  <si>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</si>
  <si>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2G INJ/INF PLV SOL 10</t>
  </si>
  <si>
    <t>TOBREX</t>
  </si>
  <si>
    <t>3MG/G OPH UNG 3,5G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</si>
  <si>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</si>
  <si>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</si>
  <si>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</si>
  <si>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</si>
  <si>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</si>
  <si>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</si>
  <si>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</si>
  <si>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 xml:space="preserve">ZAVICEFTA 2G/0,5G </t>
  </si>
  <si>
    <t>INF PLV CSL 10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</si>
  <si>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</si>
  <si>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</si>
  <si>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</si>
  <si>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</si>
  <si>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</si>
  <si>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</si>
  <si>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MYCAMINE 100 MG</t>
  </si>
  <si>
    <t>INF PLV SOL 1X100MG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</si>
  <si>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</si>
  <si>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</si>
  <si>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</si>
  <si>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</si>
  <si>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</si>
  <si>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B01AA03 - WARFARIN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</si>
  <si>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</si>
  <si>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</si>
  <si>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</si>
  <si>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</si>
  <si>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</si>
  <si>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</si>
  <si>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C09AA04 - PERINDOPRIL</t>
  </si>
  <si>
    <t>C09AA05 - RAMIPRIL</t>
  </si>
  <si>
    <t>C10AA05 - ATORVASTATIN</t>
  </si>
  <si>
    <t>G04CA02 - TAMSULOSIN</t>
  </si>
  <si>
    <t>H01CB02 - OKTREOTID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</si>
  <si>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</si>
  <si>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</si>
  <si>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</si>
  <si>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</si>
  <si>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</si>
  <si>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</si>
  <si>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</si>
  <si>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</si>
  <si>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</si>
  <si>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</si>
  <si>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</si>
  <si>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</si>
  <si>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</si>
  <si>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</si>
  <si>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</si>
  <si>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</si>
  <si>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</si>
  <si>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</si>
  <si>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</si>
  <si>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J05AB06 - GANCIKLOVIR</t>
  </si>
  <si>
    <t>L02BG04 - LETROZOL</t>
  </si>
  <si>
    <t>L03AA02 - FILGRASTIM</t>
  </si>
  <si>
    <t>L04AD02 - TAKROLIMUS</t>
  </si>
  <si>
    <t>N01AX10 - PROPOFOL</t>
  </si>
  <si>
    <t>N02BB02 - SODNÁ SŮL METAMIZOLU</t>
  </si>
  <si>
    <t>N03AG01 - KYSELINA VALPROOVÁ</t>
  </si>
  <si>
    <t>N05BA12 - ALPRAZOLAM</t>
  </si>
  <si>
    <t>N05CD08 - MIDAZOLAM</t>
  </si>
  <si>
    <t>N05CF02 - ZOLPIDEM</t>
  </si>
  <si>
    <t>N05CM18 - DEXMEDETOMIDIN</t>
  </si>
  <si>
    <t>N06AB06 - SERTRALIN</t>
  </si>
  <si>
    <t>N06AX11 - MIRTAZAPIN</t>
  </si>
  <si>
    <t>N06DX01 - MEMANTIN</t>
  </si>
  <si>
    <t>R03AC02 - SALBUTAMOL</t>
  </si>
  <si>
    <t>R06AX13 - LORATADIN</t>
  </si>
  <si>
    <t>J05AX05 - INOSIN PRANOBEX</t>
  </si>
  <si>
    <t>A03FA07 - ITOPRIDUM</t>
  </si>
  <si>
    <t>L04AA06 - KYSELINA MYKOFENOLOVÁ</t>
  </si>
  <si>
    <t>N01AH03 - SUFENTANIL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</si>
  <si>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</si>
  <si>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</si>
  <si>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</si>
  <si>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</si>
  <si>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</si>
  <si>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</si>
  <si>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</si>
  <si>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</si>
  <si>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</si>
  <si>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</si>
  <si>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</si>
  <si>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</si>
  <si>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</si>
  <si>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214433</t>
  </si>
  <si>
    <t>20MG TBL ENT 28 I</t>
  </si>
  <si>
    <t>A03FA07</t>
  </si>
  <si>
    <t>237595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</si>
  <si>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</si>
  <si>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</si>
  <si>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</si>
  <si>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</si>
  <si>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</si>
  <si>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</si>
  <si>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</si>
  <si>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</si>
  <si>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</si>
  <si>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</si>
  <si>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</si>
  <si>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</si>
  <si>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</si>
  <si>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</si>
  <si>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</si>
  <si>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</si>
  <si>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</si>
  <si>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</si>
  <si>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</si>
  <si>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</si>
  <si>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</si>
  <si>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</si>
  <si>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</si>
  <si>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</si>
  <si>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</si>
  <si>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</si>
  <si>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</si>
  <si>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</si>
  <si>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13768</t>
  </si>
  <si>
    <t>200MG TBL NOB 60</t>
  </si>
  <si>
    <t>C01CA03</t>
  </si>
  <si>
    <t>216900</t>
  </si>
  <si>
    <t>1MG/ML INF CNC SOL 5X5ML</t>
  </si>
  <si>
    <t>C02AC05</t>
  </si>
  <si>
    <t>16923</t>
  </si>
  <si>
    <t>MOXOSTAD</t>
  </si>
  <si>
    <t>0,3MG TBL FLM 30</t>
  </si>
  <si>
    <t>C03CA01</t>
  </si>
  <si>
    <t>239807</t>
  </si>
  <si>
    <t>56805</t>
  </si>
  <si>
    <t>FURORESE</t>
  </si>
  <si>
    <t>40MG TBL NOB 100</t>
  </si>
  <si>
    <t>C05BA01</t>
  </si>
  <si>
    <t>3575</t>
  </si>
  <si>
    <t>HEPAROID LÉČIVA</t>
  </si>
  <si>
    <t>2MG/G CRM 30G</t>
  </si>
  <si>
    <t>C07AB02</t>
  </si>
  <si>
    <t>231689</t>
  </si>
  <si>
    <t>231703</t>
  </si>
  <si>
    <t>C09AA04</t>
  </si>
  <si>
    <t>101205</t>
  </si>
  <si>
    <t>5MG TBL FLM 30</t>
  </si>
  <si>
    <t>C09AA05</t>
  </si>
  <si>
    <t>56972</t>
  </si>
  <si>
    <t>TRITACE</t>
  </si>
  <si>
    <t>1,25MG TBL NOB 20</t>
  </si>
  <si>
    <t>C10AA05</t>
  </si>
  <si>
    <t>50318</t>
  </si>
  <si>
    <t>TULIP</t>
  </si>
  <si>
    <t>20MG TBL FLM 90X1</t>
  </si>
  <si>
    <t>G04CA02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</si>
  <si>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</si>
  <si>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</si>
  <si>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</si>
  <si>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</si>
  <si>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</si>
  <si>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</si>
  <si>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</si>
  <si>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</si>
  <si>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</si>
  <si>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</si>
  <si>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</si>
  <si>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</si>
  <si>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</si>
  <si>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</si>
  <si>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</si>
  <si>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</si>
  <si>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</si>
  <si>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</si>
  <si>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</si>
  <si>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243134</t>
  </si>
  <si>
    <t>EUTHYROX</t>
  </si>
  <si>
    <t>243138</t>
  </si>
  <si>
    <t>50MCG TBL NOB 100 II</t>
  </si>
  <si>
    <t>J01AA12</t>
  </si>
  <si>
    <t>26127</t>
  </si>
  <si>
    <t>TYGACIL</t>
  </si>
  <si>
    <t>50MG INF PLV SOL 10</t>
  </si>
  <si>
    <t>J01CA01</t>
  </si>
  <si>
    <t>246096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</si>
  <si>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</si>
  <si>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</si>
  <si>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</si>
  <si>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</si>
  <si>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</si>
  <si>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</si>
  <si>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</si>
  <si>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</si>
  <si>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</si>
  <si>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</si>
  <si>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</si>
  <si>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</si>
  <si>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</si>
  <si>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</si>
  <si>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</si>
  <si>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</si>
  <si>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</si>
  <si>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</si>
  <si>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</si>
  <si>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</si>
  <si>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</si>
  <si>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</si>
  <si>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206567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</si>
  <si>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</si>
  <si>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</si>
  <si>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</si>
  <si>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</si>
  <si>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</si>
  <si>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</si>
  <si>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</si>
  <si>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</si>
  <si>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</si>
  <si>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</si>
  <si>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</si>
  <si>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</si>
  <si>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</si>
  <si>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</si>
  <si>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</si>
  <si>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</si>
  <si>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</si>
  <si>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</si>
  <si>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</si>
  <si>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</si>
  <si>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</si>
  <si>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</si>
  <si>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</si>
  <si>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</si>
  <si>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</si>
  <si>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</si>
  <si>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</si>
  <si>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</si>
  <si>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</si>
  <si>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</si>
  <si>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</si>
  <si>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</si>
  <si>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</si>
  <si>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</si>
  <si>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</si>
  <si>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</si>
  <si>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</si>
  <si>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</si>
  <si>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</si>
  <si>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</si>
  <si>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</si>
  <si>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</si>
  <si>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</si>
  <si>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</si>
  <si>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</si>
  <si>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</si>
  <si>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</si>
  <si>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196852</t>
  </si>
  <si>
    <t>VORIKONAZOL SANDOZ</t>
  </si>
  <si>
    <t>200MG INF PLV SOL 1</t>
  </si>
  <si>
    <t>J02AX05</t>
  </si>
  <si>
    <t>500720</t>
  </si>
  <si>
    <t>MYCAMINE</t>
  </si>
  <si>
    <t>100MG INF PLV SOL 1</t>
  </si>
  <si>
    <t>J02AX06</t>
  </si>
  <si>
    <t>149384</t>
  </si>
  <si>
    <t>ECALTA</t>
  </si>
  <si>
    <t>100MG INF PLV CSL 1</t>
  </si>
  <si>
    <t>J05AB06</t>
  </si>
  <si>
    <t>241308</t>
  </si>
  <si>
    <t>J05AX05</t>
  </si>
  <si>
    <t>162748</t>
  </si>
  <si>
    <t>500MG TBL NOB 100</t>
  </si>
  <si>
    <t>L02BG04</t>
  </si>
  <si>
    <t>191696</t>
  </si>
  <si>
    <t>L03AA02</t>
  </si>
  <si>
    <t>500570</t>
  </si>
  <si>
    <t>ZARZIO</t>
  </si>
  <si>
    <t>48MU/0,5ML INJ/INF SOL ISP 5X0,5ML I</t>
  </si>
  <si>
    <t>L04AA06</t>
  </si>
  <si>
    <t>100973</t>
  </si>
  <si>
    <t>MYCOPHENOLAT MOFETIL SANDOZ</t>
  </si>
  <si>
    <t>250MG CPS DUR 100</t>
  </si>
  <si>
    <t>L04AD02</t>
  </si>
  <si>
    <t>149149</t>
  </si>
  <si>
    <t>ADVAGRAF</t>
  </si>
  <si>
    <t>3MG CPS PRO 30</t>
  </si>
  <si>
    <t>29710</t>
  </si>
  <si>
    <t>5MG CPS PRO 30</t>
  </si>
  <si>
    <t>N01AH03</t>
  </si>
  <si>
    <t>241682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</si>
  <si>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</si>
  <si>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</si>
  <si>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</si>
  <si>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</si>
  <si>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</si>
  <si>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</si>
  <si>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</si>
  <si>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</si>
  <si>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N02BB02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</si>
  <si>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</si>
  <si>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</si>
  <si>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</si>
  <si>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</si>
  <si>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</si>
  <si>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</si>
  <si>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</si>
  <si>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</si>
  <si>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</si>
  <si>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</si>
  <si>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</si>
  <si>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</si>
  <si>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</si>
  <si>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</si>
  <si>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</si>
  <si>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</si>
  <si>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</si>
  <si>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</si>
  <si>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</si>
  <si>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</si>
  <si>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233366</t>
  </si>
  <si>
    <t>10MG TBL FLM 50</t>
  </si>
  <si>
    <t>N05CM18</t>
  </si>
  <si>
    <t>136754</t>
  </si>
  <si>
    <t>136755</t>
  </si>
  <si>
    <t>N06AB06</t>
  </si>
  <si>
    <t>230071</t>
  </si>
  <si>
    <t>53950</t>
  </si>
  <si>
    <t>ZOLOFT</t>
  </si>
  <si>
    <t>50MG TBL FLM 28</t>
  </si>
  <si>
    <t>N06AX11</t>
  </si>
  <si>
    <t>49806</t>
  </si>
  <si>
    <t>ESPRITAL</t>
  </si>
  <si>
    <t>30MG TBL FLM 30</t>
  </si>
  <si>
    <t>N06DX01</t>
  </si>
  <si>
    <t>194043</t>
  </si>
  <si>
    <t>R03AC02</t>
  </si>
  <si>
    <t>231956</t>
  </si>
  <si>
    <t>237705</t>
  </si>
  <si>
    <t>R06AX13</t>
  </si>
  <si>
    <t>216114</t>
  </si>
  <si>
    <t>V06XX</t>
  </si>
  <si>
    <t>217384</t>
  </si>
  <si>
    <t>NEPRO HP</t>
  </si>
  <si>
    <t>217490</t>
  </si>
  <si>
    <t>217491</t>
  </si>
  <si>
    <t>33220</t>
  </si>
  <si>
    <t>POR SOL 1X225G</t>
  </si>
  <si>
    <t>33420</t>
  </si>
  <si>
    <t>33421</t>
  </si>
  <si>
    <t>33527</t>
  </si>
  <si>
    <t>33751</t>
  </si>
  <si>
    <t>33752</t>
  </si>
  <si>
    <t>NUTRIDRINK CREME S PŘÍCHUTÍ LESNÍHO OVOCE</t>
  </si>
  <si>
    <t>33847</t>
  </si>
  <si>
    <t>33848</t>
  </si>
  <si>
    <t>33859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</si>
  <si>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</si>
  <si>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</si>
  <si>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</si>
  <si>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</si>
  <si>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</si>
  <si>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</si>
  <si>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</si>
  <si>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</si>
  <si>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</si>
  <si>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</si>
  <si>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</si>
  <si>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</si>
  <si>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</si>
  <si>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</si>
  <si>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</si>
  <si>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</si>
  <si>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</si>
  <si>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</si>
  <si>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</si>
  <si>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</si>
  <si>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</si>
  <si>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</si>
  <si>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</si>
  <si>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</si>
  <si>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</si>
  <si>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</si>
  <si>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</si>
  <si>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</si>
  <si>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</si>
  <si>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</si>
  <si>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</si>
  <si>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</si>
  <si>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</si>
  <si>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</si>
  <si>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</si>
  <si>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</si>
  <si>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</si>
  <si>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</si>
  <si>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</si>
  <si>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</si>
  <si>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</si>
  <si>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</si>
  <si>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</si>
  <si>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</si>
  <si>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</si>
  <si>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</si>
  <si>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</si>
  <si>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</si>
  <si>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</si>
  <si>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</si>
  <si>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</si>
  <si>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</si>
  <si>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</si>
  <si>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</si>
  <si>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</si>
  <si>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</si>
  <si>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</si>
  <si>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</si>
  <si>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</si>
  <si>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</si>
  <si>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</si>
  <si>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</si>
  <si>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</si>
  <si>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</si>
  <si>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</si>
  <si>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</si>
  <si>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DA001</t>
  </si>
  <si>
    <t>PROUZKY DIAPHAN pro samotestovĂˇnĂ­ 50ks</t>
  </si>
  <si>
    <t>DA002</t>
  </si>
  <si>
    <t>PROUZKY TETRAPHAN DIA  KATALOGO</t>
  </si>
  <si>
    <t>DC634</t>
  </si>
  <si>
    <t>THB KALIBRAÄŚNĂŤ ROZTOK,S7770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</si>
  <si>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</si>
  <si>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</si>
  <si>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</si>
  <si>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</si>
  <si>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</si>
  <si>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</si>
  <si>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</si>
  <si>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</si>
  <si>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</si>
  <si>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</si>
  <si>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</si>
  <si>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</si>
  <si>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</si>
  <si>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</si>
  <si>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</si>
  <si>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</si>
  <si>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</si>
  <si>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</si>
  <si>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</si>
  <si>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</si>
  <si>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</si>
  <si>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</si>
  <si>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</si>
  <si>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</si>
  <si>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</si>
  <si>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</si>
  <si>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ZA478</t>
  </si>
  <si>
    <t>KrytĂ­ actisorb plus 10,5 x 10,5 cm bal. Ăˇ 10 ks s aktivnĂ­m uhlĂ­m SYSMAP105EE</t>
  </si>
  <si>
    <t>ZA615</t>
  </si>
  <si>
    <t>KrytĂ­ cavilon tampĂłn ochrannĂ˝ bariĂ©rovĂ˝ nedrĂˇĹľdivĂ˝ film 1 ml bal. Ăˇ 25 ks 3343E</t>
  </si>
  <si>
    <t>ZM769</t>
  </si>
  <si>
    <t>KrytĂ­ cavilon ubrousky ochrannĂ˝ barierovĂ˝ nedrĂˇĹľdivĂ˝ film pro pĂ©ÄŤi pĹ™i inkontinenci 8 ubrouskĹŻ 20 x 30 cm bal. Ăˇ 96 ks 9274 DH888843488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</si>
  <si>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</si>
  <si>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</si>
  <si>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</si>
  <si>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</si>
  <si>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</si>
  <si>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</si>
  <si>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</si>
  <si>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</si>
  <si>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</si>
  <si>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</si>
  <si>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</si>
  <si>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</si>
  <si>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</si>
  <si>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</si>
  <si>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</si>
  <si>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</si>
  <si>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</si>
  <si>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</si>
  <si>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</si>
  <si>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</si>
  <si>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ZL664</t>
  </si>
  <si>
    <t>KrytĂ­ mastnĂ˝ tyl s parafinem pharmatull 10 x 20 cm bal. Ăˇ 10 ks P-Tull1020</t>
  </si>
  <si>
    <t>ZL662</t>
  </si>
  <si>
    <t>KrytĂ­ mastnĂ˝ tyl s parafinem pharmatull 5 x   5 cm bal. Ăˇ 10 ks P-Tull5050</t>
  </si>
  <si>
    <t>ZB571</t>
  </si>
  <si>
    <t>KrytĂ­ melgisorb Ag alginĂˇtovĂ© 5 x 5 cm bal. Ăˇ 10 ks 256055</t>
  </si>
  <si>
    <t>ZO458</t>
  </si>
  <si>
    <t>KrytĂ­ mepilex transfer Ag 10 x 12,5 cm bal. Ăˇ 5 ks 394100-00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</si>
  <si>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</si>
  <si>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</si>
  <si>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</si>
  <si>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</si>
  <si>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ZA492</t>
  </si>
  <si>
    <t>KrytĂ­ suprasorb H 10 x 10 cm hydrokoloidnĂ­ standard bal. Ăˇ 10 ks (20403) 108830</t>
  </si>
  <si>
    <t>ZA493</t>
  </si>
  <si>
    <t>KrytĂ­ suprasorb H 5 x 10 cm hydrokoloidnĂ­  bal. Ăˇ 10 ks 108861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</si>
  <si>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</si>
  <si>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</si>
  <si>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</si>
  <si>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</si>
  <si>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</si>
  <si>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</si>
  <si>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ZA543</t>
  </si>
  <si>
    <t>KrytĂ­ tielle pÄ›novĂ©   7 x  9 cm bal. Ăˇ 10 ks SYS MTL100 EE</t>
  </si>
  <si>
    <t>ZA479</t>
  </si>
  <si>
    <t>KrytĂ­ tielle pÄ›novĂ© 11 x 11 cm bal. Ăˇ 10 ks SYS MTL101 EE</t>
  </si>
  <si>
    <t>ZA553</t>
  </si>
  <si>
    <t>KrytĂ­ tielle pÄ›novĂ© 18 x 18 cm bal. Ăˇ 5 ks SYS MTL103 EE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</si>
  <si>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</si>
  <si>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</si>
  <si>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</si>
  <si>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</si>
  <si>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</si>
  <si>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</si>
  <si>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</si>
  <si>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</si>
  <si>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</si>
  <si>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</si>
  <si>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</si>
  <si>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</si>
  <si>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</si>
  <si>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</si>
  <si>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</si>
  <si>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</si>
  <si>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</si>
  <si>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</si>
  <si>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</si>
  <si>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</si>
  <si>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</si>
  <si>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</si>
  <si>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</si>
  <si>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</si>
  <si>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</si>
  <si>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</si>
  <si>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</si>
  <si>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</si>
  <si>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</si>
  <si>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</si>
  <si>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</si>
  <si>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3063C - ukonÄŤenĂˇ vĂ˝roba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</si>
  <si>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</si>
  <si>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</si>
  <si>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</si>
  <si>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</si>
  <si>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</si>
  <si>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</si>
  <si>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</si>
  <si>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</si>
  <si>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</si>
  <si>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</si>
  <si>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</si>
  <si>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</si>
  <si>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</si>
  <si>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</si>
  <si>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</si>
  <si>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</si>
  <si>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</si>
  <si>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</si>
  <si>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ZD616</t>
  </si>
  <si>
    <t>Set na malĂ© zĂˇkroky sterilnĂ­ pro moÄŤovou katetrizaci+ aqua permanent 4 Mediset 4753886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</si>
  <si>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</si>
  <si>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</si>
  <si>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</si>
  <si>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</si>
  <si>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</si>
  <si>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</si>
  <si>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</si>
  <si>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</si>
  <si>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</si>
  <si>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</si>
  <si>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</si>
  <si>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</si>
  <si>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</si>
  <si>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</si>
  <si>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</si>
  <si>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</si>
  <si>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</si>
  <si>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</si>
  <si>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</si>
  <si>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</si>
  <si>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ZB557</t>
  </si>
  <si>
    <t>AdaptĂ©r pĹ™echodka combifix rekord - luer 4090306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</si>
  <si>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</si>
  <si>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</si>
  <si>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</si>
  <si>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</si>
  <si>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ZC755</t>
  </si>
  <si>
    <t>ÄŚepelka skalpelovĂˇ 22 BB522</t>
  </si>
  <si>
    <t>ZN618</t>
  </si>
  <si>
    <t>BrĂ˝le kyslĂ­kovĂ© pro dospÄ›lĂ© 210 cm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</si>
  <si>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</si>
  <si>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</si>
  <si>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</si>
  <si>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</si>
  <si>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</si>
  <si>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</si>
  <si>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</si>
  <si>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</si>
  <si>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</si>
  <si>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</si>
  <si>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</si>
  <si>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</si>
  <si>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</si>
  <si>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</si>
  <si>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</si>
  <si>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</si>
  <si>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</si>
  <si>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</si>
  <si>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</si>
  <si>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</si>
  <si>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</si>
  <si>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</si>
  <si>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</si>
  <si>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</si>
  <si>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</si>
  <si>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</si>
  <si>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</si>
  <si>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</si>
  <si>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</si>
  <si>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</si>
  <si>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</si>
  <si>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</si>
  <si>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ZQ508</t>
  </si>
  <si>
    <t>Kanyla nosnĂ­ OptiFlow Plus k pĹ™Ă­stroji AIRVO2, velikost M P06105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</si>
  <si>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</si>
  <si>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</si>
  <si>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</si>
  <si>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</si>
  <si>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</si>
  <si>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</si>
  <si>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ZA996</t>
  </si>
  <si>
    <t>Kanyla TS 8,0 s manĹľetou 100/800/080</t>
  </si>
  <si>
    <t>ZB314</t>
  </si>
  <si>
    <t>Kanyla TS 8,0 s manĹľetou bal. Ăˇ 2 ks 100/523/080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</si>
  <si>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</si>
  <si>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</si>
  <si>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</si>
  <si>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</si>
  <si>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</si>
  <si>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</si>
  <si>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ZD979</t>
  </si>
  <si>
    <t>Kanyla venĂłznĂ­ perifernĂ­ vasofix 17G bĂ­lĂˇ s injekÄŤnĂ­m portem, safety 4269152S-01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</si>
  <si>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</si>
  <si>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</si>
  <si>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</si>
  <si>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</si>
  <si>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ZB724</t>
  </si>
  <si>
    <t>KapilĂˇra sedimentaÄŤnĂ­ Vacuette kalibrovanĂˇ 727111</t>
  </si>
  <si>
    <t>ZC490</t>
  </si>
  <si>
    <t>KartĂˇÄŤek zubnĂ­ s odsĂˇvĂˇnĂ­m P2220</t>
  </si>
  <si>
    <t>ZF985</t>
  </si>
  <si>
    <t>Katetr moÄŤovĂ˝ foley 24CH bal. Ăˇ 12 ks 1620-02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</si>
  <si>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</si>
  <si>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</si>
  <si>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</si>
  <si>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</si>
  <si>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</si>
  <si>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</si>
  <si>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ZB477</t>
  </si>
  <si>
    <t>Kohout trojcestnĂ˝ lopez valve pro NG sondu nesterilnĂ­ bal. Ăˇ 50 ks AA-011-M9000</t>
  </si>
  <si>
    <t>ZK735</t>
  </si>
  <si>
    <t>Konektor bezjehlovĂ˝ caresite bal. Ăˇ 200 ks dohodnutĂˇ cena 10,- KÄŤ bez DPH 415122</t>
  </si>
  <si>
    <t>ZO372</t>
  </si>
  <si>
    <t>Konektor bezjehlovĂ˝ OptiSyte JIM:JSM4001</t>
  </si>
  <si>
    <t>ZP163</t>
  </si>
  <si>
    <t>Konektor flocare stupĹovĂ˝ pro sondu typu ENLock/sondu s kĂłnusovĂ˝m konektorem EAN 8716900563904 bal. Ăˇ 30 ks 589828</t>
  </si>
  <si>
    <t>ZM513</t>
  </si>
  <si>
    <t>Konektor ventil jednocestnĂ˝ back check valve 8502802</t>
  </si>
  <si>
    <t>ZP078</t>
  </si>
  <si>
    <t>Kontejner 25 ml PP ĹˇroubovĂ˝ sterilnĂ­ uzĂˇvÄ›r 2680/EST/SG</t>
  </si>
  <si>
    <t>ZB488</t>
  </si>
  <si>
    <t>KrytĂ­ cavilon sprej ochrannĂ˝ barierovĂ˝ nedrĂˇĹľdivĂ˝ film 28 ml bal. Ăˇ 12 ks 3346E</t>
  </si>
  <si>
    <t>ZQ895</t>
  </si>
  <si>
    <t>Kyveta CO2 k plicnĂ­mu ventilĂˇtoru Hamilton G5, pro dospÄ›lĂ©/dÄ›ti, jednorĂˇzovĂˇ bal. Ăˇ 10 ks 6063-00, 281719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</si>
  <si>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</si>
  <si>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</si>
  <si>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</si>
  <si>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</si>
  <si>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ZB103</t>
  </si>
  <si>
    <t>LĂˇhev k odsĂˇvaÄŤce flovac 2l hadice 1,8 m 000-036-021</t>
  </si>
  <si>
    <t>ZC059</t>
  </si>
  <si>
    <t>LĂˇhev redon drenofast 400 ml-kompletnĂ­ bal. Ăˇ 40 ks 28400</t>
  </si>
  <si>
    <t>ZH300</t>
  </si>
  <si>
    <t>LĹľĂ­ce laryngoskopickĂˇ Safeview-Fibre Optic 4 bal. Ăˇ 10 ks Macintosh jednorĂˇzovĂˇ kovovĂˇ 670150-100040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</si>
  <si>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</si>
  <si>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</si>
  <si>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</si>
  <si>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</si>
  <si>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</si>
  <si>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60 ks NKS:40-05</t>
  </si>
  <si>
    <t>ZC166</t>
  </si>
  <si>
    <t>ManĹľeta pĹ™etlakovĂˇ 500 ml kompletnĂ­ (100 051-018-803) 100 ZIT-500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</si>
  <si>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</si>
  <si>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</si>
  <si>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</si>
  <si>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</si>
  <si>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</si>
  <si>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</si>
  <si>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</si>
  <si>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</si>
  <si>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ZB475</t>
  </si>
  <si>
    <t>OdstraĹovaÄŤ koĹľnĂ­ch svorek bal. Ăˇ 20 ks 11.000.00.036</t>
  </si>
  <si>
    <t>ZB439</t>
  </si>
  <si>
    <t>OdstraĹovaÄŤ nĂˇplastĂ­ Convacare Ăˇ 100 ks 0011279 37443</t>
  </si>
  <si>
    <t>ZD040</t>
  </si>
  <si>
    <t>PĂˇska bepa clip vario pro TS kanylu 25/V Ăˇ 60 ks NKS:200502</t>
  </si>
  <si>
    <t>ZF512</t>
  </si>
  <si>
    <t>PĂˇska bepa clip vario pro TS kanylu 30/V Ăˇ 30 ks NKS:200602</t>
  </si>
  <si>
    <t>ZB507</t>
  </si>
  <si>
    <t>PĂˇska fixaÄŤnĂ­ SOFT FIX, set-4 druhy, 9 rolĂ­ NKS:30-05</t>
  </si>
  <si>
    <t>ZQ143</t>
  </si>
  <si>
    <t>Pinzeta anatomickĂˇ rovnĂˇ ĂşzkĂˇ 145 mm TK-BA 100-14</t>
  </si>
  <si>
    <t>ZP470</t>
  </si>
  <si>
    <t>Pinzeta chirurgickĂˇ rovnĂˇ 1 Ă— 2 zuby 130 mm B397114910012</t>
  </si>
  <si>
    <t>ZO010</t>
  </si>
  <si>
    <t>Pinzeta chirurgickĂˇ rovnĂˇ standard 1 x 2 zuby 140 mm 1141113014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</si>
  <si>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</si>
  <si>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</si>
  <si>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</si>
  <si>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</si>
  <si>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</si>
  <si>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</si>
  <si>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</si>
  <si>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</si>
  <si>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</si>
  <si>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</si>
  <si>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</si>
  <si>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</si>
  <si>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</si>
  <si>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</si>
  <si>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</si>
  <si>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</si>
  <si>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</si>
  <si>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</si>
  <si>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</si>
  <si>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</si>
  <si>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</si>
  <si>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</si>
  <si>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</si>
  <si>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</si>
  <si>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</si>
  <si>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</si>
  <si>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ZA688</t>
  </si>
  <si>
    <t>SĂˇÄŤek moÄŤovĂ˝ s hodinovou diurĂ©zou curity 400, 2000 ml, hadiÄŤka 150 cm 8150 - vĂ˝padek do 1/2021</t>
  </si>
  <si>
    <t>ZB945</t>
  </si>
  <si>
    <t>SĂˇÄŤek moÄŤovĂ˝ s hodinovou diurĂ©zou typ D8 500 ml 2600 ml hadiÄŤka 130 cm 53.712.08.000 - nahrazuje ZA688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</si>
  <si>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</si>
  <si>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</si>
  <si>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</si>
  <si>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</si>
  <si>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</si>
  <si>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</si>
  <si>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</si>
  <si>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</si>
  <si>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</si>
  <si>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</si>
  <si>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</si>
  <si>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</si>
  <si>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</si>
  <si>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</si>
  <si>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</si>
  <si>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</si>
  <si>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</si>
  <si>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</si>
  <si>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</si>
  <si>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</si>
  <si>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</si>
  <si>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</si>
  <si>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</si>
  <si>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</si>
  <si>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</si>
  <si>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</si>
  <si>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</si>
  <si>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</si>
  <si>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</si>
  <si>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</si>
  <si>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</si>
  <si>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</si>
  <si>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</si>
  <si>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</si>
  <si>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</si>
  <si>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</si>
  <si>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ZT467</t>
  </si>
  <si>
    <t>Spojka k systĂ©mu AQUAPAK redukce k pĹ™ipojenĂ­ nosnĂ­ch brĂ˝lĂ­ prĹŻm. 22 mm/ 5 â€“ 7 mm bal. Ăˇ 50 ks I423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</si>
  <si>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</si>
  <si>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</si>
  <si>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</si>
  <si>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</si>
  <si>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</si>
  <si>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</si>
  <si>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</si>
  <si>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</si>
  <si>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</si>
  <si>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</si>
  <si>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</si>
  <si>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</si>
  <si>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</si>
  <si>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</si>
  <si>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</si>
  <si>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</si>
  <si>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</si>
  <si>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</si>
  <si>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</si>
  <si>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</si>
  <si>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</si>
  <si>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</si>
  <si>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</si>
  <si>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</si>
  <si>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</si>
  <si>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</si>
  <si>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</si>
  <si>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</si>
  <si>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</si>
  <si>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</si>
  <si>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</si>
  <si>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</si>
  <si>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</si>
  <si>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</si>
  <si>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</si>
  <si>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ZT046</t>
  </si>
  <si>
    <t>SystĂ©m odsĂˇvacĂ­ uzavĹ™enĂ˝ TS Comfortsoft s aerosolovĂ˝m portem CH 14 30 cm 72 hod. bal. Ăˇ 20 ks 02-011-17</t>
  </si>
  <si>
    <t>ZB395</t>
  </si>
  <si>
    <t>Tampon odbÄ›rovĂ˝ transystem Amies pĹŻda plastovĂˇ tyÄŤinka 48 hod. mikrobiologickĂ© vyĹˇetĹ™enĂ­ 1601</t>
  </si>
  <si>
    <t>ZB689</t>
  </si>
  <si>
    <t>Trokar hrudnĂ­ redax F18 atraumatickĂ˝ bal. Ăˇ 10 ks 21118</t>
  </si>
  <si>
    <t>ZK353</t>
  </si>
  <si>
    <t>Trokar hrudnĂ­ redax F20 atraumatickĂ˝ bal. Ăˇ 10 ks 21120</t>
  </si>
  <si>
    <t>ZJ727</t>
  </si>
  <si>
    <t>Trokar hrudnĂ­ redax F24 atraumatickĂ˝ bal. Ăˇ 10 ks 21124</t>
  </si>
  <si>
    <t>ZB505</t>
  </si>
  <si>
    <t>Tubo-fix pro ET rourky Ăˇ 40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</si>
  <si>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</si>
  <si>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</si>
  <si>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</si>
  <si>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</si>
  <si>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</si>
  <si>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</si>
  <si>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</si>
  <si>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</si>
  <si>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ZC968</t>
  </si>
  <si>
    <t>Vak odpadnĂ­ Multifiltrate bag 10 000 ml 5029011</t>
  </si>
  <si>
    <t>ZK798</t>
  </si>
  <si>
    <t>ZĂˇtka combi modrĂˇ 4495152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</si>
  <si>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</si>
  <si>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</si>
  <si>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</si>
  <si>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</si>
  <si>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</si>
  <si>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ZB754</t>
  </si>
  <si>
    <t>Zkumavka odbÄ›rovĂˇ Vacuette ÄŤernĂˇ 2 ml sedimentace polouzavĹ™enĂˇ 454073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</si>
  <si>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</si>
  <si>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</si>
  <si>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</si>
  <si>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</si>
  <si>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</si>
  <si>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</si>
  <si>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</si>
  <si>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</si>
  <si>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</si>
  <si>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</si>
  <si>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</si>
  <si>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</si>
  <si>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</si>
  <si>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</si>
  <si>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</si>
  <si>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</si>
  <si>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</si>
  <si>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</si>
  <si>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ZB764</t>
  </si>
  <si>
    <t>Zkumavka odbÄ›rovĂˇ Vacuette zelenĂˇ 4 ml natrium - heparin 454051</t>
  </si>
  <si>
    <t>ZB765</t>
  </si>
  <si>
    <t>Zkumavka odbÄ›rovĂˇ Vacuette zelenĂˇ 9 ml natrium - heparin 455051</t>
  </si>
  <si>
    <t>ZI180</t>
  </si>
  <si>
    <t>Zkumavka s mediem + flovakovanĂ˝ tampon eSwab minitip oranĹľovĂ˝ (oko,ucho,krk,nos,dutiny,urogenitĂˇlnĂ­ tra) 491CE.A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</si>
  <si>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</si>
  <si>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</si>
  <si>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</si>
  <si>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</si>
  <si>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</si>
  <si>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</si>
  <si>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</si>
  <si>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</si>
  <si>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</si>
  <si>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</si>
  <si>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</si>
  <si>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</si>
  <si>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</si>
  <si>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</si>
  <si>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50115064</t>
  </si>
  <si>
    <t>ZPr - šicí materiál (Z529)</t>
  </si>
  <si>
    <t>ZA911</t>
  </si>
  <si>
    <t>Ĺ itĂ­ dafilon modrĂ˝ 2/0 (3) bal. Ăˇ 36 ks C0932477</t>
  </si>
  <si>
    <t>ZF937</t>
  </si>
  <si>
    <t>Ĺ itĂ­ premicron zelenĂ˝ 3/0 (2) bal. Ăˇ 36 ks C0026553</t>
  </si>
  <si>
    <t>ZP277</t>
  </si>
  <si>
    <t>Ĺ itĂ­ safil fialovĂ˝ 0 (3,5) bal. Ăˇ 36 ks C1048048</t>
  </si>
  <si>
    <t>ZB036</t>
  </si>
  <si>
    <t>Ĺ itĂ­ safil fialovĂ˝ 2 (5) bal. Ăˇ 36 ks C1038210 - nahrazeno ZR997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</si>
  <si>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</si>
  <si>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</si>
  <si>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</si>
  <si>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</si>
  <si>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</si>
  <si>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</si>
  <si>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</si>
  <si>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</si>
  <si>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</si>
  <si>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</si>
  <si>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</si>
  <si>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</si>
  <si>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</si>
  <si>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</si>
  <si>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</si>
  <si>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</si>
  <si>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</si>
  <si>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</si>
  <si>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</si>
  <si>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</si>
  <si>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</si>
  <si>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</si>
  <si>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</si>
  <si>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</si>
  <si>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</si>
  <si>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</si>
  <si>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</si>
  <si>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</si>
  <si>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</si>
  <si>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</si>
  <si>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</si>
  <si>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</si>
  <si>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</si>
  <si>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</si>
  <si>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</si>
  <si>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</si>
  <si>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</si>
  <si>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</si>
  <si>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ZS791</t>
  </si>
  <si>
    <t>Rukavice vyĹˇetĹ™ovacĂ­ nitril nesterilnĂ­ bez pudru MED-COMFORT CHEMO prodlouĹľenĂ© 300 mm modrĂ© vel. L bal. 100 ks 01191-L - vyhrazeno pouze pro COVID-19</t>
  </si>
  <si>
    <t>ZS792</t>
  </si>
  <si>
    <t>Rukavice vyĹˇetĹ™ovacĂ­ nitril nesterilnĂ­ bez pudru MED-COMFORT CHEMO prodlouĹľenĂ© 300 mm modrĂ© vel. M bal. 100 ks 01191-M - vyhrazeno pouze pro COVID-19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</si>
  <si>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</si>
  <si>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</si>
  <si>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</si>
  <si>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</si>
  <si>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</si>
  <si>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</si>
  <si>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</si>
  <si>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</si>
  <si>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ZM291</t>
  </si>
  <si>
    <t>Rukavice vyĹˇetĹ™ovacĂ­ nitril nesterilnĂ­ bez pudru sempercare vel. S bal. Ăˇ 200 ks 30802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</si>
  <si>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</si>
  <si>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</si>
  <si>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</si>
  <si>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</si>
  <si>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</si>
  <si>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</si>
  <si>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</si>
  <si>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</si>
  <si>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</si>
  <si>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</si>
  <si>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ZD909</t>
  </si>
  <si>
    <t>Katetr CVC 2 lumen 7 Fr x 20 cm certofix duo ECO 720 Ăˇ 10 ks 4162200E</t>
  </si>
  <si>
    <t>ZD827</t>
  </si>
  <si>
    <t>Katetr CVC 3 lumen 7 Fr x 20 cm certofix trio SB720 bal. Ăˇ 10 ks 4163206E-07</t>
  </si>
  <si>
    <t>ZD538</t>
  </si>
  <si>
    <t>Katetr dialyzaÄŤnĂ­ 2 lumen 12,0 Fr x 15 cm KFE-TDL-1215- K</t>
  </si>
  <si>
    <t>ZK733</t>
  </si>
  <si>
    <t>Katetr dialyzaÄŤnĂ­ 3 lumen 13,0 Fr x 15 cm K flow Epic KFE-TTL-1315-K</t>
  </si>
  <si>
    <t>ZJ759</t>
  </si>
  <si>
    <t>Katetr dialyzaÄŤnĂ­ 3 lumen 13,0 Fr x 20 cm KFE-TTL-1320-K</t>
  </si>
  <si>
    <t>50115079</t>
  </si>
  <si>
    <t>ZPr - internzivní péče (Z542)</t>
  </si>
  <si>
    <t>ZB751</t>
  </si>
  <si>
    <t>Hadice PVC 8/12 Ăˇ 30 m P00468</t>
  </si>
  <si>
    <t>ZB750</t>
  </si>
  <si>
    <t>Hadice vrapovanĂˇ metrĂˇĹľ dÄ›litelnĂˇ po 400 mm Ăˇ 50 m 1574000/W</t>
  </si>
  <si>
    <t>ZB232</t>
  </si>
  <si>
    <t>Maska anesteziologickĂˇ ÄŤ.4 EcoMask ( s prouĹľky ) bal. Ăˇ 35 ks 7294000</t>
  </si>
  <si>
    <t>ZB233</t>
  </si>
  <si>
    <t>Maska anesteziologickĂˇ ÄŤ.5 EcoMask ( s prouĹľky ) bal. Ăˇ 35 ks 7295000</t>
  </si>
  <si>
    <t>ZF751</t>
  </si>
  <si>
    <t>Maska anesteziologickĂˇ ÄŤ.6 EcoMask ( s prouĹľky ) bal. Ăˇ 20 ks 7296000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</si>
  <si>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</si>
  <si>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</si>
  <si>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</si>
  <si>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</si>
  <si>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</si>
  <si>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</si>
  <si>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</si>
  <si>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</si>
  <si>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</si>
  <si>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</si>
  <si>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</si>
  <si>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</si>
  <si>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</si>
  <si>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</si>
  <si>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ZO025</t>
  </si>
  <si>
    <t>Set k ventilĂˇtorĹŻm Hamilton HAM-OLN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</si>
  <si>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</si>
  <si>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</si>
  <si>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</si>
  <si>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</si>
  <si>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</si>
  <si>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</si>
  <si>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</si>
  <si>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</si>
  <si>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</si>
  <si>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</si>
  <si>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</si>
  <si>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</si>
  <si>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</si>
  <si>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</si>
  <si>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</si>
  <si>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</si>
  <si>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</si>
  <si>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</si>
  <si>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</si>
  <si>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</si>
  <si>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</si>
  <si>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</si>
  <si>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5F1</t>
  </si>
  <si>
    <t>V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</si>
  <si>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</si>
  <si>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</si>
  <si>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</si>
  <si>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</si>
  <si>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</si>
  <si>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</si>
  <si>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</si>
  <si>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</si>
  <si>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</si>
  <si>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</si>
  <si>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</si>
  <si>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</si>
  <si>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</si>
  <si>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</si>
  <si>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</si>
  <si>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</si>
  <si>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</si>
  <si>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</si>
  <si>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</si>
  <si>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</si>
  <si>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</si>
  <si>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</si>
  <si>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</si>
  <si>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</si>
  <si>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57213</t>
  </si>
  <si>
    <t>PLASTICKÉ VÝKONY NA PRŮDUŠNICI A VELKÝCH BRONŠÍCH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</si>
  <si>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</si>
  <si>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</si>
  <si>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</si>
  <si>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</si>
  <si>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</si>
  <si>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</si>
  <si>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</si>
  <si>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</si>
  <si>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</si>
  <si>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</si>
  <si>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</si>
  <si>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</si>
  <si>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</si>
  <si>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</si>
  <si>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07550</t>
  </si>
  <si>
    <t>(DRG) ENDOVASKULÁRNÍ PŘÍSTUP PERKUTÁNNÍ NEBO S?PRE</t>
  </si>
  <si>
    <t>07521</t>
  </si>
  <si>
    <t>(DRG) VYTVOŘENÍ A-V SHUNTU PROTÉZOU</t>
  </si>
  <si>
    <t>07417</t>
  </si>
  <si>
    <t>(DRG) ENDARTERECTOMIE A. FEMORALIS A JEJÍCH VĚTVÍ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</si>
  <si>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</si>
  <si>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</si>
  <si>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</si>
  <si>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</si>
  <si>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</si>
  <si>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</si>
  <si>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07555</t>
  </si>
  <si>
    <t>(DRG) LEVOSTRANNÝ BYPASS S POUŽITÍM PUMPY NEBO CEN</t>
  </si>
  <si>
    <t>09567</t>
  </si>
  <si>
    <t>ZÁKROK NA LEVÉ STRANĚ</t>
  </si>
  <si>
    <t>07401</t>
  </si>
  <si>
    <t>(DRG) REVIZE V OBLASTI PÁNEVNÍCH TEPEN PRO  KRVÁCE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</si>
  <si>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</si>
  <si>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</si>
  <si>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</si>
  <si>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</si>
  <si>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</si>
  <si>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</si>
  <si>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</si>
  <si>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</si>
  <si>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</si>
  <si>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</si>
  <si>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</si>
  <si>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</si>
  <si>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</si>
  <si>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</si>
  <si>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</si>
  <si>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</si>
  <si>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</si>
  <si>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</si>
  <si>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</si>
  <si>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</si>
  <si>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</si>
  <si>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</si>
  <si>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</si>
  <si>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</si>
  <si>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</si>
  <si>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</si>
  <si>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</si>
  <si>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</si>
  <si>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</si>
  <si>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</si>
  <si>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</si>
  <si>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</si>
  <si>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</si>
  <si>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</si>
  <si>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07552</t>
  </si>
  <si>
    <t>(DRG) OPERAČNÍ VÝKON BEZ MIMOTĚLNÍHO OBĚHU</t>
  </si>
  <si>
    <t>57215</t>
  </si>
  <si>
    <t>RESEKCE HRUDNÍ STĚNY</t>
  </si>
  <si>
    <t>51395</t>
  </si>
  <si>
    <t>PUNKCE PERITONEÁLNÍ DIAGNOSTICKÁ ČI TERAPEUTICKÁ</t>
  </si>
  <si>
    <t>07363</t>
  </si>
  <si>
    <t xml:space="preserve">(DRG) ZAVEDENÍ BIFURKAČNÍHO STENTGRAFTU DO BŘIŠNÍ </t>
  </si>
  <si>
    <t>66851</t>
  </si>
  <si>
    <t>AMPUTACE DLOUHÉ KOSTI / EXARTIKULACE VELKÉHO KLOUB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</si>
  <si>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</si>
  <si>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</si>
  <si>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</si>
  <si>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</si>
  <si>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</si>
  <si>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</si>
  <si>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</si>
  <si>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</si>
  <si>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</si>
  <si>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</si>
  <si>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</si>
  <si>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</si>
  <si>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</si>
  <si>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</si>
  <si>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</si>
  <si>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</si>
  <si>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07469</t>
  </si>
  <si>
    <t>(DRG)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</si>
  <si>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</si>
  <si>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</si>
  <si>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</si>
  <si>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</si>
  <si>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</si>
  <si>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</si>
  <si>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</si>
  <si>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</si>
  <si>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</si>
  <si>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</si>
  <si>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</si>
  <si>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</si>
  <si>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</si>
  <si>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</si>
  <si>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76499</t>
  </si>
  <si>
    <t>TRANSPLANTACE LEDVINY</t>
  </si>
  <si>
    <t>07413</t>
  </si>
  <si>
    <t>(DRG) PLASTIKA A. FEMORALIS A JEJÍCH VĚTVÍ PROTETI</t>
  </si>
  <si>
    <t>07373</t>
  </si>
  <si>
    <t>(DRG) REVIZE V OBLASTI BŘIŠNÍ AORTY PRO  KRVÁCENÍ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</si>
  <si>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</si>
  <si>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</si>
  <si>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</si>
  <si>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</si>
  <si>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</si>
  <si>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</si>
  <si>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66915</t>
  </si>
  <si>
    <t>DEKOMPRESE FASCIÁLNÍHO LOŽE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</si>
  <si>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</si>
  <si>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</si>
  <si>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</si>
  <si>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</si>
  <si>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</si>
  <si>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</si>
  <si>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</si>
  <si>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</si>
  <si>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07472</t>
  </si>
  <si>
    <t>(DRG) TROMBECTOMIE BYPASSU V OBLASTI BÉRCE</t>
  </si>
  <si>
    <t>07569</t>
  </si>
  <si>
    <t>(DRG) BYPASS NEBO NÁHRADA POPLITEO - POPLITEÁLNÍ A</t>
  </si>
  <si>
    <t>90952</t>
  </si>
  <si>
    <t>(DRG) EXTRAKCE TROMBU NEBO EMBOLU ENDOVASKULÁRNÍ C</t>
  </si>
  <si>
    <t>90954</t>
  </si>
  <si>
    <t>(DRG) KRITICKÁ KONČETINOVÁ ISCHEMIE</t>
  </si>
  <si>
    <t>57211</t>
  </si>
  <si>
    <t>REVIZE OBOU HRUDNÍCH DUTIN ZE STERNOTOMIE</t>
  </si>
  <si>
    <t>90959</t>
  </si>
  <si>
    <t>(DRG) ÚPRAVA ŽILNÍHO NEBO TEPENNÉHO ALOŠTĚPU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</si>
  <si>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</si>
  <si>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</si>
  <si>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</si>
  <si>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</si>
  <si>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</si>
  <si>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</si>
  <si>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</si>
  <si>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</si>
  <si>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09572</t>
  </si>
  <si>
    <t>VÍCEČETNÝ ZÁKROK</t>
  </si>
  <si>
    <t>5F3</t>
  </si>
  <si>
    <t>53163</t>
  </si>
  <si>
    <t>OTEVŘENÁ REPOZICE A OSTEOSYNTÉZA VÍCEÚLOMKOVÝCH ZL</t>
  </si>
  <si>
    <t>53459</t>
  </si>
  <si>
    <t>OTEVŘENÁ REPOZICE NITROKLOUBNÍCH LUXAČNÍCH ZLOMENI</t>
  </si>
  <si>
    <t>53469</t>
  </si>
  <si>
    <t>ZLOMENINA DIAFÝZY A SUPRAKONDYLICKÉ OBLASTI FEMURU</t>
  </si>
  <si>
    <t>66633</t>
  </si>
  <si>
    <t>PSEUDOARTRÓZA KRČKU FEMORU - REKONSTRUKCE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</si>
  <si>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</si>
  <si>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</si>
  <si>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</si>
  <si>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</si>
  <si>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</si>
  <si>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</si>
  <si>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</si>
  <si>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</si>
  <si>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66127</t>
  </si>
  <si>
    <t>MANIPULACE V CELKOVÉ NEBO LOKÁLNÍ ANESTÉZII</t>
  </si>
  <si>
    <t>66815</t>
  </si>
  <si>
    <t>AUTOGENNÍ ŠTĚP</t>
  </si>
  <si>
    <t>51855</t>
  </si>
  <si>
    <t>FIXAČNÍ SÁDROVÁ DLAHA - CELÁ HORNÍ KONČETINA</t>
  </si>
  <si>
    <t>53471</t>
  </si>
  <si>
    <t>ZLOMENINA HORNÍHO KONCE FEMURU - REPOZICE OTEVŘENÁ</t>
  </si>
  <si>
    <t>53161</t>
  </si>
  <si>
    <t>OTEVŘENÁ REPOZICE A OSTEOSYNTÉZA IZOLOVANÉ ZLOMENI</t>
  </si>
  <si>
    <t>53257</t>
  </si>
  <si>
    <t xml:space="preserve">OTEVŘENÁ REPOZICE A OSTEOSYNTÉZA ZLOMENINY KLÍČNÍ </t>
  </si>
  <si>
    <t>53485</t>
  </si>
  <si>
    <t>ZLOMENINY PÁNEVNÍHO KRUHU - NESTABILNÍ - S OPERAČN</t>
  </si>
  <si>
    <t>66825</t>
  </si>
  <si>
    <t>UPRAVENÍ ZEVNÍHO FIXATÉRU</t>
  </si>
  <si>
    <t>53481</t>
  </si>
  <si>
    <t xml:space="preserve">ZLOMENINA  ACETABULA - JEDNOHO PILÍŘE EVENT. JEHO </t>
  </si>
  <si>
    <t>5T1</t>
  </si>
  <si>
    <t>1</t>
  </si>
  <si>
    <t>0003708</t>
  </si>
  <si>
    <t>ZYVOXID</t>
  </si>
  <si>
    <t>0005113</t>
  </si>
  <si>
    <t>TARGOCID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</si>
  <si>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</si>
  <si>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</si>
  <si>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</si>
  <si>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</si>
  <si>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</si>
  <si>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</si>
  <si>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</si>
  <si>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0026127</t>
  </si>
  <si>
    <t>0029980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</si>
  <si>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</si>
  <si>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</si>
  <si>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</si>
  <si>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</si>
  <si>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</si>
  <si>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</si>
  <si>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</si>
  <si>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</si>
  <si>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0091731</t>
  </si>
  <si>
    <t>PROSTAVASIN</t>
  </si>
  <si>
    <t>0094155</t>
  </si>
  <si>
    <t>0096414</t>
  </si>
  <si>
    <t>GENTAMICIN LEK</t>
  </si>
  <si>
    <t>0112782</t>
  </si>
  <si>
    <t>GENTAMICIN B.BRAUN</t>
  </si>
  <si>
    <t>0112786</t>
  </si>
  <si>
    <t>0138455</t>
  </si>
  <si>
    <t>ALBUNORM 20%</t>
  </si>
  <si>
    <t>0142077</t>
  </si>
  <si>
    <t>0162180</t>
  </si>
  <si>
    <t>0162187</t>
  </si>
  <si>
    <t>0164401</t>
  </si>
  <si>
    <t>0166269</t>
  </si>
  <si>
    <t>0500566</t>
  </si>
  <si>
    <t>0500720</t>
  </si>
  <si>
    <t>0129056</t>
  </si>
  <si>
    <t>0164407</t>
  </si>
  <si>
    <t>0136083</t>
  </si>
  <si>
    <t>0201030</t>
  </si>
  <si>
    <t>SEFOTAK</t>
  </si>
  <si>
    <t>0193477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</si>
  <si>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</si>
  <si>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</si>
  <si>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</si>
  <si>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</si>
  <si>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</si>
  <si>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</si>
  <si>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</si>
  <si>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</si>
  <si>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</si>
  <si>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</si>
  <si>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</si>
  <si>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</si>
  <si>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</si>
  <si>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</si>
  <si>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</si>
  <si>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</si>
  <si>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0212531</t>
  </si>
  <si>
    <t>0210993</t>
  </si>
  <si>
    <t>ZERBAXA</t>
  </si>
  <si>
    <t>0205772</t>
  </si>
  <si>
    <t>VORICONAZOLE TEVA</t>
  </si>
  <si>
    <t>0168860</t>
  </si>
  <si>
    <t>0224709</t>
  </si>
  <si>
    <t>ULTRAVIST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</si>
  <si>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</si>
  <si>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</si>
  <si>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</si>
  <si>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</si>
  <si>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</si>
  <si>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</si>
  <si>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</si>
  <si>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0230494</t>
  </si>
  <si>
    <t>WILATE</t>
  </si>
  <si>
    <t>0172774</t>
  </si>
  <si>
    <t>0230686</t>
  </si>
  <si>
    <t>0218400</t>
  </si>
  <si>
    <t>0230687</t>
  </si>
  <si>
    <t>0241308</t>
  </si>
  <si>
    <t>0242332</t>
  </si>
  <si>
    <t>0173750</t>
  </si>
  <si>
    <t>0224407</t>
  </si>
  <si>
    <t>0243369</t>
  </si>
  <si>
    <t>0206563</t>
  </si>
  <si>
    <t>0230458</t>
  </si>
  <si>
    <t>0227475</t>
  </si>
  <si>
    <t>0173857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</si>
  <si>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</si>
  <si>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</si>
  <si>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</si>
  <si>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</si>
  <si>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</si>
  <si>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</si>
  <si>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</si>
  <si>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</si>
  <si>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</si>
  <si>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</si>
  <si>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</si>
  <si>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</si>
  <si>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</si>
  <si>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</si>
  <si>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</si>
  <si>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</si>
  <si>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</si>
  <si>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</si>
  <si>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</si>
  <si>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 NE/</t>
  </si>
  <si>
    <t>0001739</t>
  </si>
  <si>
    <t>DRÁT KIRSCHNERŮV OCEL</t>
  </si>
  <si>
    <t>0002370</t>
  </si>
  <si>
    <t>FIXÁTOR ZEVNÍ JEDNOROVIN./DVOUROVIN.TRUBKOVÝ,SYNTH</t>
  </si>
  <si>
    <t>0002425</t>
  </si>
  <si>
    <t>0005606</t>
  </si>
  <si>
    <t>NÁVLEK NA OPMI, TYP 71                      306071</t>
  </si>
  <si>
    <t>0006881</t>
  </si>
  <si>
    <t>ŠROUB KORTIKÁLNÍ, SAMOVRT. HYDROXYAPATIT. 99-6014X</t>
  </si>
  <si>
    <t>0010767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</si>
  <si>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</si>
  <si>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</si>
  <si>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</si>
  <si>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</si>
  <si>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</si>
  <si>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</si>
  <si>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0027737</t>
  </si>
  <si>
    <t>DLAHA LCP ROVNÁ MALÝ FRAGMENT OCEL NE/STERIL</t>
  </si>
  <si>
    <t>0027930</t>
  </si>
  <si>
    <t>STENT PERIFERNÍ URETERÁLNÍ WHITE STAR INTRAOPERATI</t>
  </si>
  <si>
    <t>0030409</t>
  </si>
  <si>
    <t>ŠROUB LCP SAMOŘEZNÝ VELKÝ FRAGMENT OCEL</t>
  </si>
  <si>
    <t>0030454</t>
  </si>
  <si>
    <t>ŠROUB LCP SAMOŘEZNÝ MALÝ FRAGMENT TITAN NE/STERIL</t>
  </si>
  <si>
    <t>0030617</t>
  </si>
  <si>
    <t>STAPLER KOŽNÍ ROYAL - 35W</t>
  </si>
  <si>
    <t>0031337</t>
  </si>
  <si>
    <t>0031437</t>
  </si>
  <si>
    <t>DLAHA LCP A VA-LCP HUMERUS DISTÁLNÍ MALÝ FRAGMENT,</t>
  </si>
  <si>
    <t>0034884</t>
  </si>
  <si>
    <t>ŠROUB STARDRIVE ZAJIŠŤOVACÍ TITAN NE/STERIL</t>
  </si>
  <si>
    <t>0037145</t>
  </si>
  <si>
    <t>PROTÉZA GORE-TEX CÉVNÍ - PRUŽNÁ TENKOSTĚNNÁ</t>
  </si>
  <si>
    <t>0038482</t>
  </si>
  <si>
    <t>DRÁT VODÍCÍ GUIDE WIRE M</t>
  </si>
  <si>
    <t>0043984</t>
  </si>
  <si>
    <t>ČIDLO PRO MĚŘENÍ NITROLEBNÍHO TLAKU NEUROVENT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</si>
  <si>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</si>
  <si>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</si>
  <si>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</si>
  <si>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</si>
  <si>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</si>
  <si>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</si>
  <si>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0051334</t>
  </si>
  <si>
    <t>KATETR URETERÁLNÍ,POLLACK,FLEXI-TIP U-021305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</si>
  <si>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</si>
  <si>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</si>
  <si>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</si>
  <si>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</si>
  <si>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</si>
  <si>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</si>
  <si>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</si>
  <si>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</si>
  <si>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</si>
  <si>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</si>
  <si>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</si>
  <si>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</si>
  <si>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</si>
  <si>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</si>
  <si>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</si>
  <si>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</si>
  <si>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</si>
  <si>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</si>
  <si>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</si>
  <si>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</si>
  <si>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</si>
  <si>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</si>
  <si>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0067020</t>
  </si>
  <si>
    <t xml:space="preserve">IMPLANTÁT SPINÁLNÍ SYSTÉM CERVIFIX                </t>
  </si>
  <si>
    <t>0069500</t>
  </si>
  <si>
    <t>KANYLA TRACHEOSTOMICKÁ S NÍZKOTLAKOU MANŽETOU</t>
  </si>
  <si>
    <t>0071602</t>
  </si>
  <si>
    <t>FIXÁTOR ZEVNÍ JEDNOROVIN./DVOUROVIN.TRUBKOVÝ SYNTH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</si>
  <si>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</si>
  <si>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</si>
  <si>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</si>
  <si>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</si>
  <si>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</si>
  <si>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</si>
  <si>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</si>
  <si>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</si>
  <si>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</si>
  <si>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</si>
  <si>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</si>
  <si>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0097790</t>
  </si>
  <si>
    <t>DLAHA LCP HUMERUS DISTÁLNÍ MALÝ FRAGMENT TITAN NE/</t>
  </si>
  <si>
    <t>0097804</t>
  </si>
  <si>
    <t>0097876</t>
  </si>
  <si>
    <t>PODLOŽKA MALÝ FRAGMENT TITAN</t>
  </si>
  <si>
    <t>0098656</t>
  </si>
  <si>
    <t>ŠROUB KANYLOVANÝ TI T-DRIVE</t>
  </si>
  <si>
    <t>0099934</t>
  </si>
  <si>
    <t>ŠROUB SAMOVRTNÝ KANYLOVANÝ VELKÝ FRAGMENT TITAN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</si>
  <si>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</si>
  <si>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</si>
  <si>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</si>
  <si>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</si>
  <si>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0112074</t>
  </si>
  <si>
    <t>CEMENT KOSTNÍ VANCOGENX VANCOMYCIN+GENTAMICIN 1X40</t>
  </si>
  <si>
    <t>0163249</t>
  </si>
  <si>
    <t xml:space="preserve">IMPLANTÁT MAXILLOFACIÁLNÍ STŘEDNÍ OBLIČEJOVÁ ETÁŽ </t>
  </si>
  <si>
    <t>0013054</t>
  </si>
  <si>
    <t>STAPLER KOŽNÍ, 35 NEREZ.OCEL. NÁPLNÍ PMW35,PMR35</t>
  </si>
  <si>
    <t>0048653</t>
  </si>
  <si>
    <t>PROSTŘEDEK HEMOSTATICKÝ - SURGICEL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</si>
  <si>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</si>
  <si>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</si>
  <si>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</si>
  <si>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</si>
  <si>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</si>
  <si>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</si>
  <si>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</si>
  <si>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</si>
  <si>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</si>
  <si>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</si>
  <si>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</si>
  <si>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</si>
  <si>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</si>
  <si>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</si>
  <si>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</si>
  <si>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</si>
  <si>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</si>
  <si>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</si>
  <si>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</si>
  <si>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0152133</t>
  </si>
  <si>
    <t>ZÁSOBNÍK PRO STAPLER LINEÁR. S NOŽEM LCC6045/8038/</t>
  </si>
  <si>
    <t>0030261</t>
  </si>
  <si>
    <t>ŠROUB KORTIKÁLNÍ SAMOŘEZNÝ OCEL</t>
  </si>
  <si>
    <t>0152131</t>
  </si>
  <si>
    <t>STAPLER LINEÁRNÍ S NOŽEM - LC10038, LC10045 (PRO P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</si>
  <si>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</si>
  <si>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</si>
  <si>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</si>
  <si>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</si>
  <si>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</si>
  <si>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</si>
  <si>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</si>
  <si>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</si>
  <si>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</si>
  <si>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</si>
  <si>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</si>
  <si>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</si>
  <si>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</si>
  <si>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0151533</t>
  </si>
  <si>
    <t>ZÁSOBNÍK KLIPÚ TITANOVÝCH SMALL</t>
  </si>
  <si>
    <t>0051815</t>
  </si>
  <si>
    <t>KATETR SINGL.LOOP K TU/PERK.DREN.LEDV.,VODIČ FIX.P</t>
  </si>
  <si>
    <t>0142154</t>
  </si>
  <si>
    <t>DLAHA ŽEBERNÍ KLIPOVACÍ; OCEL</t>
  </si>
  <si>
    <t>0152830</t>
  </si>
  <si>
    <t>KATETR BALÓNKOVÝ FOGARTY EMBOLEKTOMICKÝ - EM</t>
  </si>
  <si>
    <t>0031497</t>
  </si>
  <si>
    <t>DLAHA LCP FEMUR DISTÁLNÍ VELKÝ FRAGMENT OCEL TITAN</t>
  </si>
  <si>
    <t>0053393</t>
  </si>
  <si>
    <t>DRÁT VODÍCÍ HYDROFILNÍ P18 150H,P25 150H,P32 150H,</t>
  </si>
  <si>
    <t>0163248</t>
  </si>
  <si>
    <t>0151532</t>
  </si>
  <si>
    <t>STAPLER KOŽNÍ 7.0</t>
  </si>
  <si>
    <t>0060415</t>
  </si>
  <si>
    <t>DLAHA D.M.S. OCEL</t>
  </si>
  <si>
    <t>0112856</t>
  </si>
  <si>
    <t>FIXÁTOR ZEVNÍ RÁMOVÝ GALAXY DLOUHÉ KOSTI DK A HK</t>
  </si>
  <si>
    <t>0112854</t>
  </si>
  <si>
    <t>00651</t>
  </si>
  <si>
    <t>OD TYPU 51 - PRO NEMOCNICE TYPU 3, (KATEGORIE 6) -</t>
  </si>
  <si>
    <t>00655</t>
  </si>
  <si>
    <t>OD TYPU 55 - PRO NEMOCNICE TYPU 3, (KATEGORIE 6) -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</si>
  <si>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</si>
  <si>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</si>
  <si>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</si>
  <si>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</si>
  <si>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</si>
  <si>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</si>
  <si>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</si>
  <si>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</si>
  <si>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</si>
  <si>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</si>
  <si>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11506</t>
  </si>
  <si>
    <t>PLNOHODNOTNÁ PARENTERÁLNÍ VÝŽIVA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</si>
  <si>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</si>
  <si>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</si>
  <si>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</si>
  <si>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</si>
  <si>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</si>
  <si>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</si>
  <si>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51022</t>
  </si>
  <si>
    <t>CÍLENÉ VYŠETŘENÍ CHIRURGEM</t>
  </si>
  <si>
    <t>56163</t>
  </si>
  <si>
    <t>ZEVNÍ KOMOROVÁ DRENÁŽ NEBO ZAVEDENÍ ČIDLA NA MĚŘEN</t>
  </si>
  <si>
    <t>56419</t>
  </si>
  <si>
    <t>POUŽITÍ OPERAČNÍHO MIKROSKOPU Á 15 MINUT</t>
  </si>
  <si>
    <t>61143</t>
  </si>
  <si>
    <t>ODBĚR CÉVNÍHO ŠTĚPU MALÉHO KALIBRU (PRO MIKROCHIRU</t>
  </si>
  <si>
    <t>61147</t>
  </si>
  <si>
    <t>UZAVŘENÍ DEFEKTU KOŽNÍM LALOKEM MÍSTNÍM DO 10 CM^2</t>
  </si>
  <si>
    <t>65219</t>
  </si>
  <si>
    <t>KOMPLEXNÍ OŠETŘENÍ VĚTŠÍCH OBLIČEJOVÝCH DEFEKTŮ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</si>
  <si>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</si>
  <si>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</si>
  <si>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</si>
  <si>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</si>
  <si>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66829</t>
  </si>
  <si>
    <t>ZAVEDENÍ PROPLACHOVÉ LAVÁŽE</t>
  </si>
  <si>
    <t>71213</t>
  </si>
  <si>
    <t>ENDOSKOPIE PARANASÁLNÍ DUTINY</t>
  </si>
  <si>
    <t>71311</t>
  </si>
  <si>
    <t>LARYNGOSKOPIE PŘÍMÁ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</si>
  <si>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</si>
  <si>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</si>
  <si>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</si>
  <si>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</si>
  <si>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</si>
  <si>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</si>
  <si>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71747</t>
  </si>
  <si>
    <t>ČÁSTEČNÁ EXSTIRPACE KRČNÍCH UZLIN</t>
  </si>
  <si>
    <t>71751</t>
  </si>
  <si>
    <t>EXENTERACE KRČNÍCH UZLIN JEDNOSTRANNÁ</t>
  </si>
  <si>
    <t>76427</t>
  </si>
  <si>
    <t>CIRKUMCIZE, DĚTI OD 3 LET A DOSPĚLÍ</t>
  </si>
  <si>
    <t>76559</t>
  </si>
  <si>
    <t>TRANSURETRÁLNÍ RESEKCE TUMORU MOČOVÉHO MĚCHÝŘE NAD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</si>
  <si>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</si>
  <si>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</si>
  <si>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</si>
  <si>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</si>
  <si>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</si>
  <si>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</si>
  <si>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</si>
  <si>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</si>
  <si>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</si>
  <si>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</si>
  <si>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</si>
  <si>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</si>
  <si>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</si>
  <si>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</si>
  <si>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71719</t>
  </si>
  <si>
    <t>VÝMĚNA TRACHEOSTOMICKÉ KANYLY</t>
  </si>
  <si>
    <t>66315</t>
  </si>
  <si>
    <t xml:space="preserve">INSTRUMENTACE C, T, L, S PÁTEŘE - PŘEDNÍ I ZADNÍ, 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</si>
  <si>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</si>
  <si>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</si>
  <si>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</si>
  <si>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</si>
  <si>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</si>
  <si>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</si>
  <si>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</si>
  <si>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</si>
  <si>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66311</t>
  </si>
  <si>
    <t xml:space="preserve">INTRADURÁLNÍ RESEKCE A PLASTIKA - KAŽDÉHO JEDNOHO </t>
  </si>
  <si>
    <t>76531</t>
  </si>
  <si>
    <t>CYSTOURETROSKOPIE</t>
  </si>
  <si>
    <t>90904</t>
  </si>
  <si>
    <t>76215</t>
  </si>
  <si>
    <t>KATETRIZACE URETERU, NEBO EXTRAKCE KONKREMENTU Z M</t>
  </si>
  <si>
    <t>00652</t>
  </si>
  <si>
    <t>OD TYPU 52 - PRO NEMOCNICE TYPU 3, (KATEGORIE 6) -</t>
  </si>
  <si>
    <t>51021</t>
  </si>
  <si>
    <t>KOMPLEXNÍ VYŠETŘENÍ CHIRURGEM</t>
  </si>
  <si>
    <t>66341</t>
  </si>
  <si>
    <t>OPERAČNÍ PŘÍSTUP K PÁTEŘI - STANDARDNÍ - ZADNÍ TZV</t>
  </si>
  <si>
    <t>51811</t>
  </si>
  <si>
    <t>INCIZE A DRENÁŽ ABSCESU NEBO HEMATOMU</t>
  </si>
  <si>
    <t>51821</t>
  </si>
  <si>
    <t>CHIRURGICKÉ ODSTRANĚNÍ CIZÍHO TĚLESA</t>
  </si>
  <si>
    <t>56435</t>
  </si>
  <si>
    <t>SPINÁLNÍ A KRANIÁLNÍ NAVIGACE Á 15 MIN.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</si>
  <si>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</si>
  <si>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</si>
  <si>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</si>
  <si>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</si>
  <si>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71639</t>
  </si>
  <si>
    <t>ENDOSKOPICKÁ OPERACE V NOSNÍ DUTINĚ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</si>
  <si>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</si>
  <si>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</si>
  <si>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</si>
  <si>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</si>
  <si>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</si>
  <si>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</si>
  <si>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66327</t>
  </si>
  <si>
    <t>RESEKCE OBRATLE - ZADNÍ - LAMINEKTOMIE INKOMPLETNÍ</t>
  </si>
  <si>
    <t>65211</t>
  </si>
  <si>
    <t>OŠETŘENÍ ZLOMENINY ČELISTI DESTIČKOVOU ŠROUBOVANOU</t>
  </si>
  <si>
    <t>76345</t>
  </si>
  <si>
    <t>REIMPLANTACE URETERU (UCNA)</t>
  </si>
  <si>
    <t>65215</t>
  </si>
  <si>
    <t>DENTÁLNÍ DRÁTĚNÁ DLAHA Z VOLNÉ RUKY - JEDNA ČELIST</t>
  </si>
  <si>
    <t>90905</t>
  </si>
  <si>
    <t>71665</t>
  </si>
  <si>
    <t>FENESTRACE ČELNÍ DUTINY</t>
  </si>
  <si>
    <t>76335</t>
  </si>
  <si>
    <t>OPERAČNÍ REVIZE PERIRENÁLNÍCH NEBO PERIURETERÁLNÍC</t>
  </si>
  <si>
    <t>66459</t>
  </si>
  <si>
    <t>RESEKCE HLAVICE HUMERU</t>
  </si>
  <si>
    <t>56446</t>
  </si>
  <si>
    <t>SPINÁLNÍ NAVIGACE ZALOŽENÁ NA PEROPERAČNÍ ISOFLUOR</t>
  </si>
  <si>
    <t>91926</t>
  </si>
  <si>
    <t>(DRG) APLIKACE PŘETLAKU DO DÝCHACÍCH CEST</t>
  </si>
  <si>
    <t>91925</t>
  </si>
  <si>
    <t>(DRG) APLIKACE KYSLÍKU O VYSOKÉM PRŮTOKU NOSNÍ KAN</t>
  </si>
  <si>
    <t>7F1</t>
  </si>
  <si>
    <t>71763</t>
  </si>
  <si>
    <t>TONZILEKTOMIE</t>
  </si>
  <si>
    <t>71749</t>
  </si>
  <si>
    <t>BLOKOVÁ DISEKCE KRČNÍCH UZLIN</t>
  </si>
  <si>
    <t>71775</t>
  </si>
  <si>
    <t>PAROTIDEKTOMIE LATERÁLNÍ KONZERVATIVNÍ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</si>
  <si>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</si>
  <si>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</si>
  <si>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</si>
  <si>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</si>
  <si>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</si>
  <si>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</si>
  <si>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</si>
  <si>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</si>
  <si>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</si>
  <si>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</si>
  <si>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</si>
  <si>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</si>
  <si>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</si>
  <si>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</si>
  <si>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</si>
  <si>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</si>
  <si>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</si>
  <si>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</si>
  <si>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</si>
  <si>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</si>
  <si>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</si>
  <si>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</si>
  <si>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</si>
  <si>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</si>
  <si>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03022</t>
  </si>
  <si>
    <t xml:space="preserve">JINÉ VELKÉ VÝKONY NA HLAVĚ A KRKU S CC                                                              </t>
  </si>
  <si>
    <t>03053</t>
  </si>
  <si>
    <t xml:space="preserve">VÝKONY NA DUTINÁCH A MASTOIDU S MCC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</si>
  <si>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</si>
  <si>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</si>
  <si>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</si>
  <si>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</si>
  <si>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</si>
  <si>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</si>
  <si>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</si>
  <si>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</si>
  <si>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</si>
  <si>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</si>
  <si>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05092</t>
  </si>
  <si>
    <t xml:space="preserve">VELKÉ ABDOMINÁLNÍ VASKULÁRNÍ VÝKONY S CC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</si>
  <si>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</si>
  <si>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</si>
  <si>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</si>
  <si>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</si>
  <si>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05323</t>
  </si>
  <si>
    <t xml:space="preserve">SRDEČNÍ KATETRIZACE PŘI JINÝCH PORUCHÁCH OBĚHOVÉHO SYSTÉMU S                                        </t>
  </si>
  <si>
    <t>05421</t>
  </si>
  <si>
    <t xml:space="preserve">SRDEČNÍ ARYTMIE A PORUCHY VEDENÍ BEZ CC                                                             </t>
  </si>
  <si>
    <t>05483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</si>
  <si>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</si>
  <si>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</si>
  <si>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</si>
  <si>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</si>
  <si>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</si>
  <si>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</si>
  <si>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</si>
  <si>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</si>
  <si>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</si>
  <si>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</si>
  <si>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</si>
  <si>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</si>
  <si>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</si>
  <si>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</si>
  <si>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</si>
  <si>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</si>
  <si>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</si>
  <si>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</si>
  <si>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</si>
  <si>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06382</t>
  </si>
  <si>
    <t xml:space="preserve">JINÉ PORUCHY TRÁVICÍHO SYSTÉMU S CC                                                                 </t>
  </si>
  <si>
    <t>07013</t>
  </si>
  <si>
    <t xml:space="preserve">VÝKONY NA PANKREATU, JÁTRECH A SPOJKY S MCC                 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</si>
  <si>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</si>
  <si>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</si>
  <si>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</si>
  <si>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08302</t>
  </si>
  <si>
    <t xml:space="preserve">ZLOMENINY KOSTI STEHENNÍ S CC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</si>
  <si>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</si>
  <si>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</si>
  <si>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</si>
  <si>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</si>
  <si>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</si>
  <si>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</si>
  <si>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</si>
  <si>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</si>
  <si>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</si>
  <si>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</si>
  <si>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</si>
  <si>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11371</t>
  </si>
  <si>
    <t xml:space="preserve">JINÉ PORUCHY LEDVIN A MOČOVÝCH CEST BEZ CC                                                          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</si>
  <si>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</si>
  <si>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</si>
  <si>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</si>
  <si>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</si>
  <si>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</si>
  <si>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</si>
  <si>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</si>
  <si>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</si>
  <si>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</si>
  <si>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</si>
  <si>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</si>
  <si>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</si>
  <si>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</si>
  <si>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</si>
  <si>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</si>
  <si>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</si>
  <si>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</si>
  <si>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</si>
  <si>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</si>
  <si>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</si>
  <si>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</si>
  <si>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</si>
  <si>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</si>
  <si>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</si>
  <si>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Porovnání jednotlivých IR DRG skupin</t>
  </si>
  <si>
    <t>12 - UROL: 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</si>
  <si>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</si>
  <si>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</si>
  <si>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</si>
  <si>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</si>
  <si>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</si>
  <si>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</si>
  <si>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</si>
  <si>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</si>
  <si>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</si>
  <si>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</si>
  <si>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</si>
  <si>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89173</t>
  </si>
  <si>
    <t>ANTEGRÁDNÍ PYELOGRAFIE JEDNOSTRANNÁ</t>
  </si>
  <si>
    <t>89198</t>
  </si>
  <si>
    <t>SKIASKOPIE</t>
  </si>
  <si>
    <t>22</t>
  </si>
  <si>
    <t>407</t>
  </si>
  <si>
    <t>0002087</t>
  </si>
  <si>
    <t>18F-FDG</t>
  </si>
  <si>
    <t>0002095</t>
  </si>
  <si>
    <t>99mTc-nanokoloid alb.inj.</t>
  </si>
  <si>
    <t>47275</t>
  </si>
  <si>
    <t>SCINTIGRAFIE SENTINELOVÉ UZLINY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</si>
  <si>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</si>
  <si>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</si>
  <si>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</si>
  <si>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</si>
  <si>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</si>
  <si>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</si>
  <si>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</si>
  <si>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</si>
  <si>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</si>
  <si>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</si>
  <si>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</si>
  <si>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</si>
  <si>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</si>
  <si>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</si>
  <si>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</si>
  <si>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</si>
  <si>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</si>
  <si>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</si>
  <si>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</si>
  <si>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</si>
  <si>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</si>
  <si>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</si>
  <si>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</si>
  <si>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</si>
  <si>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</si>
  <si>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</si>
  <si>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</si>
  <si>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</si>
  <si>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</si>
  <si>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</si>
  <si>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</si>
  <si>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</si>
  <si>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</si>
  <si>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</si>
  <si>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</si>
  <si>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</si>
  <si>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</si>
  <si>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</si>
  <si>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</si>
  <si>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</si>
  <si>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</si>
  <si>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</si>
  <si>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</si>
  <si>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</si>
  <si>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</si>
  <si>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</si>
  <si>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</si>
  <si>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</si>
  <si>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</si>
  <si>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</si>
  <si>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</si>
  <si>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</si>
  <si>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</si>
  <si>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</si>
  <si>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</si>
  <si>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</si>
  <si>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</si>
  <si>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</si>
  <si>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</si>
  <si>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</si>
  <si>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</si>
  <si>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</si>
  <si>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</si>
  <si>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</si>
  <si>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</si>
  <si>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</si>
  <si>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</si>
  <si>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</si>
  <si>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</si>
  <si>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</si>
  <si>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</si>
  <si>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</si>
  <si>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</si>
  <si>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</si>
  <si>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</si>
  <si>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</si>
  <si>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</si>
  <si>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</si>
  <si>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</si>
  <si>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</si>
  <si>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</si>
  <si>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</si>
  <si>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</si>
  <si>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</si>
  <si>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</si>
  <si>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</si>
  <si>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</si>
  <si>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</si>
  <si>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</si>
  <si>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</si>
  <si>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</si>
  <si>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</si>
  <si>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</si>
  <si>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</si>
  <si>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</si>
  <si>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</si>
  <si>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</si>
  <si>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</si>
  <si>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</si>
  <si>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</si>
  <si>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</si>
  <si>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</si>
  <si>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</si>
  <si>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</si>
  <si>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</si>
  <si>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</si>
  <si>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</si>
  <si>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</si>
  <si>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</si>
  <si>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</si>
  <si>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</si>
  <si>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</si>
  <si>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</si>
  <si>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</si>
  <si>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</si>
  <si>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</si>
  <si>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</si>
  <si>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</si>
  <si>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</si>
  <si>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</si>
  <si>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</si>
  <si>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</si>
  <si>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</si>
  <si>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</si>
  <si>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</si>
  <si>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</si>
  <si>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</si>
  <si>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</si>
  <si>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</si>
  <si>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</si>
  <si>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</si>
  <si>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</si>
  <si>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</si>
  <si>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</si>
  <si>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</si>
  <si>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</si>
  <si>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</si>
  <si>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</si>
  <si>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</si>
  <si>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</si>
  <si>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</si>
  <si>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</si>
  <si>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</si>
  <si>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</si>
  <si>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93161</t>
  </si>
  <si>
    <t>INZULÍN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</si>
  <si>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</si>
  <si>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</si>
  <si>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</si>
  <si>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</si>
  <si>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</si>
  <si>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</si>
  <si>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</si>
  <si>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</si>
  <si>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</si>
  <si>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</si>
  <si>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</si>
  <si>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</si>
  <si>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</si>
  <si>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</si>
  <si>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</si>
  <si>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</si>
  <si>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</si>
  <si>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</si>
  <si>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</si>
  <si>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</si>
  <si>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</si>
  <si>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</si>
  <si>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</si>
  <si>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</si>
  <si>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</si>
  <si>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</si>
  <si>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</si>
  <si>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</si>
  <si>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</si>
  <si>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</si>
  <si>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</si>
  <si>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</si>
  <si>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</si>
  <si>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</si>
  <si>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</si>
  <si>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</si>
  <si>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</si>
  <si>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</si>
  <si>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</si>
  <si>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</si>
  <si>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</si>
  <si>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</si>
  <si>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</si>
  <si>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</si>
  <si>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</si>
  <si>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</si>
  <si>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</si>
  <si>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</si>
  <si>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</si>
  <si>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</si>
  <si>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</si>
  <si>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</si>
  <si>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</si>
  <si>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</si>
  <si>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</si>
  <si>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</si>
  <si>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</si>
  <si>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</si>
  <si>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</si>
  <si>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</si>
  <si>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</si>
  <si>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</si>
  <si>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</si>
  <si>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</si>
  <si>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</si>
  <si>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</si>
  <si>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</si>
  <si>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</si>
  <si>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</si>
  <si>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</si>
  <si>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</si>
  <si>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</si>
  <si>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</si>
  <si>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</si>
  <si>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</si>
  <si>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</si>
  <si>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</si>
  <si>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</si>
  <si>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</si>
  <si>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</si>
  <si>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</si>
  <si>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</si>
  <si>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</si>
  <si>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</si>
  <si>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</si>
  <si>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</si>
  <si>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</si>
  <si>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</si>
  <si>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</si>
  <si>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</si>
  <si>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</si>
  <si>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</si>
  <si>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</si>
  <si>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</si>
  <si>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</si>
  <si>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</si>
  <si>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</si>
  <si>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</si>
  <si>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</si>
  <si>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</si>
  <si>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</si>
  <si>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</si>
  <si>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</si>
  <si>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</si>
  <si>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</si>
  <si>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</si>
  <si>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</si>
  <si>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</si>
  <si>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</si>
  <si>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</si>
  <si>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</si>
  <si>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</si>
  <si>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</si>
  <si>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</si>
  <si>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</si>
  <si>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</si>
  <si>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</si>
  <si>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</si>
  <si>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81323</t>
  </si>
  <si>
    <t>ADENOSINDEAMINÁZA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</si>
  <si>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</si>
  <si>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</si>
  <si>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</si>
  <si>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</si>
  <si>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</si>
  <si>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</si>
  <si>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</si>
  <si>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</si>
  <si>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</si>
  <si>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</si>
  <si>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</si>
  <si>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</si>
  <si>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</si>
  <si>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</si>
  <si>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</si>
  <si>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</si>
  <si>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</si>
  <si>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</si>
  <si>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</si>
  <si>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</si>
  <si>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</si>
  <si>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</si>
  <si>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</si>
  <si>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</si>
  <si>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</si>
  <si>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</si>
  <si>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</si>
  <si>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0095607</t>
  </si>
  <si>
    <t>MICROPAQUE</t>
  </si>
  <si>
    <t>0095609</t>
  </si>
  <si>
    <t>MICROPAQUE CT</t>
  </si>
  <si>
    <t>0224707</t>
  </si>
  <si>
    <t>0224716</t>
  </si>
  <si>
    <t>0207733</t>
  </si>
  <si>
    <t>GADOVIST</t>
  </si>
  <si>
    <t>0207745</t>
  </si>
  <si>
    <t>0224696</t>
  </si>
  <si>
    <t>0224708</t>
  </si>
  <si>
    <t>0034283</t>
  </si>
  <si>
    <t>JEHLA K LOKALIZACI PRSNÍCH LÉZÍ, X-REIDY</t>
  </si>
  <si>
    <t>0037821</t>
  </si>
  <si>
    <t>VODIČ ANGIOGRAFICKÝ</t>
  </si>
  <si>
    <t>0038462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</si>
  <si>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</si>
  <si>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</si>
  <si>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</si>
  <si>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</si>
  <si>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</si>
  <si>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</si>
  <si>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</si>
  <si>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</si>
  <si>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</si>
  <si>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</si>
  <si>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</si>
  <si>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</si>
  <si>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</si>
  <si>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</si>
  <si>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</si>
  <si>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</si>
  <si>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</si>
  <si>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</si>
  <si>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</si>
  <si>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</si>
  <si>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</si>
  <si>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</si>
  <si>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</si>
  <si>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</si>
  <si>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</si>
  <si>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</si>
  <si>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</si>
  <si>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</si>
  <si>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</si>
  <si>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</si>
  <si>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</si>
  <si>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</si>
  <si>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</si>
  <si>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</si>
  <si>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</si>
  <si>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</si>
  <si>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</si>
  <si>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</si>
  <si>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</si>
  <si>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</si>
  <si>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</si>
  <si>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</si>
  <si>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</si>
  <si>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</si>
  <si>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</si>
  <si>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</si>
  <si>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</si>
  <si>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</si>
  <si>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</si>
  <si>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</si>
  <si>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</si>
  <si>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</si>
  <si>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</si>
  <si>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</si>
  <si>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</si>
  <si>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</si>
  <si>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</si>
  <si>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</si>
  <si>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</si>
  <si>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</si>
  <si>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</si>
  <si>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</si>
  <si>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</si>
  <si>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</si>
  <si>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</si>
  <si>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</si>
  <si>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</si>
  <si>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0054478</t>
  </si>
  <si>
    <t>STENTGRAFT AORTÁLNÍ BŘIŠNÍ - ZENITH FLEX AAA; BIFU</t>
  </si>
  <si>
    <t>0047805</t>
  </si>
  <si>
    <t>SADA AG-JEHLA ANGIOGRAFICKÁ</t>
  </si>
  <si>
    <t>0141714</t>
  </si>
  <si>
    <t>OKLUDER AVP - AMPLATZER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</si>
  <si>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</si>
  <si>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</si>
  <si>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</si>
  <si>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</si>
  <si>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</si>
  <si>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</si>
  <si>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</si>
  <si>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</si>
  <si>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</si>
  <si>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</si>
  <si>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</si>
  <si>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</si>
  <si>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0151945</t>
  </si>
  <si>
    <t>STENTGRAFT PERIFERNÍ VASKULÁRNÍ - GORE VIABAHN; SA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</si>
  <si>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</si>
  <si>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</si>
  <si>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</si>
  <si>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</si>
  <si>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</si>
  <si>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</si>
  <si>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</si>
  <si>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</si>
  <si>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0047552</t>
  </si>
  <si>
    <t>KATETR DIAGNOSTICKÝ PERFORMA, IMPRESS 4-5F</t>
  </si>
  <si>
    <t>0048669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</si>
  <si>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</si>
  <si>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</si>
  <si>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</si>
  <si>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</si>
  <si>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</si>
  <si>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</si>
  <si>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</si>
  <si>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</si>
  <si>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</si>
  <si>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</si>
  <si>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</si>
  <si>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</si>
  <si>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</si>
  <si>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</si>
  <si>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</si>
  <si>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</si>
  <si>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</si>
  <si>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</si>
  <si>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</si>
  <si>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</si>
  <si>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</si>
  <si>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</si>
  <si>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</si>
  <si>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</si>
  <si>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</si>
  <si>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</si>
  <si>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</si>
  <si>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</si>
  <si>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</si>
  <si>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</si>
  <si>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</si>
  <si>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</si>
  <si>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</si>
  <si>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</si>
  <si>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</si>
  <si>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</si>
  <si>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</si>
  <si>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</si>
  <si>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</si>
  <si>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</si>
  <si>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</si>
  <si>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</si>
  <si>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</si>
  <si>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</si>
  <si>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</si>
  <si>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</si>
  <si>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</si>
  <si>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</si>
  <si>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</si>
  <si>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</si>
  <si>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</si>
  <si>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</si>
  <si>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</si>
  <si>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</si>
  <si>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</si>
  <si>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</si>
  <si>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</si>
  <si>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</si>
  <si>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</si>
  <si>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</si>
  <si>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</si>
  <si>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</si>
  <si>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</si>
  <si>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</si>
  <si>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</si>
  <si>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</si>
  <si>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</si>
  <si>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</si>
  <si>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</si>
  <si>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</si>
  <si>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</si>
  <si>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</si>
  <si>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</si>
  <si>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</si>
  <si>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</si>
  <si>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07629</t>
  </si>
  <si>
    <t>(DRG) ZAVEDENÍ HRUDNÍHO DRÉNU DO PLEURÁLNÍ DUTINY,</t>
  </si>
  <si>
    <t>07653</t>
  </si>
  <si>
    <t>(DRG) DRENÁŽ KOLEKCE ORGÁNU,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</si>
  <si>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</si>
  <si>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</si>
  <si>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</si>
  <si>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</si>
  <si>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</si>
  <si>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</si>
  <si>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</si>
  <si>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</si>
  <si>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</si>
  <si>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</si>
  <si>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</si>
  <si>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</si>
  <si>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</si>
  <si>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</si>
  <si>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</si>
  <si>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</si>
  <si>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</si>
  <si>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</si>
  <si>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</si>
  <si>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</si>
  <si>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</si>
  <si>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</si>
  <si>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</si>
  <si>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</si>
  <si>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</si>
  <si>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</si>
  <si>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</si>
  <si>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</si>
  <si>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</si>
  <si>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</si>
  <si>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</si>
  <si>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</si>
  <si>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</si>
  <si>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</si>
  <si>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</si>
  <si>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</si>
  <si>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</si>
  <si>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</si>
  <si>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</si>
  <si>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</si>
  <si>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</si>
  <si>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</si>
  <si>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</si>
  <si>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</si>
  <si>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</si>
  <si>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</si>
  <si>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</si>
  <si>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</si>
  <si>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</si>
  <si>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</si>
  <si>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</si>
  <si>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</si>
  <si>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</si>
  <si>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</si>
  <si>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</si>
  <si>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</si>
  <si>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</si>
  <si>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</si>
  <si>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</si>
  <si>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</si>
  <si>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</si>
  <si>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</si>
  <si>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</si>
  <si>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</si>
  <si>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</si>
  <si>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</si>
  <si>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</si>
  <si>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</si>
  <si>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</si>
  <si>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</si>
  <si>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</si>
  <si>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</si>
  <si>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</si>
  <si>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</si>
  <si>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</si>
  <si>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</si>
  <si>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</si>
  <si>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</si>
  <si>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</si>
  <si>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</si>
  <si>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</si>
  <si>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</si>
  <si>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</si>
  <si>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</si>
  <si>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</si>
  <si>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</si>
  <si>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</si>
  <si>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</si>
  <si>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</si>
  <si>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</si>
  <si>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</si>
  <si>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</si>
  <si>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</si>
  <si>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</si>
  <si>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</si>
  <si>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</si>
  <si>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</si>
  <si>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</si>
  <si>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</si>
  <si>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</si>
  <si>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</si>
  <si>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</si>
  <si>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</si>
  <si>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</si>
  <si>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</si>
  <si>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</si>
  <si>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</si>
  <si>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</si>
  <si>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</si>
  <si>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</si>
  <si>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</si>
  <si>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</si>
  <si>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</si>
  <si>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</si>
  <si>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</si>
  <si>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</si>
  <si>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</si>
  <si>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</si>
  <si>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</si>
  <si>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</si>
  <si>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</si>
  <si>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</si>
  <si>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</si>
  <si>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</si>
  <si>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</si>
  <si>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</si>
  <si>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</si>
  <si>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</si>
  <si>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</si>
  <si>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</si>
  <si>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</si>
  <si>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</si>
  <si>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</si>
  <si>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</si>
  <si>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</si>
  <si>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</si>
  <si>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</si>
  <si>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</si>
  <si>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</si>
  <si>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</si>
  <si>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</si>
  <si>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</si>
  <si>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</si>
  <si>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</si>
  <si>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</si>
  <si>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</si>
  <si>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</si>
  <si>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</si>
  <si>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</si>
  <si>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</si>
  <si>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</si>
  <si>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</si>
  <si>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</si>
  <si>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</si>
  <si>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</si>
  <si>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</si>
  <si>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</si>
  <si>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</si>
  <si>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</si>
  <si>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</si>
  <si>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</si>
  <si>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</si>
  <si>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</si>
  <si>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</si>
  <si>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</si>
  <si>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</si>
  <si>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</si>
  <si>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</si>
  <si>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</si>
  <si>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</si>
  <si>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</si>
  <si>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</si>
  <si>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</si>
  <si>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</si>
  <si>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</si>
  <si>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</si>
  <si>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</si>
  <si>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</si>
  <si>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</si>
  <si>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</si>
  <si>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</si>
  <si>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</si>
  <si>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</si>
  <si>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</si>
  <si>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</si>
  <si>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</si>
  <si>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</si>
  <si>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</si>
  <si>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</si>
  <si>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</si>
  <si>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</si>
  <si>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</si>
  <si>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</si>
  <si>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</si>
  <si>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</si>
  <si>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</si>
  <si>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</si>
  <si>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</si>
  <si>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91317</t>
  </si>
  <si>
    <t>PRŮKAZ ANTINUKLEÁRNÍCH PROTILÁTEK IF</t>
  </si>
  <si>
    <t>91427</t>
  </si>
  <si>
    <t>IZOLACE MONONUKLEÁRŮ Z PERIFERNÍ KRVE GRADIENTOVOU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</si>
  <si>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</si>
  <si>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</si>
  <si>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</si>
  <si>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</si>
  <si>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</si>
  <si>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</si>
  <si>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</si>
  <si>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</si>
  <si>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</si>
  <si>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</si>
  <si>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</si>
  <si>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</si>
  <si>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</si>
  <si>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</si>
  <si>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</si>
  <si>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</si>
  <si>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91279</t>
  </si>
  <si>
    <t>STANOVENÍ ANTI-PR3 ELISA</t>
  </si>
  <si>
    <t>91253</t>
  </si>
  <si>
    <t>STANOVENÍ ANTI ds-DNA Ab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</si>
  <si>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</si>
  <si>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</si>
  <si>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</si>
  <si>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</si>
  <si>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</si>
  <si>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</si>
  <si>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</si>
  <si>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</si>
  <si>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</si>
  <si>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</t>
  </si>
  <si>
    <t>86419</t>
  </si>
  <si>
    <t>ZMRAŽOVÁNÍ A UCHOVÁVÁNÍ LYMFOCYTŮ STUPŇOVITĚ</t>
  </si>
  <si>
    <t>44</t>
  </si>
  <si>
    <t>816</t>
  </si>
  <si>
    <t>94225</t>
  </si>
  <si>
    <t>IZOLACE A BANKING LIDSKÝCH NUKLEOVÝCH KYSELIN (DNA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</si>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</sst>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6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55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22" xfId="83" applyNumberFormat="1" applyFont="1" applyFill="1" applyBorder="1" applyAlignment="1">
      <alignment horizontal="right" vertical="top"/>
    </xf>
    <xf numFmtId="3" fontId="35" fillId="12" borderId="123" xfId="83" applyNumberFormat="1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9" fontId="35" fillId="12" borderId="125" xfId="83" applyFont="1" applyFill="1" applyBorder="1" applyAlignment="1">
      <alignment horizontal="right" vertical="top"/>
    </xf>
    <xf numFmtId="3" fontId="35" fillId="13" borderId="12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1" xfId="53" applyNumberFormat="1" applyFont="1" applyFill="1" applyBorder="1" applyAlignment="1">
      <alignment horizontal="left"/>
    </xf>
    <xf numFmtId="164" fontId="33" fillId="2" borderId="126" xfId="53" applyNumberFormat="1" applyFont="1" applyFill="1" applyBorder="1" applyAlignment="1">
      <alignment horizontal="left"/>
    </xf>
    <xf numFmtId="0" fontId="33" fillId="2" borderId="126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6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6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2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9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0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1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30" xfId="0" applyNumberFormat="1" applyFont="1" applyFill="1" applyBorder="1"/>
    <xf numFmtId="0" fontId="34" fillId="0" borderId="30" xfId="0" applyFont="1" applyFill="1" applyBorder="1"/>
    <xf numFmtId="0" fontId="41" fillId="0" borderId="22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3" fontId="69" fillId="0" borderId="128" xfId="0" applyNumberFormat="1" applyFont="1" applyBorder="1" applyAlignment="1">
      <alignment horizontal="right"/>
    </xf>
    <xf numFmtId="166" fontId="69" fillId="0" borderId="128" xfId="0" applyNumberFormat="1" applyFont="1" applyBorder="1" applyAlignment="1">
      <alignment horizontal="right"/>
    </xf>
    <xf numFmtId="166" fontId="69" fillId="0" borderId="132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28" xfId="0" applyNumberFormat="1" applyFont="1" applyBorder="1"/>
    <xf numFmtId="166" fontId="69" fillId="0" borderId="128" xfId="0" applyNumberFormat="1" applyFont="1" applyBorder="1"/>
    <xf numFmtId="166" fontId="69" fillId="0" borderId="132" xfId="0" applyNumberFormat="1" applyFont="1" applyBorder="1"/>
    <xf numFmtId="166" fontId="69" fillId="0" borderId="19" xfId="0" applyNumberFormat="1" applyFont="1" applyBorder="1"/>
    <xf numFmtId="166" fontId="70" fillId="0" borderId="132" xfId="0" applyNumberFormat="1" applyFont="1" applyBorder="1" applyAlignment="1">
      <alignment horizontal="right"/>
    </xf>
    <xf numFmtId="3" fontId="34" fillId="0" borderId="128" xfId="0" applyNumberFormat="1" applyFont="1" applyBorder="1"/>
    <xf numFmtId="166" fontId="34" fillId="0" borderId="128" xfId="0" applyNumberFormat="1" applyFont="1" applyBorder="1"/>
    <xf numFmtId="166" fontId="34" fillId="0" borderId="132" xfId="0" applyNumberFormat="1" applyFont="1" applyBorder="1"/>
    <xf numFmtId="3" fontId="34" fillId="0" borderId="128" xfId="0" applyNumberFormat="1" applyFont="1" applyBorder="1" applyAlignment="1">
      <alignment horizontal="right"/>
    </xf>
    <xf numFmtId="0" fontId="5" fillId="0" borderId="12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7" xfId="0" applyNumberFormat="1" applyFont="1" applyBorder="1"/>
    <xf numFmtId="166" fontId="34" fillId="0" borderId="97" xfId="0" applyNumberFormat="1" applyFont="1" applyBorder="1"/>
    <xf numFmtId="166" fontId="34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69" fillId="0" borderId="97" xfId="0" applyNumberFormat="1" applyFont="1" applyBorder="1" applyAlignment="1">
      <alignment horizontal="right"/>
    </xf>
    <xf numFmtId="166" fontId="69" fillId="0" borderId="97" xfId="0" applyNumberFormat="1" applyFont="1" applyBorder="1" applyAlignment="1">
      <alignment horizontal="right"/>
    </xf>
    <xf numFmtId="166" fontId="69" fillId="0" borderId="77" xfId="0" applyNumberFormat="1" applyFont="1" applyBorder="1" applyAlignment="1">
      <alignment horizontal="right"/>
    </xf>
    <xf numFmtId="177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34" fillId="0" borderId="133" xfId="0" applyNumberFormat="1" applyFont="1" applyBorder="1"/>
    <xf numFmtId="166" fontId="34" fillId="0" borderId="133" xfId="0" applyNumberFormat="1" applyFont="1" applyBorder="1"/>
    <xf numFmtId="166" fontId="34" fillId="0" borderId="94" xfId="0" applyNumberFormat="1" applyFont="1" applyBorder="1"/>
    <xf numFmtId="3" fontId="69" fillId="0" borderId="133" xfId="0" applyNumberFormat="1" applyFont="1" applyBorder="1" applyAlignment="1">
      <alignment horizontal="right"/>
    </xf>
    <xf numFmtId="166" fontId="69" fillId="0" borderId="133" xfId="0" applyNumberFormat="1" applyFont="1" applyBorder="1" applyAlignment="1">
      <alignment horizontal="right"/>
    </xf>
    <xf numFmtId="166" fontId="69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0" fontId="5" fillId="0" borderId="133" xfId="0" applyFont="1" applyBorder="1"/>
    <xf numFmtId="3" fontId="5" fillId="0" borderId="133" xfId="0" applyNumberFormat="1" applyFont="1" applyBorder="1"/>
    <xf numFmtId="3" fontId="5" fillId="0" borderId="77" xfId="0" applyNumberFormat="1" applyFont="1" applyBorder="1"/>
    <xf numFmtId="3" fontId="5" fillId="0" borderId="19" xfId="0" applyNumberFormat="1" applyFont="1" applyBorder="1"/>
    <xf numFmtId="3" fontId="5" fillId="0" borderId="132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8" xfId="0" applyNumberFormat="1" applyFont="1" applyBorder="1"/>
    <xf numFmtId="9" fontId="34" fillId="0" borderId="0" xfId="0" applyNumberFormat="1" applyFont="1" applyBorder="1"/>
    <xf numFmtId="3" fontId="34" fillId="0" borderId="127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9" fontId="34" fillId="0" borderId="133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1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1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29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  <tableStyle name="TableStyleMedium2 2" pivot="0" count="7" xr9:uid="{00000000-0011-0000-FFFF-FFFF01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0.32004188195747835</c:v>
                </c:pt>
                <c:pt idx="1">
                  <c:v>0.33076167589853067</c:v>
                </c:pt>
                <c:pt idx="2">
                  <c:v>0.39277157625018105</c:v>
                </c:pt>
                <c:pt idx="3">
                  <c:v>0.33697027880423391</c:v>
                </c:pt>
                <c:pt idx="4">
                  <c:v>0.35424613596424842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0.73333333333333328</c:v>
                </c:pt>
                <c:pt idx="1">
                  <c:v>0.70460704607046065</c:v>
                </c:pt>
                <c:pt idx="2">
                  <c:v>0.60983102918586785</c:v>
                </c:pt>
                <c:pt idx="3">
                  <c:v>0.59399332591768628</c:v>
                </c:pt>
                <c:pt idx="4">
                  <c:v>0.61585365853658536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00" tableBorderDxfId="99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8"/>
    <tableColumn id="2" xr3:uid="{00000000-0010-0000-0000-000002000000}" name="popis" dataDxfId="97"/>
    <tableColumn id="3" xr3:uid="{00000000-0010-0000-0000-000003000000}" name="01 uv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4" totalsRowShown="0">
  <autoFilter ref="C3:S6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1" bestFit="1" customWidth="1"/>
    <col min="2" max="2" width="102.28515625" style="231" bestFit="1" customWidth="1"/>
    <col min="3" max="3" width="16.140625" style="51" hidden="1" customWidth="1"/>
    <col min="4" max="16384" width="8.85546875" style="231"/>
  </cols>
  <sheetData>
    <row r="1" spans="1:3" ht="18.600000000000001" customHeight="1" thickBot="1" x14ac:dyDescent="0.35">
      <c r="A1" s="486" t="s">
        <v>118</v>
      </c>
      <c r="B1" s="486"/>
    </row>
    <row r="2" spans="1:3" ht="14.45" customHeight="1" thickBot="1" x14ac:dyDescent="0.25">
      <c r="A2" s="347" t="s">
        <v>297</v>
      </c>
      <c r="B2" s="50"/>
    </row>
    <row r="3" spans="1:3" ht="14.45" customHeight="1" thickBot="1" x14ac:dyDescent="0.25">
      <c r="A3" s="482" t="s">
        <v>162</v>
      </c>
      <c r="B3" s="483"/>
    </row>
    <row r="4" spans="1:3" ht="14.45" customHeight="1" x14ac:dyDescent="0.2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5" customHeight="1" x14ac:dyDescent="0.2">
      <c r="A5" s="247" t="str">
        <f t="shared" si="0"/>
        <v>HI</v>
      </c>
      <c r="B5" s="164" t="s">
        <v>156</v>
      </c>
      <c r="C5" s="51" t="s">
        <v>122</v>
      </c>
    </row>
    <row r="6" spans="1:3" ht="14.45" customHeight="1" x14ac:dyDescent="0.2">
      <c r="A6" s="248" t="str">
        <f t="shared" si="0"/>
        <v>HI Graf</v>
      </c>
      <c r="B6" s="165" t="s">
        <v>114</v>
      </c>
      <c r="C6" s="51" t="s">
        <v>123</v>
      </c>
    </row>
    <row r="7" spans="1:3" ht="14.45" customHeight="1" x14ac:dyDescent="0.2">
      <c r="A7" s="248" t="str">
        <f t="shared" si="0"/>
        <v>Man Tab</v>
      </c>
      <c r="B7" s="165" t="s">
        <v>299</v>
      </c>
      <c r="C7" s="51" t="s">
        <v>124</v>
      </c>
    </row>
    <row r="8" spans="1:3" ht="14.45" customHeight="1" thickBot="1" x14ac:dyDescent="0.25">
      <c r="A8" s="249" t="str">
        <f t="shared" si="0"/>
        <v>HV</v>
      </c>
      <c r="B8" s="166" t="s">
        <v>48</v>
      </c>
      <c r="C8" s="51" t="s">
        <v>53</v>
      </c>
    </row>
    <row r="9" spans="1:3" ht="14.45" customHeight="1" thickBot="1" x14ac:dyDescent="0.25">
      <c r="A9" s="167"/>
      <c r="B9" s="167"/>
    </row>
    <row r="10" spans="1:3" ht="14.45" customHeight="1" thickBot="1" x14ac:dyDescent="0.25">
      <c r="A10" s="484" t="s">
        <v>119</v>
      </c>
      <c r="B10" s="483"/>
    </row>
    <row r="11" spans="1:3" ht="14.45" customHeight="1" x14ac:dyDescent="0.2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5" customHeight="1" x14ac:dyDescent="0.2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9" customHeight="1" x14ac:dyDescent="0.2">
      <c r="A13" s="248" t="str">
        <f t="shared" si="2"/>
        <v>LŽ PL</v>
      </c>
      <c r="B13" s="704" t="s">
        <v>180</v>
      </c>
      <c r="C13" s="51" t="s">
        <v>166</v>
      </c>
    </row>
    <row r="14" spans="1:3" ht="14.45" customHeight="1" x14ac:dyDescent="0.2">
      <c r="A14" s="248" t="str">
        <f t="shared" si="2"/>
        <v>LŽ PL Detail</v>
      </c>
      <c r="B14" s="165" t="s">
        <v>1556</v>
      </c>
      <c r="C14" s="51" t="s">
        <v>167</v>
      </c>
    </row>
    <row r="15" spans="1:3" ht="14.45" customHeight="1" x14ac:dyDescent="0.2">
      <c r="A15" s="248" t="str">
        <f t="shared" si="2"/>
        <v>LŽ Statim</v>
      </c>
      <c r="B15" s="374" t="s">
        <v>215</v>
      </c>
      <c r="C15" s="51" t="s">
        <v>225</v>
      </c>
    </row>
    <row r="16" spans="1:3" ht="14.45" customHeight="1" x14ac:dyDescent="0.2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5" customHeight="1" x14ac:dyDescent="0.2">
      <c r="A17" s="248" t="str">
        <f t="shared" si="2"/>
        <v>MŽ Detail</v>
      </c>
      <c r="B17" s="165" t="s">
        <v>2202</v>
      </c>
      <c r="C17" s="51" t="s">
        <v>128</v>
      </c>
    </row>
    <row r="18" spans="1:3" ht="14.45" customHeight="1" thickBot="1" x14ac:dyDescent="0.2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5" customHeight="1" thickBot="1" x14ac:dyDescent="0.25">
      <c r="A19" s="168"/>
      <c r="B19" s="168"/>
    </row>
    <row r="20" spans="1:3" ht="14.45" customHeight="1" thickBot="1" x14ac:dyDescent="0.25">
      <c r="A20" s="485" t="s">
        <v>120</v>
      </c>
      <c r="B20" s="483"/>
    </row>
    <row r="21" spans="1:3" ht="14.45" customHeight="1" x14ac:dyDescent="0.2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5" customHeight="1" x14ac:dyDescent="0.2">
      <c r="A22" s="248" t="str">
        <f t="shared" si="4"/>
        <v>ZV Vykáz.-H Detail</v>
      </c>
      <c r="B22" s="165" t="s">
        <v>2853</v>
      </c>
      <c r="C22" s="51" t="s">
        <v>138</v>
      </c>
    </row>
    <row r="23" spans="1:3" ht="14.45" customHeight="1" x14ac:dyDescent="0.2">
      <c r="A23" s="251" t="str">
        <f t="shared" si="4"/>
        <v>CaseMix</v>
      </c>
      <c r="B23" s="165" t="s">
        <v>121</v>
      </c>
      <c r="C23" s="51" t="s">
        <v>130</v>
      </c>
    </row>
    <row r="24" spans="1:3" ht="14.45" customHeight="1" x14ac:dyDescent="0.2">
      <c r="A24" s="248" t="str">
        <f t="shared" si="4"/>
        <v>ALOS</v>
      </c>
      <c r="B24" s="165" t="s">
        <v>101</v>
      </c>
      <c r="C24" s="51" t="s">
        <v>72</v>
      </c>
    </row>
    <row r="25" spans="1:3" ht="14.45" customHeight="1" x14ac:dyDescent="0.2">
      <c r="A25" s="248" t="str">
        <f t="shared" si="4"/>
        <v>Total</v>
      </c>
      <c r="B25" s="165" t="s">
        <v>2967</v>
      </c>
      <c r="C25" s="51" t="s">
        <v>131</v>
      </c>
    </row>
    <row r="26" spans="1:3" ht="14.45" customHeight="1" x14ac:dyDescent="0.2">
      <c r="A26" s="248" t="str">
        <f t="shared" si="4"/>
        <v>ZV Vyžád.</v>
      </c>
      <c r="B26" s="165" t="s">
        <v>140</v>
      </c>
      <c r="C26" s="51" t="s">
        <v>134</v>
      </c>
    </row>
    <row r="27" spans="1:3" ht="14.45" customHeight="1" x14ac:dyDescent="0.2">
      <c r="A27" s="248" t="str">
        <f t="shared" si="4"/>
        <v>ZV Vyžád. Detail</v>
      </c>
      <c r="B27" s="165" t="s">
        <v>3718</v>
      </c>
      <c r="C27" s="51" t="s">
        <v>133</v>
      </c>
    </row>
    <row r="28" spans="1:3" ht="14.45" customHeight="1" x14ac:dyDescent="0.2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80102119-0072-437D-9B26-C9615D1B010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2" bestFit="1" customWidth="1"/>
    <col min="2" max="2" width="11.7109375" style="252" hidden="1" customWidth="1"/>
    <col min="3" max="4" width="11" style="254" customWidth="1"/>
    <col min="5" max="5" width="11" style="255" customWidth="1"/>
    <col min="6" max="16384" width="8.85546875" style="252"/>
  </cols>
  <sheetData>
    <row r="1" spans="1:5" ht="19.5" thickBot="1" x14ac:dyDescent="0.35">
      <c r="A1" s="486" t="s">
        <v>135</v>
      </c>
      <c r="B1" s="486"/>
      <c r="C1" s="487"/>
      <c r="D1" s="487"/>
      <c r="E1" s="487"/>
    </row>
    <row r="2" spans="1:5" ht="14.45" customHeight="1" thickBot="1" x14ac:dyDescent="0.25">
      <c r="A2" s="347" t="s">
        <v>297</v>
      </c>
      <c r="B2" s="253"/>
    </row>
    <row r="3" spans="1:5" ht="14.45" customHeight="1" thickBot="1" x14ac:dyDescent="0.25">
      <c r="A3" s="256"/>
      <c r="C3" s="257" t="s">
        <v>117</v>
      </c>
      <c r="D3" s="258" t="s">
        <v>80</v>
      </c>
      <c r="E3" s="259" t="s">
        <v>82</v>
      </c>
    </row>
    <row r="4" spans="1:5" ht="14.45" customHeight="1" thickBot="1" x14ac:dyDescent="0.2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0</v>
      </c>
      <c r="D4" s="262">
        <f ca="1">IF(ISERROR(VLOOKUP("Náklady celkem",INDIRECT("HI!$A:$G"),5,0)),0,VLOOKUP("Náklady celkem",INDIRECT("HI!$A:$G"),5,0))</f>
        <v>37617.590059999995</v>
      </c>
      <c r="E4" s="263">
        <f ca="1">IF(C4=0,0,D4/C4)</f>
        <v>0</v>
      </c>
    </row>
    <row r="5" spans="1:5" ht="14.45" customHeight="1" x14ac:dyDescent="0.2">
      <c r="A5" s="264" t="s">
        <v>168</v>
      </c>
      <c r="B5" s="265"/>
      <c r="C5" s="266"/>
      <c r="D5" s="266"/>
      <c r="E5" s="267"/>
    </row>
    <row r="6" spans="1:5" ht="14.45" customHeight="1" x14ac:dyDescent="0.2">
      <c r="A6" s="268" t="s">
        <v>173</v>
      </c>
      <c r="B6" s="269"/>
      <c r="C6" s="270"/>
      <c r="D6" s="270"/>
      <c r="E6" s="267"/>
    </row>
    <row r="7" spans="1:5" ht="14.45" customHeight="1" x14ac:dyDescent="0.25">
      <c r="A7" s="3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0</v>
      </c>
      <c r="D7" s="270">
        <f>IF(ISERROR(HI!E5),"",HI!E5)</f>
        <v>4564.7812000000004</v>
      </c>
      <c r="E7" s="267">
        <f t="shared" ref="E7:E13" si="0">IF(C7=0,0,D7/C7)</f>
        <v>0</v>
      </c>
    </row>
    <row r="8" spans="1:5" ht="14.45" customHeight="1" x14ac:dyDescent="0.25">
      <c r="A8" s="377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0.79539389943382943</v>
      </c>
      <c r="E8" s="267">
        <f t="shared" si="0"/>
        <v>0.88377099937092152</v>
      </c>
    </row>
    <row r="9" spans="1:5" ht="14.45" customHeight="1" x14ac:dyDescent="0.25">
      <c r="A9" s="377" t="str">
        <f>HYPERLINK("#'LŽ Statim'!A1","Podíl statimových žádanek (max. 30%)")</f>
        <v>Podíl statimových žádanek (max. 30%)</v>
      </c>
      <c r="B9" s="375" t="s">
        <v>225</v>
      </c>
      <c r="C9" s="376">
        <v>0.3</v>
      </c>
      <c r="D9" s="376">
        <f>IF('LŽ Statim'!G3="",0,'LŽ Statim'!G3)</f>
        <v>0.23739418476260582</v>
      </c>
      <c r="E9" s="267">
        <f>IF(C9=0,0,D9/C9)</f>
        <v>0.79131394920868614</v>
      </c>
    </row>
    <row r="10" spans="1:5" ht="14.45" customHeight="1" x14ac:dyDescent="0.2">
      <c r="A10" s="272" t="s">
        <v>169</v>
      </c>
      <c r="B10" s="269"/>
      <c r="C10" s="270"/>
      <c r="D10" s="270"/>
      <c r="E10" s="267"/>
    </row>
    <row r="11" spans="1:5" ht="14.45" customHeight="1" x14ac:dyDescent="0.2">
      <c r="A11" s="272" t="s">
        <v>170</v>
      </c>
      <c r="B11" s="269"/>
      <c r="C11" s="270"/>
      <c r="D11" s="270"/>
      <c r="E11" s="267"/>
    </row>
    <row r="12" spans="1:5" ht="14.45" customHeight="1" x14ac:dyDescent="0.2">
      <c r="A12" s="273" t="s">
        <v>174</v>
      </c>
      <c r="B12" s="269"/>
      <c r="C12" s="266"/>
      <c r="D12" s="266"/>
      <c r="E12" s="267"/>
    </row>
    <row r="13" spans="1:5" ht="14.45" customHeight="1" x14ac:dyDescent="0.2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0</v>
      </c>
      <c r="D13" s="270">
        <f>IF(ISERROR(HI!E6),"",HI!E6)</f>
        <v>2104.3232000000003</v>
      </c>
      <c r="E13" s="267">
        <f t="shared" si="0"/>
        <v>0</v>
      </c>
    </row>
    <row r="14" spans="1:5" ht="14.45" customHeight="1" thickBot="1" x14ac:dyDescent="0.2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0</v>
      </c>
      <c r="D14" s="266">
        <f ca="1">IF(ISERROR(VLOOKUP("Osobní náklady (Kč) *",INDIRECT("HI!$A:$G"),5,0)),0,VLOOKUP("Osobní náklady (Kč) *",INDIRECT("HI!$A:$G"),5,0))</f>
        <v>25236.706229999996</v>
      </c>
      <c r="E14" s="267">
        <f ca="1">IF(C14=0,0,D14/C14)</f>
        <v>0</v>
      </c>
    </row>
    <row r="15" spans="1:5" ht="14.45" customHeight="1" thickBot="1" x14ac:dyDescent="0.25">
      <c r="A15" s="279"/>
      <c r="B15" s="280"/>
      <c r="C15" s="281"/>
      <c r="D15" s="281"/>
      <c r="E15" s="282"/>
    </row>
    <row r="16" spans="1:5" ht="14.45" customHeight="1" thickBot="1" x14ac:dyDescent="0.2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0</v>
      </c>
      <c r="D16" s="285">
        <f ca="1">IF(ISERROR(VLOOKUP("Výnosy celkem",INDIRECT("HI!$A:$G"),5,0)),0,VLOOKUP("Výnosy celkem",INDIRECT("HI!$A:$G"),5,0))</f>
        <v>17949.599999999999</v>
      </c>
      <c r="E16" s="286">
        <f t="shared" ref="E16:E26" ca="1" si="1">IF(C16=0,0,D16/C16)</f>
        <v>0</v>
      </c>
    </row>
    <row r="17" spans="1:5" ht="14.45" customHeight="1" x14ac:dyDescent="0.25">
      <c r="A17" s="480" t="str">
        <f>HYPERLINK("#HI!A1","Ambulance (body za výkony)")</f>
        <v>Ambulance (body za výkony)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5" customHeight="1" x14ac:dyDescent="0.2">
      <c r="A18" s="287" t="str">
        <f>HYPERLINK("#'ZV Vykáz.-H'!A1","Zdravotní výkony vykázané u hospitalizovaných pacientů (max. 85 %)")</f>
        <v>Zdravotní výkony vykázané u hospitalizovaných pacientů (max. 85 %)</v>
      </c>
      <c r="B18" s="403" t="s">
        <v>137</v>
      </c>
      <c r="C18" s="271">
        <v>0.85</v>
      </c>
      <c r="D18" s="271">
        <f>IF(ISERROR(VLOOKUP("Celkem:",'ZV Vykáz.-H'!$A:$S,7,0)),"",VLOOKUP("Celkem:",'ZV Vykáz.-H'!$A:$S,7,0))</f>
        <v>1.4400348999818946</v>
      </c>
      <c r="E18" s="267">
        <f t="shared" si="1"/>
        <v>1.6941587058610525</v>
      </c>
    </row>
    <row r="19" spans="1:5" ht="14.45" customHeight="1" x14ac:dyDescent="0.2">
      <c r="A19" s="288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0</v>
      </c>
      <c r="D19" s="266">
        <f ca="1">IF(ISERROR(VLOOKUP("Hospitalizace *",INDIRECT("HI!$A:$G"),5,0)),0,VLOOKUP("Hospitalizace *",INDIRECT("HI!$A:$G"),5,0))</f>
        <v>17949.599999999999</v>
      </c>
      <c r="E19" s="267">
        <f ca="1">IF(C19=0,0,D19/C19)</f>
        <v>0</v>
      </c>
    </row>
    <row r="20" spans="1:5" ht="14.45" customHeight="1" x14ac:dyDescent="0.25">
      <c r="A20" s="402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2.071981909290189</v>
      </c>
      <c r="E20" s="267">
        <f t="shared" si="1"/>
        <v>2.071981909290189</v>
      </c>
    </row>
    <row r="21" spans="1:5" ht="14.45" customHeight="1" x14ac:dyDescent="0.25">
      <c r="A21" s="401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2.071981909290189</v>
      </c>
      <c r="E21" s="267">
        <f t="shared" si="1"/>
        <v>2.071981909290189</v>
      </c>
    </row>
    <row r="22" spans="1:5" ht="14.45" customHeight="1" x14ac:dyDescent="0.25">
      <c r="A22" s="401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5" customHeight="1" x14ac:dyDescent="0.25">
      <c r="A23" s="400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5" customHeight="1" x14ac:dyDescent="0.2">
      <c r="A24" s="287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1.55</v>
      </c>
      <c r="E24" s="267">
        <f t="shared" si="1"/>
        <v>1.6315789473684212</v>
      </c>
    </row>
    <row r="25" spans="1:5" ht="14.45" customHeight="1" x14ac:dyDescent="0.2">
      <c r="A25" s="287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89">
        <f>IF(ISERROR(INDEX(ALOS!$E:$E,COUNT(ALOS!$E:$E)+32)),0,INDEX(ALOS!$E:$E,COUNT(ALOS!$E:$E)+32))</f>
        <v>0.61585365853658536</v>
      </c>
      <c r="E25" s="267">
        <f t="shared" si="1"/>
        <v>0.61585365853658536</v>
      </c>
    </row>
    <row r="26" spans="1:5" ht="25.5" x14ac:dyDescent="0.2">
      <c r="A26" s="29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1.5557201006370232</v>
      </c>
      <c r="E26" s="267">
        <f t="shared" si="1"/>
        <v>1.6376001059337086</v>
      </c>
    </row>
    <row r="27" spans="1:5" ht="14.45" customHeight="1" thickBot="1" x14ac:dyDescent="0.25">
      <c r="A27" s="291" t="s">
        <v>171</v>
      </c>
      <c r="B27" s="276"/>
      <c r="C27" s="277"/>
      <c r="D27" s="277"/>
      <c r="E27" s="278"/>
    </row>
    <row r="28" spans="1:5" ht="14.45" customHeight="1" thickBot="1" x14ac:dyDescent="0.25">
      <c r="A28" s="292"/>
      <c r="B28" s="293"/>
      <c r="C28" s="294"/>
      <c r="D28" s="294"/>
      <c r="E28" s="295"/>
    </row>
    <row r="29" spans="1:5" ht="14.45" customHeight="1" thickBot="1" x14ac:dyDescent="0.25">
      <c r="A29" s="296" t="s">
        <v>172</v>
      </c>
      <c r="B29" s="297"/>
      <c r="C29" s="298"/>
      <c r="D29" s="298"/>
      <c r="E29" s="299"/>
    </row>
  </sheetData>
  <mergeCells count="1">
    <mergeCell ref="A1:E1"/>
  </mergeCells>
  <conditionalFormatting sqref="E5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73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71" priority="5" operator="lessThan">
      <formula>1</formula>
    </cfRule>
  </conditionalFormatting>
  <conditionalFormatting sqref="E25:E26 E4 E7 E13 E18">
    <cfRule type="cellIs" dxfId="70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A713ECE-A976-4D7F-9978-150A02EC98D4}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1" bestFit="1" customWidth="1"/>
    <col min="2" max="2" width="9.5703125" style="231" hidden="1" customWidth="1" outlineLevel="1"/>
    <col min="3" max="3" width="9.5703125" style="231" customWidth="1" collapsed="1"/>
    <col min="4" max="4" width="2.28515625" style="231" customWidth="1"/>
    <col min="5" max="8" width="9.5703125" style="231" customWidth="1"/>
    <col min="9" max="10" width="9.7109375" style="231" hidden="1" customWidth="1" outlineLevel="1"/>
    <col min="11" max="11" width="8.85546875" style="231" collapsed="1"/>
    <col min="12" max="16384" width="8.85546875" style="231"/>
  </cols>
  <sheetData>
    <row r="1" spans="1:10" ht="18.600000000000001" customHeight="1" thickBot="1" x14ac:dyDescent="0.35">
      <c r="A1" s="497" t="s">
        <v>156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0" ht="14.45" customHeight="1" thickBot="1" x14ac:dyDescent="0.25">
      <c r="A2" s="347" t="s">
        <v>297</v>
      </c>
      <c r="B2" s="204"/>
      <c r="C2" s="204"/>
      <c r="D2" s="204"/>
      <c r="E2" s="204"/>
      <c r="F2" s="204"/>
    </row>
    <row r="3" spans="1:10" ht="14.45" customHeight="1" x14ac:dyDescent="0.2">
      <c r="A3" s="488"/>
      <c r="B3" s="200">
        <v>2019</v>
      </c>
      <c r="C3" s="44">
        <v>2020</v>
      </c>
      <c r="D3" s="11"/>
      <c r="E3" s="492">
        <v>2021</v>
      </c>
      <c r="F3" s="493"/>
      <c r="G3" s="493"/>
      <c r="H3" s="494"/>
      <c r="I3" s="495">
        <v>2021</v>
      </c>
      <c r="J3" s="496"/>
    </row>
    <row r="4" spans="1:10" ht="14.45" customHeight="1" thickBot="1" x14ac:dyDescent="0.25">
      <c r="A4" s="489"/>
      <c r="B4" s="490" t="s">
        <v>80</v>
      </c>
      <c r="C4" s="491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4" t="s">
        <v>270</v>
      </c>
      <c r="J4" s="405" t="s">
        <v>271</v>
      </c>
    </row>
    <row r="5" spans="1:10" ht="14.45" customHeight="1" x14ac:dyDescent="0.2">
      <c r="A5" s="205" t="str">
        <f>HYPERLINK("#'Léky Žádanky'!A1","Léky (Kč)")</f>
        <v>Léky (Kč)</v>
      </c>
      <c r="B5" s="31">
        <v>3825.0816500000001</v>
      </c>
      <c r="C5" s="33">
        <v>6781.1980299999996</v>
      </c>
      <c r="D5" s="12"/>
      <c r="E5" s="210">
        <v>4564.7812000000004</v>
      </c>
      <c r="F5" s="32">
        <v>0</v>
      </c>
      <c r="G5" s="209">
        <f>E5-F5</f>
        <v>4564.7812000000004</v>
      </c>
      <c r="H5" s="215" t="str">
        <f>IF(F5&lt;0.00000001,"",E5/F5)</f>
        <v/>
      </c>
    </row>
    <row r="6" spans="1:10" ht="14.45" customHeight="1" x14ac:dyDescent="0.2">
      <c r="A6" s="205" t="str">
        <f>HYPERLINK("#'Materiál Žádanky'!A1","Materiál - SZM (Kč)")</f>
        <v>Materiál - SZM (Kč)</v>
      </c>
      <c r="B6" s="14">
        <v>1978.0289599999992</v>
      </c>
      <c r="C6" s="35">
        <v>3536.8445500000003</v>
      </c>
      <c r="D6" s="12"/>
      <c r="E6" s="211">
        <v>2104.3232000000003</v>
      </c>
      <c r="F6" s="34">
        <v>0</v>
      </c>
      <c r="G6" s="212">
        <f>E6-F6</f>
        <v>2104.3232000000003</v>
      </c>
      <c r="H6" s="216" t="str">
        <f>IF(F6&lt;0.00000001,"",E6/F6)</f>
        <v/>
      </c>
    </row>
    <row r="7" spans="1:10" ht="14.45" customHeight="1" x14ac:dyDescent="0.2">
      <c r="A7" s="205" t="str">
        <f>HYPERLINK("#'Osobní náklady'!A1","Osobní náklady (Kč) *")</f>
        <v>Osobní náklady (Kč) *</v>
      </c>
      <c r="B7" s="14">
        <v>23855.409329999999</v>
      </c>
      <c r="C7" s="35">
        <v>34373.65741</v>
      </c>
      <c r="D7" s="12"/>
      <c r="E7" s="211">
        <v>25236.706229999996</v>
      </c>
      <c r="F7" s="34">
        <v>0</v>
      </c>
      <c r="G7" s="212">
        <f>E7-F7</f>
        <v>25236.706229999996</v>
      </c>
      <c r="H7" s="216" t="str">
        <f>IF(F7&lt;0.00000001,"",E7/F7)</f>
        <v/>
      </c>
    </row>
    <row r="8" spans="1:10" ht="14.45" customHeight="1" thickBot="1" x14ac:dyDescent="0.25">
      <c r="A8" s="1" t="s">
        <v>83</v>
      </c>
      <c r="B8" s="15">
        <v>4346.3794699999999</v>
      </c>
      <c r="C8" s="37">
        <v>5978.1540399999813</v>
      </c>
      <c r="D8" s="12"/>
      <c r="E8" s="213">
        <v>5711.7794299999987</v>
      </c>
      <c r="F8" s="36">
        <v>0</v>
      </c>
      <c r="G8" s="214">
        <f>E8-F8</f>
        <v>5711.7794299999987</v>
      </c>
      <c r="H8" s="217" t="str">
        <f>IF(F8&lt;0.00000001,"",E8/F8)</f>
        <v/>
      </c>
    </row>
    <row r="9" spans="1:10" ht="14.45" customHeight="1" thickBot="1" x14ac:dyDescent="0.25">
      <c r="A9" s="2" t="s">
        <v>84</v>
      </c>
      <c r="B9" s="3">
        <v>34004.899409999998</v>
      </c>
      <c r="C9" s="39">
        <v>50669.85402999998</v>
      </c>
      <c r="D9" s="12"/>
      <c r="E9" s="3">
        <v>37617.590059999995</v>
      </c>
      <c r="F9" s="38">
        <v>0</v>
      </c>
      <c r="G9" s="38">
        <f>E9-F9</f>
        <v>37617.590059999995</v>
      </c>
      <c r="H9" s="218" t="str">
        <f>IF(F9&lt;0.00000001,"",E9/F9)</f>
        <v/>
      </c>
    </row>
    <row r="10" spans="1:10" ht="14.45" customHeight="1" thickBot="1" x14ac:dyDescent="0.25">
      <c r="A10" s="16"/>
      <c r="B10" s="16"/>
      <c r="C10" s="201"/>
      <c r="D10" s="12"/>
      <c r="E10" s="16"/>
      <c r="F10" s="17"/>
    </row>
    <row r="11" spans="1:10" ht="14.45" customHeight="1" x14ac:dyDescent="0.2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/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5" customHeight="1" thickBot="1" x14ac:dyDescent="0.25">
      <c r="A12" s="235" t="str">
        <f>HYPERLINK("#CaseMix!A1","Hospitalizace *")</f>
        <v>Hospitalizace *</v>
      </c>
      <c r="B12" s="15">
        <f>IF(ISERROR(VLOOKUP("Celkem",CaseMix!A:D,2,0)),0,VLOOKUP("Celkem",CaseMix!A:D,2,0)*30)</f>
        <v>5209.6499999999996</v>
      </c>
      <c r="C12" s="37">
        <f>IF(ISERROR(VLOOKUP("Celkem",CaseMix!A:D,3,0)),0,VLOOKUP("Celkem",CaseMix!A:D,3,0)*30)</f>
        <v>8663.01</v>
      </c>
      <c r="D12" s="12"/>
      <c r="E12" s="213">
        <f>IF(ISERROR(VLOOKUP("Celkem",CaseMix!A:D,4,0)),0,VLOOKUP("Celkem",CaseMix!A:D,4,0)*30)</f>
        <v>17949.599999999999</v>
      </c>
      <c r="F12" s="36"/>
      <c r="G12" s="214">
        <f>E12-F12</f>
        <v>17949.599999999999</v>
      </c>
      <c r="H12" s="217" t="str">
        <f>IF(F12&lt;0.00000001,"",E12/F12)</f>
        <v/>
      </c>
      <c r="I12" s="214">
        <f>E12-B12</f>
        <v>12739.949999999999</v>
      </c>
      <c r="J12" s="217">
        <f>IF(B12&lt;0.00000001,"",E12/B12)</f>
        <v>3.4454521896864474</v>
      </c>
    </row>
    <row r="13" spans="1:10" ht="14.45" customHeight="1" thickBot="1" x14ac:dyDescent="0.25">
      <c r="A13" s="4" t="s">
        <v>87</v>
      </c>
      <c r="B13" s="9">
        <f>SUM(B11:B12)</f>
        <v>5209.6499999999996</v>
      </c>
      <c r="C13" s="41">
        <f>SUM(C11:C12)</f>
        <v>8663.01</v>
      </c>
      <c r="D13" s="12"/>
      <c r="E13" s="9">
        <f>SUM(E11:E12)</f>
        <v>17949.599999999999</v>
      </c>
      <c r="F13" s="40"/>
      <c r="G13" s="40">
        <f>E13-F13</f>
        <v>17949.599999999999</v>
      </c>
      <c r="H13" s="219" t="str">
        <f>IF(F13&lt;0.00000001,"",E13/F13)</f>
        <v/>
      </c>
      <c r="I13" s="40">
        <f>SUM(I11:I12)</f>
        <v>12739.949999999999</v>
      </c>
      <c r="J13" s="219">
        <f>IF(B13&lt;0.00000001,"",E13/B13)</f>
        <v>3.4454521896864474</v>
      </c>
    </row>
    <row r="14" spans="1:10" ht="14.45" customHeight="1" thickBot="1" x14ac:dyDescent="0.25">
      <c r="A14" s="16"/>
      <c r="B14" s="16"/>
      <c r="C14" s="201"/>
      <c r="D14" s="12"/>
      <c r="E14" s="16"/>
      <c r="F14" s="17"/>
    </row>
    <row r="15" spans="1:10" ht="14.45" customHeight="1" thickBot="1" x14ac:dyDescent="0.25">
      <c r="A15" s="236" t="str">
        <f>HYPERLINK("#'HI Graf'!A1","Hospodářský index (Výnosy / Náklady) *")</f>
        <v>Hospodářský index (Výnosy / Náklady) *</v>
      </c>
      <c r="B15" s="10">
        <f>IF(B9=0,"",B13/B9)</f>
        <v>0.15320292341367639</v>
      </c>
      <c r="C15" s="43">
        <f>IF(C9=0,"",C13/C9)</f>
        <v>0.17096970508087339</v>
      </c>
      <c r="D15" s="12"/>
      <c r="E15" s="10">
        <f>IF(E9=0,"",E13/E9)</f>
        <v>0.47715975349219381</v>
      </c>
      <c r="F15" s="42"/>
      <c r="G15" s="42">
        <f>IF(ISERROR(F15-E15),"",E15-F15)</f>
        <v>0.47715975349219381</v>
      </c>
      <c r="H15" s="220" t="str">
        <f>IF(ISERROR(F15-E15),"",IF(F15&lt;0.00000001,"",E15/F15))</f>
        <v/>
      </c>
    </row>
    <row r="17" spans="1:8" ht="14.45" customHeight="1" x14ac:dyDescent="0.2">
      <c r="A17" s="206" t="s">
        <v>176</v>
      </c>
    </row>
    <row r="18" spans="1:8" ht="14.45" customHeight="1" x14ac:dyDescent="0.25">
      <c r="A18" s="350" t="s">
        <v>206</v>
      </c>
      <c r="B18" s="351"/>
      <c r="C18" s="351"/>
      <c r="D18" s="351"/>
      <c r="E18" s="351"/>
      <c r="F18" s="351"/>
      <c r="G18" s="351"/>
      <c r="H18" s="351"/>
    </row>
    <row r="19" spans="1:8" ht="15" x14ac:dyDescent="0.25">
      <c r="A19" s="349" t="s">
        <v>205</v>
      </c>
      <c r="B19" s="351"/>
      <c r="C19" s="351"/>
      <c r="D19" s="351"/>
      <c r="E19" s="351"/>
      <c r="F19" s="351"/>
      <c r="G19" s="351"/>
      <c r="H19" s="351"/>
    </row>
    <row r="20" spans="1:8" ht="14.45" customHeight="1" x14ac:dyDescent="0.2">
      <c r="A20" s="207" t="s">
        <v>226</v>
      </c>
    </row>
    <row r="21" spans="1:8" ht="14.45" customHeight="1" x14ac:dyDescent="0.2">
      <c r="A21" s="207" t="s">
        <v>177</v>
      </c>
    </row>
    <row r="22" spans="1:8" ht="14.45" customHeight="1" x14ac:dyDescent="0.2">
      <c r="A22" s="208" t="s">
        <v>269</v>
      </c>
    </row>
    <row r="23" spans="1:8" ht="14.45" customHeight="1" x14ac:dyDescent="0.2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8" operator="greaterThan">
      <formula>0</formula>
    </cfRule>
  </conditionalFormatting>
  <conditionalFormatting sqref="G11:G13 G15">
    <cfRule type="cellIs" dxfId="68" priority="7" operator="lessThan">
      <formula>0</formula>
    </cfRule>
  </conditionalFormatting>
  <conditionalFormatting sqref="H5:H9">
    <cfRule type="cellIs" dxfId="67" priority="6" operator="greaterThan">
      <formula>1</formula>
    </cfRule>
  </conditionalFormatting>
  <conditionalFormatting sqref="H11:H13 H15">
    <cfRule type="cellIs" dxfId="66" priority="5" operator="lessThan">
      <formula>1</formula>
    </cfRule>
  </conditionalFormatting>
  <conditionalFormatting sqref="I11:I13">
    <cfRule type="cellIs" dxfId="65" priority="4" operator="lessThan">
      <formula>0</formula>
    </cfRule>
  </conditionalFormatting>
  <conditionalFormatting sqref="J11:J13">
    <cfRule type="cellIs" dxfId="64" priority="3" operator="lessThan">
      <formula>1</formula>
    </cfRule>
  </conditionalFormatting>
  <hyperlinks>
    <hyperlink ref="A2" location="Obsah!A1" display="Zpět na Obsah  KL 01  1.-4.měsíc" xr:uid="{4A5278FE-D890-47E1-BC2C-99DA2582D4D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1"/>
    <col min="2" max="13" width="8.85546875" style="231" customWidth="1"/>
    <col min="14" max="16384" width="8.85546875" style="231"/>
  </cols>
  <sheetData>
    <row r="1" spans="1:13" ht="18.600000000000001" customHeight="1" thickBot="1" x14ac:dyDescent="0.35">
      <c r="A1" s="486" t="s">
        <v>114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ht="14.45" customHeight="1" x14ac:dyDescent="0.2">
      <c r="A2" s="347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5" customHeight="1" x14ac:dyDescent="0.2">
      <c r="A3" s="300"/>
      <c r="B3" s="301" t="s">
        <v>89</v>
      </c>
      <c r="C3" s="302" t="s">
        <v>90</v>
      </c>
      <c r="D3" s="302" t="s">
        <v>91</v>
      </c>
      <c r="E3" s="301" t="s">
        <v>92</v>
      </c>
      <c r="F3" s="302" t="s">
        <v>93</v>
      </c>
      <c r="G3" s="302" t="s">
        <v>94</v>
      </c>
      <c r="H3" s="302" t="s">
        <v>95</v>
      </c>
      <c r="I3" s="302" t="s">
        <v>96</v>
      </c>
      <c r="J3" s="302" t="s">
        <v>97</v>
      </c>
      <c r="K3" s="302" t="s">
        <v>98</v>
      </c>
      <c r="L3" s="302" t="s">
        <v>99</v>
      </c>
      <c r="M3" s="302" t="s">
        <v>100</v>
      </c>
    </row>
    <row r="4" spans="1:13" ht="14.45" customHeight="1" x14ac:dyDescent="0.2">
      <c r="A4" s="300" t="s">
        <v>88</v>
      </c>
      <c r="B4" s="303">
        <f>(B10+B8)/B6</f>
        <v>0.32004188195747835</v>
      </c>
      <c r="C4" s="303">
        <f t="shared" ref="C4:M4" si="0">(C10+C8)/C6</f>
        <v>0.33076167589853067</v>
      </c>
      <c r="D4" s="303">
        <f t="shared" si="0"/>
        <v>0.39277157625018105</v>
      </c>
      <c r="E4" s="303">
        <f t="shared" si="0"/>
        <v>0.33697027880423391</v>
      </c>
      <c r="F4" s="303">
        <f t="shared" si="0"/>
        <v>0.35424613596424842</v>
      </c>
      <c r="G4" s="303">
        <f t="shared" si="0"/>
        <v>0</v>
      </c>
      <c r="H4" s="303">
        <f t="shared" si="0"/>
        <v>0</v>
      </c>
      <c r="I4" s="303">
        <f t="shared" si="0"/>
        <v>0</v>
      </c>
      <c r="J4" s="303">
        <f t="shared" si="0"/>
        <v>0</v>
      </c>
      <c r="K4" s="303">
        <f t="shared" si="0"/>
        <v>0</v>
      </c>
      <c r="L4" s="303">
        <f t="shared" si="0"/>
        <v>0</v>
      </c>
      <c r="M4" s="303">
        <f t="shared" si="0"/>
        <v>0</v>
      </c>
    </row>
    <row r="5" spans="1:13" ht="14.45" customHeight="1" x14ac:dyDescent="0.2">
      <c r="A5" s="304" t="s">
        <v>40</v>
      </c>
      <c r="B5" s="303">
        <f>IF(ISERROR(VLOOKUP($A5,'Man Tab'!$A:$Q,COLUMN()+2,0)),0,VLOOKUP($A5,'Man Tab'!$A:$Q,COLUMN()+2,0))</f>
        <v>8232.8912199999995</v>
      </c>
      <c r="C5" s="303">
        <f>IF(ISERROR(VLOOKUP($A5,'Man Tab'!$A:$Q,COLUMN()+2,0)),0,VLOOKUP($A5,'Man Tab'!$A:$Q,COLUMN()+2,0))</f>
        <v>8387.7465400000001</v>
      </c>
      <c r="D5" s="303">
        <f>IF(ISERROR(VLOOKUP($A5,'Man Tab'!$A:$Q,COLUMN()+2,0)),0,VLOOKUP($A5,'Man Tab'!$A:$Q,COLUMN()+2,0))</f>
        <v>8078.9092199999996</v>
      </c>
      <c r="E5" s="303">
        <f>IF(ISERROR(VLOOKUP($A5,'Man Tab'!$A:$Q,COLUMN()+2,0)),0,VLOOKUP($A5,'Man Tab'!$A:$Q,COLUMN()+2,0))</f>
        <v>15906.853230000001</v>
      </c>
      <c r="F5" s="303">
        <f>IF(ISERROR(VLOOKUP($A5,'Man Tab'!$A:$Q,COLUMN()+2,0)),0,VLOOKUP($A5,'Man Tab'!$A:$Q,COLUMN()+2,0))</f>
        <v>10063.453820000001</v>
      </c>
      <c r="G5" s="303">
        <f>IF(ISERROR(VLOOKUP($A5,'Man Tab'!$A:$Q,COLUMN()+2,0)),0,VLOOKUP($A5,'Man Tab'!$A:$Q,COLUMN()+2,0))</f>
        <v>0</v>
      </c>
      <c r="H5" s="303">
        <f>IF(ISERROR(VLOOKUP($A5,'Man Tab'!$A:$Q,COLUMN()+2,0)),0,VLOOKUP($A5,'Man Tab'!$A:$Q,COLUMN()+2,0))</f>
        <v>0</v>
      </c>
      <c r="I5" s="303">
        <f>IF(ISERROR(VLOOKUP($A5,'Man Tab'!$A:$Q,COLUMN()+2,0)),0,VLOOKUP($A5,'Man Tab'!$A:$Q,COLUMN()+2,0))</f>
        <v>0</v>
      </c>
      <c r="J5" s="303">
        <f>IF(ISERROR(VLOOKUP($A5,'Man Tab'!$A:$Q,COLUMN()+2,0)),0,VLOOKUP($A5,'Man Tab'!$A:$Q,COLUMN()+2,0))</f>
        <v>0</v>
      </c>
      <c r="K5" s="303">
        <f>IF(ISERROR(VLOOKUP($A5,'Man Tab'!$A:$Q,COLUMN()+2,0)),0,VLOOKUP($A5,'Man Tab'!$A:$Q,COLUMN()+2,0))</f>
        <v>0</v>
      </c>
      <c r="L5" s="303">
        <f>IF(ISERROR(VLOOKUP($A5,'Man Tab'!$A:$Q,COLUMN()+2,0)),0,VLOOKUP($A5,'Man Tab'!$A:$Q,COLUMN()+2,0))</f>
        <v>0</v>
      </c>
      <c r="M5" s="303">
        <f>IF(ISERROR(VLOOKUP($A5,'Man Tab'!$A:$Q,COLUMN()+2,0)),0,VLOOKUP($A5,'Man Tab'!$A:$Q,COLUMN()+2,0))</f>
        <v>0</v>
      </c>
    </row>
    <row r="6" spans="1:13" ht="14.45" customHeight="1" x14ac:dyDescent="0.2">
      <c r="A6" s="304" t="s">
        <v>84</v>
      </c>
      <c r="B6" s="305">
        <f>B5</f>
        <v>8232.8912199999995</v>
      </c>
      <c r="C6" s="305">
        <f t="shared" ref="C6:M6" si="1">C5+B6</f>
        <v>16620.637759999998</v>
      </c>
      <c r="D6" s="305">
        <f t="shared" si="1"/>
        <v>24699.546979999999</v>
      </c>
      <c r="E6" s="305">
        <f t="shared" si="1"/>
        <v>40606.40021</v>
      </c>
      <c r="F6" s="305">
        <f t="shared" si="1"/>
        <v>50669.854030000002</v>
      </c>
      <c r="G6" s="305">
        <f t="shared" si="1"/>
        <v>50669.854030000002</v>
      </c>
      <c r="H6" s="305">
        <f t="shared" si="1"/>
        <v>50669.854030000002</v>
      </c>
      <c r="I6" s="305">
        <f t="shared" si="1"/>
        <v>50669.854030000002</v>
      </c>
      <c r="J6" s="305">
        <f t="shared" si="1"/>
        <v>50669.854030000002</v>
      </c>
      <c r="K6" s="305">
        <f t="shared" si="1"/>
        <v>50669.854030000002</v>
      </c>
      <c r="L6" s="305">
        <f t="shared" si="1"/>
        <v>50669.854030000002</v>
      </c>
      <c r="M6" s="305">
        <f t="shared" si="1"/>
        <v>50669.854030000002</v>
      </c>
    </row>
    <row r="7" spans="1:13" ht="14.45" customHeight="1" x14ac:dyDescent="0.2">
      <c r="A7" s="304" t="s">
        <v>112</v>
      </c>
      <c r="B7" s="304">
        <v>87.828999999999994</v>
      </c>
      <c r="C7" s="304">
        <v>183.249</v>
      </c>
      <c r="D7" s="304">
        <v>323.37599999999998</v>
      </c>
      <c r="E7" s="304">
        <v>456.10500000000002</v>
      </c>
      <c r="F7" s="304">
        <v>598.32000000000005</v>
      </c>
      <c r="G7" s="304"/>
      <c r="H7" s="304"/>
      <c r="I7" s="304"/>
      <c r="J7" s="304"/>
      <c r="K7" s="304"/>
      <c r="L7" s="304"/>
      <c r="M7" s="304"/>
    </row>
    <row r="8" spans="1:13" ht="14.45" customHeight="1" x14ac:dyDescent="0.2">
      <c r="A8" s="304" t="s">
        <v>85</v>
      </c>
      <c r="B8" s="305">
        <f>B7*30</f>
        <v>2634.87</v>
      </c>
      <c r="C8" s="305">
        <f t="shared" ref="C8:M8" si="2">C7*30</f>
        <v>5497.47</v>
      </c>
      <c r="D8" s="305">
        <f t="shared" si="2"/>
        <v>9701.2799999999988</v>
      </c>
      <c r="E8" s="305">
        <f t="shared" si="2"/>
        <v>13683.150000000001</v>
      </c>
      <c r="F8" s="305">
        <f t="shared" si="2"/>
        <v>17949.600000000002</v>
      </c>
      <c r="G8" s="305">
        <f t="shared" si="2"/>
        <v>0</v>
      </c>
      <c r="H8" s="305">
        <f t="shared" si="2"/>
        <v>0</v>
      </c>
      <c r="I8" s="305">
        <f t="shared" si="2"/>
        <v>0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5" customHeight="1" x14ac:dyDescent="0.2">
      <c r="A9" s="304" t="s">
        <v>113</v>
      </c>
      <c r="B9" s="304">
        <v>0</v>
      </c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</row>
    <row r="10" spans="1:13" ht="14.45" customHeight="1" x14ac:dyDescent="0.2">
      <c r="A10" s="304" t="s">
        <v>86</v>
      </c>
      <c r="B10" s="305">
        <f>B9/1000</f>
        <v>0</v>
      </c>
      <c r="C10" s="305">
        <f t="shared" ref="C10:M10" si="3">C9/1000+B10</f>
        <v>0</v>
      </c>
      <c r="D10" s="305">
        <f t="shared" si="3"/>
        <v>0</v>
      </c>
      <c r="E10" s="305">
        <f t="shared" si="3"/>
        <v>0</v>
      </c>
      <c r="F10" s="305">
        <f t="shared" si="3"/>
        <v>0</v>
      </c>
      <c r="G10" s="305">
        <f t="shared" si="3"/>
        <v>0</v>
      </c>
      <c r="H10" s="305">
        <f t="shared" si="3"/>
        <v>0</v>
      </c>
      <c r="I10" s="305">
        <f t="shared" si="3"/>
        <v>0</v>
      </c>
      <c r="J10" s="305">
        <f t="shared" si="3"/>
        <v>0</v>
      </c>
      <c r="K10" s="305">
        <f t="shared" si="3"/>
        <v>0</v>
      </c>
      <c r="L10" s="305">
        <f t="shared" si="3"/>
        <v>0</v>
      </c>
      <c r="M10" s="305">
        <f t="shared" si="3"/>
        <v>0</v>
      </c>
    </row>
    <row r="11" spans="1:13" ht="14.45" customHeight="1" x14ac:dyDescent="0.2">
      <c r="A11" s="300"/>
      <c r="B11" s="300" t="s">
        <v>102</v>
      </c>
      <c r="C11" s="300">
        <f ca="1">IF(MONTH(TODAY())=1,12,MONTH(TODAY())-1)</f>
        <v>5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5" customHeight="1" x14ac:dyDescent="0.2">
      <c r="A12" s="300">
        <v>0</v>
      </c>
      <c r="B12" s="303">
        <f>IF(ISERROR(HI!F15),#REF!,HI!F15)</f>
        <v>0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5" customHeight="1" x14ac:dyDescent="0.2">
      <c r="A13" s="300">
        <v>1</v>
      </c>
      <c r="B13" s="303">
        <f>IF(ISERROR(HI!F15),#REF!,HI!F15)</f>
        <v>0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 xr:uid="{407C83EC-3F3C-4CF8-B64D-B6D5F17B86E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1" bestFit="1" customWidth="1"/>
    <col min="2" max="2" width="12.7109375" style="231" bestFit="1" customWidth="1"/>
    <col min="3" max="3" width="13.7109375" style="231" bestFit="1" customWidth="1"/>
    <col min="4" max="15" width="7.7109375" style="231" bestFit="1" customWidth="1"/>
    <col min="16" max="16" width="8.85546875" style="231" customWidth="1"/>
    <col min="17" max="17" width="6.7109375" style="231" bestFit="1" customWidth="1"/>
    <col min="18" max="16384" width="8.85546875" style="231"/>
  </cols>
  <sheetData>
    <row r="1" spans="1:17" s="306" customFormat="1" ht="18.600000000000001" customHeight="1" thickBot="1" x14ac:dyDescent="0.35">
      <c r="A1" s="498" t="s">
        <v>299</v>
      </c>
      <c r="B1" s="498"/>
      <c r="C1" s="498"/>
      <c r="D1" s="498"/>
      <c r="E1" s="498"/>
      <c r="F1" s="498"/>
      <c r="G1" s="498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306" customFormat="1" ht="14.45" customHeight="1" thickBot="1" x14ac:dyDescent="0.25">
      <c r="A2" s="347" t="s">
        <v>297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14.45" customHeight="1" x14ac:dyDescent="0.2">
      <c r="A3" s="92"/>
      <c r="B3" s="499" t="s">
        <v>16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240"/>
      <c r="Q3" s="242"/>
    </row>
    <row r="4" spans="1:17" ht="14.45" customHeight="1" x14ac:dyDescent="0.2">
      <c r="A4" s="93"/>
      <c r="B4" s="24">
        <v>2021</v>
      </c>
      <c r="C4" s="241" t="s">
        <v>17</v>
      </c>
      <c r="D4" s="379" t="s">
        <v>273</v>
      </c>
      <c r="E4" s="379" t="s">
        <v>274</v>
      </c>
      <c r="F4" s="379" t="s">
        <v>275</v>
      </c>
      <c r="G4" s="379" t="s">
        <v>276</v>
      </c>
      <c r="H4" s="379" t="s">
        <v>277</v>
      </c>
      <c r="I4" s="379" t="s">
        <v>278</v>
      </c>
      <c r="J4" s="379" t="s">
        <v>279</v>
      </c>
      <c r="K4" s="379" t="s">
        <v>280</v>
      </c>
      <c r="L4" s="379" t="s">
        <v>281</v>
      </c>
      <c r="M4" s="379" t="s">
        <v>282</v>
      </c>
      <c r="N4" s="379" t="s">
        <v>283</v>
      </c>
      <c r="O4" s="379" t="s">
        <v>284</v>
      </c>
      <c r="P4" s="501" t="s">
        <v>3</v>
      </c>
      <c r="Q4" s="502"/>
    </row>
    <row r="5" spans="1:17" ht="14.45" customHeight="1" thickBot="1" x14ac:dyDescent="0.2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5" customHeight="1" x14ac:dyDescent="0.2">
      <c r="A7" s="19" t="s">
        <v>22</v>
      </c>
      <c r="B7" s="55">
        <v>11049.999999900001</v>
      </c>
      <c r="C7" s="56">
        <v>920.83333332500013</v>
      </c>
      <c r="D7" s="56">
        <v>672.23629000000005</v>
      </c>
      <c r="E7" s="56">
        <v>1376.7891599999998</v>
      </c>
      <c r="F7" s="56">
        <v>1251.6622500000001</v>
      </c>
      <c r="G7" s="56">
        <v>1962.2666499999998</v>
      </c>
      <c r="H7" s="56">
        <v>1518.24368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6781.1980299999996</v>
      </c>
      <c r="Q7" s="170">
        <v>1.4728393911445503</v>
      </c>
    </row>
    <row r="8" spans="1:17" ht="14.45" customHeight="1" x14ac:dyDescent="0.2">
      <c r="A8" s="19" t="s">
        <v>23</v>
      </c>
      <c r="B8" s="55">
        <v>4971.0153797000003</v>
      </c>
      <c r="C8" s="56">
        <v>414.25128164166671</v>
      </c>
      <c r="D8" s="56">
        <v>213.81</v>
      </c>
      <c r="E8" s="56">
        <v>532.86</v>
      </c>
      <c r="F8" s="56">
        <v>407.57</v>
      </c>
      <c r="G8" s="56">
        <v>533.79</v>
      </c>
      <c r="H8" s="56">
        <v>877.35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2565.38</v>
      </c>
      <c r="Q8" s="170">
        <v>1.2385622513144525</v>
      </c>
    </row>
    <row r="9" spans="1:17" ht="14.45" customHeight="1" x14ac:dyDescent="0.2">
      <c r="A9" s="19" t="s">
        <v>24</v>
      </c>
      <c r="B9" s="55">
        <v>5143.0000001999997</v>
      </c>
      <c r="C9" s="56">
        <v>428.58333334999998</v>
      </c>
      <c r="D9" s="56">
        <v>758.97681999999998</v>
      </c>
      <c r="E9" s="56">
        <v>611.74955</v>
      </c>
      <c r="F9" s="56">
        <v>595.80508999999995</v>
      </c>
      <c r="G9" s="56">
        <v>760.52787000000001</v>
      </c>
      <c r="H9" s="56">
        <v>809.78521999999998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3536.8445499999998</v>
      </c>
      <c r="Q9" s="170">
        <v>1.6504816098910955</v>
      </c>
    </row>
    <row r="10" spans="1:17" ht="14.45" customHeight="1" x14ac:dyDescent="0.2">
      <c r="A10" s="19" t="s">
        <v>25</v>
      </c>
      <c r="B10" s="55">
        <v>107.83481860000001</v>
      </c>
      <c r="C10" s="56">
        <v>8.9862348833333332</v>
      </c>
      <c r="D10" s="56">
        <v>7.5446</v>
      </c>
      <c r="E10" s="56">
        <v>9.3143999999999991</v>
      </c>
      <c r="F10" s="56">
        <v>10.00102</v>
      </c>
      <c r="G10" s="56">
        <v>8.3944799999999997</v>
      </c>
      <c r="H10" s="56">
        <v>11.128030000000001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46.382530000000003</v>
      </c>
      <c r="Q10" s="170">
        <v>1.0323017504477909</v>
      </c>
    </row>
    <row r="11" spans="1:17" ht="14.45" customHeight="1" x14ac:dyDescent="0.2">
      <c r="A11" s="19" t="s">
        <v>26</v>
      </c>
      <c r="B11" s="55">
        <v>478.89184280000001</v>
      </c>
      <c r="C11" s="56">
        <v>39.907653566666667</v>
      </c>
      <c r="D11" s="56">
        <v>47.889940000000003</v>
      </c>
      <c r="E11" s="56">
        <v>45.333030000000001</v>
      </c>
      <c r="F11" s="56">
        <v>53.308450000000001</v>
      </c>
      <c r="G11" s="56">
        <v>50.644669999999998</v>
      </c>
      <c r="H11" s="56">
        <v>30.710560000000001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227.88664999999997</v>
      </c>
      <c r="Q11" s="170">
        <v>1.1420699020517957</v>
      </c>
    </row>
    <row r="12" spans="1:17" ht="14.45" customHeight="1" x14ac:dyDescent="0.2">
      <c r="A12" s="19" t="s">
        <v>27</v>
      </c>
      <c r="B12" s="55">
        <v>152.16994</v>
      </c>
      <c r="C12" s="56">
        <v>12.680828333333332</v>
      </c>
      <c r="D12" s="56">
        <v>0</v>
      </c>
      <c r="E12" s="56">
        <v>1.06254</v>
      </c>
      <c r="F12" s="56">
        <v>79.931389999999993</v>
      </c>
      <c r="G12" s="56">
        <v>40.785470000000004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121.7794</v>
      </c>
      <c r="Q12" s="170">
        <v>1.9206852549195985</v>
      </c>
    </row>
    <row r="13" spans="1:17" ht="14.45" customHeight="1" x14ac:dyDescent="0.2">
      <c r="A13" s="19" t="s">
        <v>28</v>
      </c>
      <c r="B13" s="55">
        <v>398.99999989999998</v>
      </c>
      <c r="C13" s="56">
        <v>33.249999991666662</v>
      </c>
      <c r="D13" s="56">
        <v>59.576660000000004</v>
      </c>
      <c r="E13" s="56">
        <v>52.547719999999998</v>
      </c>
      <c r="F13" s="56">
        <v>95.773769999999999</v>
      </c>
      <c r="G13" s="56">
        <v>45.576689999999999</v>
      </c>
      <c r="H13" s="56">
        <v>57.953220000000002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311.42805999999996</v>
      </c>
      <c r="Q13" s="170">
        <v>1.873251489191291</v>
      </c>
    </row>
    <row r="14" spans="1:17" ht="14.45" customHeight="1" x14ac:dyDescent="0.2">
      <c r="A14" s="19" t="s">
        <v>29</v>
      </c>
      <c r="B14" s="55">
        <v>332.3923216</v>
      </c>
      <c r="C14" s="56">
        <v>27.699360133333332</v>
      </c>
      <c r="D14" s="56">
        <v>38.185000000000002</v>
      </c>
      <c r="E14" s="56">
        <v>34.976999999999997</v>
      </c>
      <c r="F14" s="56">
        <v>34.207999999999998</v>
      </c>
      <c r="G14" s="56">
        <v>27.658999999999999</v>
      </c>
      <c r="H14" s="56">
        <v>23.015999999999998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158.04499999999999</v>
      </c>
      <c r="Q14" s="170">
        <v>1.1411454938975942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5" customHeight="1" x14ac:dyDescent="0.2">
      <c r="A17" s="19" t="s">
        <v>32</v>
      </c>
      <c r="B17" s="55">
        <v>1439.5725519</v>
      </c>
      <c r="C17" s="56">
        <v>119.964379325</v>
      </c>
      <c r="D17" s="56">
        <v>109.08905</v>
      </c>
      <c r="E17" s="56">
        <v>57.707250000000002</v>
      </c>
      <c r="F17" s="56">
        <v>77.152559999999994</v>
      </c>
      <c r="G17" s="56">
        <v>103.05316000000001</v>
      </c>
      <c r="H17" s="56">
        <v>42.705359999999999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389.70738</v>
      </c>
      <c r="Q17" s="170">
        <v>0.64970515780226579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9.0999999999999998E-2</v>
      </c>
      <c r="Q18" s="170" t="s">
        <v>298</v>
      </c>
    </row>
    <row r="19" spans="1:17" ht="14.45" customHeight="1" x14ac:dyDescent="0.2">
      <c r="A19" s="19" t="s">
        <v>34</v>
      </c>
      <c r="B19" s="55">
        <v>2151.0063383999995</v>
      </c>
      <c r="C19" s="56">
        <v>179.25052819999996</v>
      </c>
      <c r="D19" s="56">
        <v>157.95598999999999</v>
      </c>
      <c r="E19" s="56">
        <v>139.78642000000002</v>
      </c>
      <c r="F19" s="56">
        <v>154.59879999999998</v>
      </c>
      <c r="G19" s="56">
        <v>190.83894000000001</v>
      </c>
      <c r="H19" s="56">
        <v>209.30679999999998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852.48694999999998</v>
      </c>
      <c r="Q19" s="170">
        <v>0.95116813162060199</v>
      </c>
    </row>
    <row r="20" spans="1:17" ht="14.45" customHeight="1" x14ac:dyDescent="0.2">
      <c r="A20" s="19" t="s">
        <v>35</v>
      </c>
      <c r="B20" s="55">
        <v>71824.118594600004</v>
      </c>
      <c r="C20" s="56">
        <v>5985.3432162166673</v>
      </c>
      <c r="D20" s="56">
        <v>5916.3842599999998</v>
      </c>
      <c r="E20" s="56">
        <v>5301.3314700000001</v>
      </c>
      <c r="F20" s="56">
        <v>5034.3494500000006</v>
      </c>
      <c r="G20" s="56">
        <v>11928.78494</v>
      </c>
      <c r="H20" s="56">
        <v>6192.8072899999997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34373.65741</v>
      </c>
      <c r="Q20" s="170">
        <v>1.1485943635401938</v>
      </c>
    </row>
    <row r="21" spans="1:17" ht="14.45" customHeight="1" x14ac:dyDescent="0.2">
      <c r="A21" s="20" t="s">
        <v>36</v>
      </c>
      <c r="B21" s="55">
        <v>2643.2115180000001</v>
      </c>
      <c r="C21" s="56">
        <v>220.26762650000001</v>
      </c>
      <c r="D21" s="56">
        <v>232.78335000000001</v>
      </c>
      <c r="E21" s="56">
        <v>224.28844000000001</v>
      </c>
      <c r="F21" s="56">
        <v>224.28844000000001</v>
      </c>
      <c r="G21" s="56">
        <v>224.28832999999997</v>
      </c>
      <c r="H21" s="56">
        <v>224.28029000000001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1129.92885</v>
      </c>
      <c r="Q21" s="170">
        <v>1.0259599814591909</v>
      </c>
    </row>
    <row r="22" spans="1:17" ht="14.45" customHeight="1" x14ac:dyDescent="0.2">
      <c r="A22" s="19" t="s">
        <v>37</v>
      </c>
      <c r="B22" s="55">
        <v>0</v>
      </c>
      <c r="C22" s="56">
        <v>0</v>
      </c>
      <c r="D22" s="56">
        <v>5.9362599999999999</v>
      </c>
      <c r="E22" s="56">
        <v>0</v>
      </c>
      <c r="F22" s="56">
        <v>0</v>
      </c>
      <c r="G22" s="56">
        <v>0</v>
      </c>
      <c r="H22" s="56">
        <v>2.5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8.4362600000000008</v>
      </c>
      <c r="Q22" s="170" t="s">
        <v>298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5" customHeight="1" x14ac:dyDescent="0.2">
      <c r="A24" s="20" t="s">
        <v>39</v>
      </c>
      <c r="B24" s="55">
        <v>0</v>
      </c>
      <c r="C24" s="56">
        <v>0</v>
      </c>
      <c r="D24" s="56">
        <v>12.43199999999888</v>
      </c>
      <c r="E24" s="56">
        <v>-4.3999999979860149E-4</v>
      </c>
      <c r="F24" s="56">
        <v>60.259999999998399</v>
      </c>
      <c r="G24" s="56">
        <v>30.243030000001454</v>
      </c>
      <c r="H24" s="56">
        <v>63.667370000001029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166.60195999999996</v>
      </c>
      <c r="Q24" s="170" t="s">
        <v>298</v>
      </c>
    </row>
    <row r="25" spans="1:17" ht="14.45" customHeight="1" x14ac:dyDescent="0.2">
      <c r="A25" s="21" t="s">
        <v>40</v>
      </c>
      <c r="B25" s="58">
        <v>100692.2133056</v>
      </c>
      <c r="C25" s="59">
        <v>8391.0177754666674</v>
      </c>
      <c r="D25" s="59">
        <v>8232.8912199999995</v>
      </c>
      <c r="E25" s="59">
        <v>8387.7465400000001</v>
      </c>
      <c r="F25" s="59">
        <v>8078.9092199999996</v>
      </c>
      <c r="G25" s="59">
        <v>15906.853230000001</v>
      </c>
      <c r="H25" s="59">
        <v>10063.453820000001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50669.854030000002</v>
      </c>
      <c r="Q25" s="171">
        <v>1.2077165222589936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979.0218000000001</v>
      </c>
      <c r="E26" s="56">
        <v>871.62141000000008</v>
      </c>
      <c r="F26" s="56">
        <v>870.82831999999996</v>
      </c>
      <c r="G26" s="56">
        <v>1255.32323</v>
      </c>
      <c r="H26" s="56">
        <v>861.95001999999999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4838.74478</v>
      </c>
      <c r="Q26" s="170" t="s">
        <v>298</v>
      </c>
    </row>
    <row r="27" spans="1:17" ht="14.45" customHeight="1" x14ac:dyDescent="0.2">
      <c r="A27" s="22" t="s">
        <v>42</v>
      </c>
      <c r="B27" s="58">
        <v>100692.2133056</v>
      </c>
      <c r="C27" s="59">
        <v>8391.0177754666674</v>
      </c>
      <c r="D27" s="59">
        <v>9211.91302</v>
      </c>
      <c r="E27" s="59">
        <v>9259.3679499999998</v>
      </c>
      <c r="F27" s="59">
        <v>8949.7375400000001</v>
      </c>
      <c r="G27" s="59">
        <v>17162.176460000002</v>
      </c>
      <c r="H27" s="59">
        <v>10925.403840000001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55508.598810000003</v>
      </c>
      <c r="Q27" s="171">
        <v>1.3230480567516827</v>
      </c>
    </row>
    <row r="28" spans="1:17" ht="14.45" customHeight="1" x14ac:dyDescent="0.2">
      <c r="A28" s="20" t="s">
        <v>43</v>
      </c>
      <c r="B28" s="55">
        <v>335.3315728</v>
      </c>
      <c r="C28" s="56">
        <v>27.944297733333332</v>
      </c>
      <c r="D28" s="56">
        <v>0</v>
      </c>
      <c r="E28" s="56">
        <v>5.2899999999999996E-2</v>
      </c>
      <c r="F28" s="56">
        <v>0</v>
      </c>
      <c r="G28" s="56">
        <v>0.35206999999999999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0.40497</v>
      </c>
      <c r="Q28" s="170">
        <v>2.8984088551055756E-3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 t="s">
        <v>298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11.932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11.932</v>
      </c>
      <c r="Q31" s="172" t="s">
        <v>298</v>
      </c>
    </row>
    <row r="32" spans="1:17" ht="14.45" customHeight="1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5" customHeight="1" x14ac:dyDescent="0.2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5" customHeight="1" x14ac:dyDescent="0.2">
      <c r="A34" s="237" t="s">
        <v>272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5" customHeight="1" x14ac:dyDescent="0.2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D72512F8-AB1F-4490-BFBC-696BA6A8BA8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1" customWidth="1"/>
    <col min="2" max="11" width="10" style="231" customWidth="1"/>
    <col min="12" max="16384" width="8.85546875" style="231"/>
  </cols>
  <sheetData>
    <row r="1" spans="1:13" s="64" customFormat="1" ht="18.600000000000001" customHeight="1" thickBot="1" x14ac:dyDescent="0.35">
      <c r="A1" s="498" t="s">
        <v>48</v>
      </c>
      <c r="B1" s="498"/>
      <c r="C1" s="498"/>
      <c r="D1" s="498"/>
      <c r="E1" s="498"/>
      <c r="F1" s="498"/>
      <c r="G1" s="498"/>
      <c r="H1" s="503"/>
      <c r="I1" s="503"/>
      <c r="J1" s="503"/>
      <c r="K1" s="503"/>
    </row>
    <row r="2" spans="1:13" s="64" customFormat="1" ht="14.45" customHeight="1" thickBot="1" x14ac:dyDescent="0.25">
      <c r="A2" s="347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2"/>
      <c r="B3" s="499" t="s">
        <v>49</v>
      </c>
      <c r="C3" s="500"/>
      <c r="D3" s="500"/>
      <c r="E3" s="500"/>
      <c r="F3" s="506" t="s">
        <v>50</v>
      </c>
      <c r="G3" s="500"/>
      <c r="H3" s="500"/>
      <c r="I3" s="500"/>
      <c r="J3" s="500"/>
      <c r="K3" s="507"/>
    </row>
    <row r="4" spans="1:13" ht="14.45" customHeight="1" x14ac:dyDescent="0.2">
      <c r="A4" s="93"/>
      <c r="B4" s="504"/>
      <c r="C4" s="505"/>
      <c r="D4" s="505"/>
      <c r="E4" s="505"/>
      <c r="F4" s="508" t="s">
        <v>288</v>
      </c>
      <c r="G4" s="510" t="s">
        <v>51</v>
      </c>
      <c r="H4" s="243" t="s">
        <v>163</v>
      </c>
      <c r="I4" s="508" t="s">
        <v>52</v>
      </c>
      <c r="J4" s="510" t="s">
        <v>286</v>
      </c>
      <c r="K4" s="511" t="s">
        <v>285</v>
      </c>
    </row>
    <row r="5" spans="1:13" ht="39" thickBot="1" x14ac:dyDescent="0.25">
      <c r="A5" s="94"/>
      <c r="B5" s="28" t="s">
        <v>292</v>
      </c>
      <c r="C5" s="29" t="s">
        <v>291</v>
      </c>
      <c r="D5" s="30" t="s">
        <v>290</v>
      </c>
      <c r="E5" s="30" t="s">
        <v>289</v>
      </c>
      <c r="F5" s="509"/>
      <c r="G5" s="509"/>
      <c r="H5" s="29" t="s">
        <v>287</v>
      </c>
      <c r="I5" s="509"/>
      <c r="J5" s="509"/>
      <c r="K5" s="512"/>
    </row>
    <row r="6" spans="1:13" ht="14.45" customHeight="1" x14ac:dyDescent="0.2">
      <c r="A6" s="657" t="s">
        <v>53</v>
      </c>
      <c r="B6" s="653">
        <v>-93773.514003100092</v>
      </c>
      <c r="C6" s="654">
        <v>-1296.0367699999899</v>
      </c>
      <c r="D6" s="654">
        <v>92477.4772331001</v>
      </c>
      <c r="E6" s="655">
        <v>1.3820925703574932E-2</v>
      </c>
      <c r="F6" s="653">
        <v>-20742.693549199998</v>
      </c>
      <c r="G6" s="654">
        <v>-8642.7889788333323</v>
      </c>
      <c r="H6" s="654">
        <v>-1449.5583300000001</v>
      </c>
      <c r="I6" s="654">
        <v>2610.17508</v>
      </c>
      <c r="J6" s="654">
        <v>11252.964058833331</v>
      </c>
      <c r="K6" s="656">
        <v>-0.12583587921254658</v>
      </c>
      <c r="L6" s="252"/>
      <c r="M6" s="652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57" t="s">
        <v>300</v>
      </c>
      <c r="B7" s="653">
        <v>94236.816302700099</v>
      </c>
      <c r="C7" s="654">
        <v>99454.381139999998</v>
      </c>
      <c r="D7" s="654">
        <v>5217.5648372998985</v>
      </c>
      <c r="E7" s="655">
        <v>1.0553665227880837</v>
      </c>
      <c r="F7" s="653">
        <v>100692.2133056</v>
      </c>
      <c r="G7" s="654">
        <v>41955.088877333335</v>
      </c>
      <c r="H7" s="654">
        <v>10063.453820000001</v>
      </c>
      <c r="I7" s="654">
        <v>50669.854030000002</v>
      </c>
      <c r="J7" s="654">
        <v>8714.7651526666668</v>
      </c>
      <c r="K7" s="656">
        <v>0.50321521760791399</v>
      </c>
      <c r="L7" s="252"/>
      <c r="M7" s="652" t="str">
        <f t="shared" si="0"/>
        <v/>
      </c>
    </row>
    <row r="8" spans="1:13" ht="14.45" customHeight="1" x14ac:dyDescent="0.2">
      <c r="A8" s="657" t="s">
        <v>301</v>
      </c>
      <c r="B8" s="653">
        <v>21199.698876899998</v>
      </c>
      <c r="C8" s="654">
        <v>23574.682280000001</v>
      </c>
      <c r="D8" s="654">
        <v>2374.9834031000028</v>
      </c>
      <c r="E8" s="655">
        <v>1.1120291102666497</v>
      </c>
      <c r="F8" s="653">
        <v>22634.304302700002</v>
      </c>
      <c r="G8" s="654">
        <v>9430.9601261250009</v>
      </c>
      <c r="H8" s="654">
        <v>3328.1870800000002</v>
      </c>
      <c r="I8" s="654">
        <v>13760.876179999999</v>
      </c>
      <c r="J8" s="654">
        <v>4329.9160538749984</v>
      </c>
      <c r="K8" s="656">
        <v>0.60796550209667766</v>
      </c>
      <c r="L8" s="252"/>
      <c r="M8" s="652" t="str">
        <f t="shared" si="0"/>
        <v/>
      </c>
    </row>
    <row r="9" spans="1:13" ht="14.45" customHeight="1" x14ac:dyDescent="0.2">
      <c r="A9" s="657" t="s">
        <v>302</v>
      </c>
      <c r="B9" s="653">
        <v>20869.0588823</v>
      </c>
      <c r="C9" s="654">
        <v>23250.85728</v>
      </c>
      <c r="D9" s="654">
        <v>2381.7983977000004</v>
      </c>
      <c r="E9" s="655">
        <v>1.114130608914047</v>
      </c>
      <c r="F9" s="653">
        <v>22301.911981100002</v>
      </c>
      <c r="G9" s="654">
        <v>9292.463325458335</v>
      </c>
      <c r="H9" s="654">
        <v>3305.1710800000001</v>
      </c>
      <c r="I9" s="654">
        <v>13602.831179999999</v>
      </c>
      <c r="J9" s="654">
        <v>4310.3678545416642</v>
      </c>
      <c r="K9" s="656">
        <v>0.60994013390097968</v>
      </c>
      <c r="L9" s="252"/>
      <c r="M9" s="652" t="str">
        <f t="shared" si="0"/>
        <v/>
      </c>
    </row>
    <row r="10" spans="1:13" ht="14.45" customHeight="1" x14ac:dyDescent="0.2">
      <c r="A10" s="657" t="s">
        <v>303</v>
      </c>
      <c r="B10" s="653">
        <v>0</v>
      </c>
      <c r="C10" s="654">
        <v>2.14E-3</v>
      </c>
      <c r="D10" s="654">
        <v>2.14E-3</v>
      </c>
      <c r="E10" s="655">
        <v>0</v>
      </c>
      <c r="F10" s="653">
        <v>0</v>
      </c>
      <c r="G10" s="654">
        <v>0</v>
      </c>
      <c r="H10" s="654">
        <v>3.6999999999999999E-4</v>
      </c>
      <c r="I10" s="654">
        <v>-4.0000000000000003E-5</v>
      </c>
      <c r="J10" s="654">
        <v>-4.0000000000000003E-5</v>
      </c>
      <c r="K10" s="656">
        <v>0</v>
      </c>
      <c r="L10" s="252"/>
      <c r="M10" s="652" t="str">
        <f t="shared" si="0"/>
        <v>X</v>
      </c>
    </row>
    <row r="11" spans="1:13" ht="14.45" customHeight="1" x14ac:dyDescent="0.2">
      <c r="A11" s="657" t="s">
        <v>304</v>
      </c>
      <c r="B11" s="653">
        <v>0</v>
      </c>
      <c r="C11" s="654">
        <v>2.14E-3</v>
      </c>
      <c r="D11" s="654">
        <v>2.14E-3</v>
      </c>
      <c r="E11" s="655">
        <v>0</v>
      </c>
      <c r="F11" s="653">
        <v>0</v>
      </c>
      <c r="G11" s="654">
        <v>0</v>
      </c>
      <c r="H11" s="654">
        <v>3.6999999999999999E-4</v>
      </c>
      <c r="I11" s="654">
        <v>-4.0000000000000003E-5</v>
      </c>
      <c r="J11" s="654">
        <v>-4.0000000000000003E-5</v>
      </c>
      <c r="K11" s="656">
        <v>0</v>
      </c>
      <c r="L11" s="252"/>
      <c r="M11" s="652" t="str">
        <f t="shared" si="0"/>
        <v/>
      </c>
    </row>
    <row r="12" spans="1:13" ht="14.45" customHeight="1" x14ac:dyDescent="0.2">
      <c r="A12" s="657" t="s">
        <v>305</v>
      </c>
      <c r="B12" s="653">
        <v>10000.000000099999</v>
      </c>
      <c r="C12" s="654">
        <v>11251.6669</v>
      </c>
      <c r="D12" s="654">
        <v>1251.6668999000012</v>
      </c>
      <c r="E12" s="655">
        <v>1.1251666899887485</v>
      </c>
      <c r="F12" s="653">
        <v>11049.999999900001</v>
      </c>
      <c r="G12" s="654">
        <v>4604.1666666250003</v>
      </c>
      <c r="H12" s="654">
        <v>1518.24368</v>
      </c>
      <c r="I12" s="654">
        <v>6781.1980300000005</v>
      </c>
      <c r="J12" s="654">
        <v>2177.0313633750002</v>
      </c>
      <c r="K12" s="656">
        <v>0.61368307964356272</v>
      </c>
      <c r="L12" s="252"/>
      <c r="M12" s="652" t="str">
        <f t="shared" si="0"/>
        <v>X</v>
      </c>
    </row>
    <row r="13" spans="1:13" ht="14.45" customHeight="1" x14ac:dyDescent="0.2">
      <c r="A13" s="657" t="s">
        <v>306</v>
      </c>
      <c r="B13" s="653">
        <v>4600</v>
      </c>
      <c r="C13" s="654">
        <v>4858.9475599999996</v>
      </c>
      <c r="D13" s="654">
        <v>258.94755999999961</v>
      </c>
      <c r="E13" s="655">
        <v>1.056292947826087</v>
      </c>
      <c r="F13" s="653">
        <v>4709.9999999000001</v>
      </c>
      <c r="G13" s="654">
        <v>1962.4999999583335</v>
      </c>
      <c r="H13" s="654">
        <v>483.07722999999999</v>
      </c>
      <c r="I13" s="654">
        <v>2998.0422599999997</v>
      </c>
      <c r="J13" s="654">
        <v>1035.5422600416662</v>
      </c>
      <c r="K13" s="656">
        <v>0.63652701912179455</v>
      </c>
      <c r="L13" s="252"/>
      <c r="M13" s="652" t="str">
        <f t="shared" si="0"/>
        <v/>
      </c>
    </row>
    <row r="14" spans="1:13" ht="14.45" customHeight="1" x14ac:dyDescent="0.2">
      <c r="A14" s="657" t="s">
        <v>307</v>
      </c>
      <c r="B14" s="653">
        <v>2299.9999999000001</v>
      </c>
      <c r="C14" s="654">
        <v>2087.31149</v>
      </c>
      <c r="D14" s="654">
        <v>-212.6885099000001</v>
      </c>
      <c r="E14" s="655">
        <v>0.90752673482206636</v>
      </c>
      <c r="F14" s="653">
        <v>2199.9999999000001</v>
      </c>
      <c r="G14" s="654">
        <v>916.66666662500006</v>
      </c>
      <c r="H14" s="654">
        <v>222.76601000000002</v>
      </c>
      <c r="I14" s="654">
        <v>1031.3349900000001</v>
      </c>
      <c r="J14" s="654">
        <v>114.668323375</v>
      </c>
      <c r="K14" s="656">
        <v>0.46878863183949038</v>
      </c>
      <c r="L14" s="252"/>
      <c r="M14" s="652" t="str">
        <f t="shared" si="0"/>
        <v/>
      </c>
    </row>
    <row r="15" spans="1:13" ht="14.45" customHeight="1" x14ac:dyDescent="0.2">
      <c r="A15" s="657" t="s">
        <v>308</v>
      </c>
      <c r="B15" s="653">
        <v>234.99999979999998</v>
      </c>
      <c r="C15" s="654">
        <v>196.52951000000002</v>
      </c>
      <c r="D15" s="654">
        <v>-38.470489799999967</v>
      </c>
      <c r="E15" s="655">
        <v>0.83629578794578374</v>
      </c>
      <c r="F15" s="653">
        <v>220</v>
      </c>
      <c r="G15" s="654">
        <v>91.666666666666657</v>
      </c>
      <c r="H15" s="654">
        <v>21.845959999999998</v>
      </c>
      <c r="I15" s="654">
        <v>110.05686999999999</v>
      </c>
      <c r="J15" s="654">
        <v>18.390203333333332</v>
      </c>
      <c r="K15" s="656">
        <v>0.50025849999999994</v>
      </c>
      <c r="L15" s="252"/>
      <c r="M15" s="652" t="str">
        <f t="shared" si="0"/>
        <v/>
      </c>
    </row>
    <row r="16" spans="1:13" ht="14.45" customHeight="1" x14ac:dyDescent="0.2">
      <c r="A16" s="657" t="s">
        <v>309</v>
      </c>
      <c r="B16" s="653">
        <v>1000.0000001</v>
      </c>
      <c r="C16" s="654">
        <v>1415.64177</v>
      </c>
      <c r="D16" s="654">
        <v>415.64176989999999</v>
      </c>
      <c r="E16" s="655">
        <v>1.4156417698584358</v>
      </c>
      <c r="F16" s="653">
        <v>1500</v>
      </c>
      <c r="G16" s="654">
        <v>625</v>
      </c>
      <c r="H16" s="654">
        <v>529.93017000000009</v>
      </c>
      <c r="I16" s="654">
        <v>1279.02676</v>
      </c>
      <c r="J16" s="654">
        <v>654.02675999999997</v>
      </c>
      <c r="K16" s="656">
        <v>0.85268450666666662</v>
      </c>
      <c r="L16" s="252"/>
      <c r="M16" s="652" t="str">
        <f t="shared" si="0"/>
        <v/>
      </c>
    </row>
    <row r="17" spans="1:13" ht="14.45" customHeight="1" x14ac:dyDescent="0.2">
      <c r="A17" s="657" t="s">
        <v>310</v>
      </c>
      <c r="B17" s="653">
        <v>230.00000020000002</v>
      </c>
      <c r="C17" s="654">
        <v>423.62736000000001</v>
      </c>
      <c r="D17" s="654">
        <v>193.62735979999999</v>
      </c>
      <c r="E17" s="655">
        <v>1.841858085354906</v>
      </c>
      <c r="F17" s="653">
        <v>230.00000020000002</v>
      </c>
      <c r="G17" s="654">
        <v>95.833333416666676</v>
      </c>
      <c r="H17" s="654">
        <v>63.909300000000002</v>
      </c>
      <c r="I17" s="654">
        <v>324.11144999999999</v>
      </c>
      <c r="J17" s="654">
        <v>228.27811658333331</v>
      </c>
      <c r="K17" s="656">
        <v>1.4091802161659301</v>
      </c>
      <c r="L17" s="252"/>
      <c r="M17" s="652" t="str">
        <f t="shared" si="0"/>
        <v/>
      </c>
    </row>
    <row r="18" spans="1:13" ht="14.45" customHeight="1" x14ac:dyDescent="0.2">
      <c r="A18" s="657" t="s">
        <v>311</v>
      </c>
      <c r="B18" s="653">
        <v>0</v>
      </c>
      <c r="C18" s="654">
        <v>0</v>
      </c>
      <c r="D18" s="654">
        <v>0</v>
      </c>
      <c r="E18" s="655">
        <v>0</v>
      </c>
      <c r="F18" s="653">
        <v>0</v>
      </c>
      <c r="G18" s="654">
        <v>0</v>
      </c>
      <c r="H18" s="654">
        <v>0</v>
      </c>
      <c r="I18" s="654">
        <v>19.637499999999999</v>
      </c>
      <c r="J18" s="654">
        <v>19.637499999999999</v>
      </c>
      <c r="K18" s="656">
        <v>0</v>
      </c>
      <c r="L18" s="252"/>
      <c r="M18" s="652" t="str">
        <f t="shared" si="0"/>
        <v/>
      </c>
    </row>
    <row r="19" spans="1:13" ht="14.45" customHeight="1" x14ac:dyDescent="0.2">
      <c r="A19" s="657" t="s">
        <v>312</v>
      </c>
      <c r="B19" s="653">
        <v>1090.0000001000001</v>
      </c>
      <c r="C19" s="654">
        <v>1318.2383600000001</v>
      </c>
      <c r="D19" s="654">
        <v>228.23835989999998</v>
      </c>
      <c r="E19" s="655">
        <v>1.2093929907147345</v>
      </c>
      <c r="F19" s="653">
        <v>1320</v>
      </c>
      <c r="G19" s="654">
        <v>550</v>
      </c>
      <c r="H19" s="654">
        <v>134.22839999999999</v>
      </c>
      <c r="I19" s="654">
        <v>666.31118000000004</v>
      </c>
      <c r="J19" s="654">
        <v>116.31118000000004</v>
      </c>
      <c r="K19" s="656">
        <v>0.50478119696969703</v>
      </c>
      <c r="L19" s="252"/>
      <c r="M19" s="652" t="str">
        <f t="shared" si="0"/>
        <v/>
      </c>
    </row>
    <row r="20" spans="1:13" ht="14.45" customHeight="1" x14ac:dyDescent="0.2">
      <c r="A20" s="657" t="s">
        <v>313</v>
      </c>
      <c r="B20" s="653">
        <v>400</v>
      </c>
      <c r="C20" s="654">
        <v>714.58493999999996</v>
      </c>
      <c r="D20" s="654">
        <v>314.58493999999996</v>
      </c>
      <c r="E20" s="655">
        <v>1.7864623499999999</v>
      </c>
      <c r="F20" s="653">
        <v>720.00000009999997</v>
      </c>
      <c r="G20" s="654">
        <v>300.00000004166668</v>
      </c>
      <c r="H20" s="654">
        <v>39.649500000000003</v>
      </c>
      <c r="I20" s="654">
        <v>194.25282000000001</v>
      </c>
      <c r="J20" s="654">
        <v>-105.74718004166667</v>
      </c>
      <c r="K20" s="656">
        <v>0.26979558329586173</v>
      </c>
      <c r="L20" s="252"/>
      <c r="M20" s="652" t="str">
        <f t="shared" si="0"/>
        <v/>
      </c>
    </row>
    <row r="21" spans="1:13" ht="14.45" customHeight="1" x14ac:dyDescent="0.2">
      <c r="A21" s="657" t="s">
        <v>314</v>
      </c>
      <c r="B21" s="653">
        <v>145</v>
      </c>
      <c r="C21" s="654">
        <v>236.78591</v>
      </c>
      <c r="D21" s="654">
        <v>91.785910000000001</v>
      </c>
      <c r="E21" s="655">
        <v>1.6330062758620689</v>
      </c>
      <c r="F21" s="653">
        <v>149.99999979999998</v>
      </c>
      <c r="G21" s="654">
        <v>62.49999991666666</v>
      </c>
      <c r="H21" s="654">
        <v>22.837109999999999</v>
      </c>
      <c r="I21" s="654">
        <v>158.42420000000001</v>
      </c>
      <c r="J21" s="654">
        <v>95.924200083333346</v>
      </c>
      <c r="K21" s="656">
        <v>1.0561613347415486</v>
      </c>
      <c r="L21" s="252"/>
      <c r="M21" s="652" t="str">
        <f t="shared" si="0"/>
        <v/>
      </c>
    </row>
    <row r="22" spans="1:13" ht="14.45" customHeight="1" x14ac:dyDescent="0.2">
      <c r="A22" s="657" t="s">
        <v>315</v>
      </c>
      <c r="B22" s="653">
        <v>5275.7066849999992</v>
      </c>
      <c r="C22" s="654">
        <v>5219.0950000000003</v>
      </c>
      <c r="D22" s="654">
        <v>-56.611684999998943</v>
      </c>
      <c r="E22" s="655">
        <v>0.98926936458371373</v>
      </c>
      <c r="F22" s="653">
        <v>4971.0153797000003</v>
      </c>
      <c r="G22" s="654">
        <v>2071.2564082083336</v>
      </c>
      <c r="H22" s="654">
        <v>877.35</v>
      </c>
      <c r="I22" s="654">
        <v>2565.38</v>
      </c>
      <c r="J22" s="654">
        <v>494.12359179166651</v>
      </c>
      <c r="K22" s="656">
        <v>0.5160676047143552</v>
      </c>
      <c r="L22" s="252"/>
      <c r="M22" s="652" t="str">
        <f t="shared" si="0"/>
        <v>X</v>
      </c>
    </row>
    <row r="23" spans="1:13" ht="14.45" customHeight="1" x14ac:dyDescent="0.2">
      <c r="A23" s="657" t="s">
        <v>316</v>
      </c>
      <c r="B23" s="653">
        <v>4898.2960585999999</v>
      </c>
      <c r="C23" s="654">
        <v>4699.1949999999997</v>
      </c>
      <c r="D23" s="654">
        <v>-199.10105860000021</v>
      </c>
      <c r="E23" s="655">
        <v>0.95935299618110348</v>
      </c>
      <c r="F23" s="653">
        <v>4632.9852619000003</v>
      </c>
      <c r="G23" s="654">
        <v>1930.4105257916669</v>
      </c>
      <c r="H23" s="654">
        <v>807.03</v>
      </c>
      <c r="I23" s="654">
        <v>2378.2399999999998</v>
      </c>
      <c r="J23" s="654">
        <v>447.82947420833284</v>
      </c>
      <c r="K23" s="656">
        <v>0.51332777152515197</v>
      </c>
      <c r="L23" s="252"/>
      <c r="M23" s="652" t="str">
        <f t="shared" si="0"/>
        <v/>
      </c>
    </row>
    <row r="24" spans="1:13" ht="14.45" customHeight="1" x14ac:dyDescent="0.2">
      <c r="A24" s="657" t="s">
        <v>317</v>
      </c>
      <c r="B24" s="653">
        <v>377.41062640000001</v>
      </c>
      <c r="C24" s="654">
        <v>519.9</v>
      </c>
      <c r="D24" s="654">
        <v>142.48937359999996</v>
      </c>
      <c r="E24" s="655">
        <v>1.3775446784823226</v>
      </c>
      <c r="F24" s="653">
        <v>338.03011780000003</v>
      </c>
      <c r="G24" s="654">
        <v>140.84588241666668</v>
      </c>
      <c r="H24" s="654">
        <v>70.319999999999993</v>
      </c>
      <c r="I24" s="654">
        <v>187.14</v>
      </c>
      <c r="J24" s="654">
        <v>46.294117583333303</v>
      </c>
      <c r="K24" s="656">
        <v>0.55361930829703121</v>
      </c>
      <c r="L24" s="252"/>
      <c r="M24" s="652" t="str">
        <f t="shared" si="0"/>
        <v/>
      </c>
    </row>
    <row r="25" spans="1:13" ht="14.45" customHeight="1" x14ac:dyDescent="0.2">
      <c r="A25" s="657" t="s">
        <v>318</v>
      </c>
      <c r="B25" s="653">
        <v>4707</v>
      </c>
      <c r="C25" s="654">
        <v>5421.9203699999998</v>
      </c>
      <c r="D25" s="654">
        <v>714.92036999999982</v>
      </c>
      <c r="E25" s="655">
        <v>1.151884506054812</v>
      </c>
      <c r="F25" s="653">
        <v>5143.0000001999997</v>
      </c>
      <c r="G25" s="654">
        <v>2142.9166667499999</v>
      </c>
      <c r="H25" s="654">
        <v>809.78521999999998</v>
      </c>
      <c r="I25" s="654">
        <v>3536.8445499999998</v>
      </c>
      <c r="J25" s="654">
        <v>1393.9278832499999</v>
      </c>
      <c r="K25" s="656">
        <v>0.68770067078795638</v>
      </c>
      <c r="L25" s="252"/>
      <c r="M25" s="652" t="str">
        <f t="shared" si="0"/>
        <v>X</v>
      </c>
    </row>
    <row r="26" spans="1:13" ht="14.45" customHeight="1" x14ac:dyDescent="0.2">
      <c r="A26" s="657" t="s">
        <v>319</v>
      </c>
      <c r="B26" s="653">
        <v>449.99999989999998</v>
      </c>
      <c r="C26" s="654">
        <v>506.60507000000001</v>
      </c>
      <c r="D26" s="654">
        <v>56.605070100000034</v>
      </c>
      <c r="E26" s="655">
        <v>1.1257890446946199</v>
      </c>
      <c r="F26" s="653">
        <v>476</v>
      </c>
      <c r="G26" s="654">
        <v>198.33333333333331</v>
      </c>
      <c r="H26" s="654">
        <v>58.707180000000001</v>
      </c>
      <c r="I26" s="654">
        <v>263.13765999999998</v>
      </c>
      <c r="J26" s="654">
        <v>64.804326666666668</v>
      </c>
      <c r="K26" s="656">
        <v>0.55281021008403353</v>
      </c>
      <c r="L26" s="252"/>
      <c r="M26" s="652" t="str">
        <f t="shared" si="0"/>
        <v/>
      </c>
    </row>
    <row r="27" spans="1:13" ht="14.45" customHeight="1" x14ac:dyDescent="0.2">
      <c r="A27" s="657" t="s">
        <v>320</v>
      </c>
      <c r="B27" s="653">
        <v>1</v>
      </c>
      <c r="C27" s="654">
        <v>0.45850000000000002</v>
      </c>
      <c r="D27" s="654">
        <v>-0.54149999999999998</v>
      </c>
      <c r="E27" s="655">
        <v>0.45850000000000002</v>
      </c>
      <c r="F27" s="653">
        <v>1</v>
      </c>
      <c r="G27" s="654">
        <v>0.41666666666666663</v>
      </c>
      <c r="H27" s="654">
        <v>0</v>
      </c>
      <c r="I27" s="654">
        <v>0</v>
      </c>
      <c r="J27" s="654">
        <v>-0.41666666666666663</v>
      </c>
      <c r="K27" s="656">
        <v>0</v>
      </c>
      <c r="L27" s="252"/>
      <c r="M27" s="652" t="str">
        <f t="shared" si="0"/>
        <v/>
      </c>
    </row>
    <row r="28" spans="1:13" ht="14.45" customHeight="1" x14ac:dyDescent="0.2">
      <c r="A28" s="657" t="s">
        <v>321</v>
      </c>
      <c r="B28" s="653">
        <v>480</v>
      </c>
      <c r="C28" s="654">
        <v>479.39898999999997</v>
      </c>
      <c r="D28" s="654">
        <v>-0.60101000000003069</v>
      </c>
      <c r="E28" s="655">
        <v>0.99874789583333323</v>
      </c>
      <c r="F28" s="653">
        <v>480</v>
      </c>
      <c r="G28" s="654">
        <v>200</v>
      </c>
      <c r="H28" s="654">
        <v>73.578229999999991</v>
      </c>
      <c r="I28" s="654">
        <v>250.75120000000001</v>
      </c>
      <c r="J28" s="654">
        <v>50.751200000000011</v>
      </c>
      <c r="K28" s="656">
        <v>0.52239833333333341</v>
      </c>
      <c r="L28" s="252"/>
      <c r="M28" s="652" t="str">
        <f t="shared" si="0"/>
        <v/>
      </c>
    </row>
    <row r="29" spans="1:13" ht="14.45" customHeight="1" x14ac:dyDescent="0.2">
      <c r="A29" s="657" t="s">
        <v>322</v>
      </c>
      <c r="B29" s="653">
        <v>2770</v>
      </c>
      <c r="C29" s="654">
        <v>3199.8728599999999</v>
      </c>
      <c r="D29" s="654">
        <v>429.87285999999995</v>
      </c>
      <c r="E29" s="655">
        <v>1.1551887581227436</v>
      </c>
      <c r="F29" s="653">
        <v>3190.0000002000002</v>
      </c>
      <c r="G29" s="654">
        <v>1329.1666667500001</v>
      </c>
      <c r="H29" s="654">
        <v>393.98167999999998</v>
      </c>
      <c r="I29" s="654">
        <v>1884.7591</v>
      </c>
      <c r="J29" s="654">
        <v>555.59243324999989</v>
      </c>
      <c r="K29" s="656">
        <v>0.59083357363066868</v>
      </c>
      <c r="L29" s="252"/>
      <c r="M29" s="652" t="str">
        <f t="shared" si="0"/>
        <v/>
      </c>
    </row>
    <row r="30" spans="1:13" ht="14.45" customHeight="1" x14ac:dyDescent="0.2">
      <c r="A30" s="657" t="s">
        <v>323</v>
      </c>
      <c r="B30" s="653">
        <v>0</v>
      </c>
      <c r="C30" s="654">
        <v>0.73809999999999998</v>
      </c>
      <c r="D30" s="654">
        <v>0.73809999999999998</v>
      </c>
      <c r="E30" s="655">
        <v>0</v>
      </c>
      <c r="F30" s="653">
        <v>0</v>
      </c>
      <c r="G30" s="654">
        <v>0</v>
      </c>
      <c r="H30" s="654">
        <v>0.73809999999999998</v>
      </c>
      <c r="I30" s="654">
        <v>1.4762</v>
      </c>
      <c r="J30" s="654">
        <v>1.4762</v>
      </c>
      <c r="K30" s="656">
        <v>0</v>
      </c>
      <c r="L30" s="252"/>
      <c r="M30" s="652" t="str">
        <f t="shared" si="0"/>
        <v/>
      </c>
    </row>
    <row r="31" spans="1:13" ht="14.45" customHeight="1" x14ac:dyDescent="0.2">
      <c r="A31" s="657" t="s">
        <v>324</v>
      </c>
      <c r="B31" s="653">
        <v>320</v>
      </c>
      <c r="C31" s="654">
        <v>184.43908999999999</v>
      </c>
      <c r="D31" s="654">
        <v>-135.56091000000001</v>
      </c>
      <c r="E31" s="655">
        <v>0.57637215624999993</v>
      </c>
      <c r="F31" s="653">
        <v>189.99999990000001</v>
      </c>
      <c r="G31" s="654">
        <v>79.166666625000005</v>
      </c>
      <c r="H31" s="654">
        <v>11.167</v>
      </c>
      <c r="I31" s="654">
        <v>74.297449999999998</v>
      </c>
      <c r="J31" s="654">
        <v>-4.8692166250000071</v>
      </c>
      <c r="K31" s="656">
        <v>0.39103921073212589</v>
      </c>
      <c r="L31" s="252"/>
      <c r="M31" s="652" t="str">
        <f t="shared" si="0"/>
        <v/>
      </c>
    </row>
    <row r="32" spans="1:13" ht="14.45" customHeight="1" x14ac:dyDescent="0.2">
      <c r="A32" s="657" t="s">
        <v>325</v>
      </c>
      <c r="B32" s="653">
        <v>29.999999899999999</v>
      </c>
      <c r="C32" s="654">
        <v>18.350770000000001</v>
      </c>
      <c r="D32" s="654">
        <v>-11.649229899999998</v>
      </c>
      <c r="E32" s="655">
        <v>0.61169233537230783</v>
      </c>
      <c r="F32" s="653">
        <v>20.000000100000001</v>
      </c>
      <c r="G32" s="654">
        <v>8.3333333750000005</v>
      </c>
      <c r="H32" s="654">
        <v>0</v>
      </c>
      <c r="I32" s="654">
        <v>9.5775199999999998</v>
      </c>
      <c r="J32" s="654">
        <v>1.2441866249999993</v>
      </c>
      <c r="K32" s="656">
        <v>0.47887599760562</v>
      </c>
      <c r="L32" s="252"/>
      <c r="M32" s="652" t="str">
        <f t="shared" si="0"/>
        <v/>
      </c>
    </row>
    <row r="33" spans="1:13" ht="14.45" customHeight="1" x14ac:dyDescent="0.2">
      <c r="A33" s="657" t="s">
        <v>326</v>
      </c>
      <c r="B33" s="653">
        <v>27.999999899999999</v>
      </c>
      <c r="C33" s="654">
        <v>32.119840000000003</v>
      </c>
      <c r="D33" s="654">
        <v>4.1198401000000047</v>
      </c>
      <c r="E33" s="655">
        <v>1.1471371469540614</v>
      </c>
      <c r="F33" s="653">
        <v>40</v>
      </c>
      <c r="G33" s="654">
        <v>16.666666666666668</v>
      </c>
      <c r="H33" s="654">
        <v>2.5</v>
      </c>
      <c r="I33" s="654">
        <v>13.409000000000001</v>
      </c>
      <c r="J33" s="654">
        <v>-3.2576666666666672</v>
      </c>
      <c r="K33" s="656">
        <v>0.335225</v>
      </c>
      <c r="L33" s="252"/>
      <c r="M33" s="652" t="str">
        <f t="shared" si="0"/>
        <v/>
      </c>
    </row>
    <row r="34" spans="1:13" ht="14.45" customHeight="1" x14ac:dyDescent="0.2">
      <c r="A34" s="657" t="s">
        <v>327</v>
      </c>
      <c r="B34" s="653">
        <v>215.00000009999999</v>
      </c>
      <c r="C34" s="654">
        <v>326.5016</v>
      </c>
      <c r="D34" s="654">
        <v>111.5015999</v>
      </c>
      <c r="E34" s="655">
        <v>1.5186120923169246</v>
      </c>
      <c r="F34" s="653">
        <v>246</v>
      </c>
      <c r="G34" s="654">
        <v>102.5</v>
      </c>
      <c r="H34" s="654">
        <v>129.54</v>
      </c>
      <c r="I34" s="654">
        <v>462.15109999999999</v>
      </c>
      <c r="J34" s="654">
        <v>359.65109999999999</v>
      </c>
      <c r="K34" s="656">
        <v>1.8786630081300812</v>
      </c>
      <c r="L34" s="252"/>
      <c r="M34" s="652" t="str">
        <f t="shared" si="0"/>
        <v/>
      </c>
    </row>
    <row r="35" spans="1:13" ht="14.45" customHeight="1" x14ac:dyDescent="0.2">
      <c r="A35" s="657" t="s">
        <v>328</v>
      </c>
      <c r="B35" s="653">
        <v>153.00000030000001</v>
      </c>
      <c r="C35" s="654">
        <v>190.73558</v>
      </c>
      <c r="D35" s="654">
        <v>37.735579699999988</v>
      </c>
      <c r="E35" s="655">
        <v>1.2466377753333899</v>
      </c>
      <c r="F35" s="653">
        <v>200.00000009999999</v>
      </c>
      <c r="G35" s="654">
        <v>83.333333374999995</v>
      </c>
      <c r="H35" s="654">
        <v>39.849059999999994</v>
      </c>
      <c r="I35" s="654">
        <v>119.438</v>
      </c>
      <c r="J35" s="654">
        <v>36.104666625000007</v>
      </c>
      <c r="K35" s="656">
        <v>0.59718999970140507</v>
      </c>
      <c r="L35" s="252"/>
      <c r="M35" s="652" t="str">
        <f t="shared" si="0"/>
        <v/>
      </c>
    </row>
    <row r="36" spans="1:13" ht="14.45" customHeight="1" x14ac:dyDescent="0.2">
      <c r="A36" s="657" t="s">
        <v>329</v>
      </c>
      <c r="B36" s="653">
        <v>259.99999989999998</v>
      </c>
      <c r="C36" s="654">
        <v>475.73289</v>
      </c>
      <c r="D36" s="654">
        <v>215.73289010000002</v>
      </c>
      <c r="E36" s="655">
        <v>1.8297418853191316</v>
      </c>
      <c r="F36" s="653">
        <v>299.99999989999998</v>
      </c>
      <c r="G36" s="654">
        <v>124.99999995833333</v>
      </c>
      <c r="H36" s="654">
        <v>93.258610000000004</v>
      </c>
      <c r="I36" s="654">
        <v>436.85640999999998</v>
      </c>
      <c r="J36" s="654">
        <v>311.85641004166666</v>
      </c>
      <c r="K36" s="656">
        <v>1.4561880338187294</v>
      </c>
      <c r="L36" s="252"/>
      <c r="M36" s="652" t="str">
        <f t="shared" si="0"/>
        <v/>
      </c>
    </row>
    <row r="37" spans="1:13" ht="14.45" customHeight="1" x14ac:dyDescent="0.2">
      <c r="A37" s="657" t="s">
        <v>330</v>
      </c>
      <c r="B37" s="653">
        <v>0</v>
      </c>
      <c r="C37" s="654">
        <v>3.3562800000000004</v>
      </c>
      <c r="D37" s="654">
        <v>3.3562800000000004</v>
      </c>
      <c r="E37" s="655">
        <v>0</v>
      </c>
      <c r="F37" s="653">
        <v>0</v>
      </c>
      <c r="G37" s="654">
        <v>0</v>
      </c>
      <c r="H37" s="654">
        <v>0.91536000000000006</v>
      </c>
      <c r="I37" s="654">
        <v>2.4409099999999997</v>
      </c>
      <c r="J37" s="654">
        <v>2.4409099999999997</v>
      </c>
      <c r="K37" s="656">
        <v>0</v>
      </c>
      <c r="L37" s="252"/>
      <c r="M37" s="652" t="str">
        <f t="shared" si="0"/>
        <v/>
      </c>
    </row>
    <row r="38" spans="1:13" ht="14.45" customHeight="1" x14ac:dyDescent="0.2">
      <c r="A38" s="657" t="s">
        <v>331</v>
      </c>
      <c r="B38" s="653">
        <v>0</v>
      </c>
      <c r="C38" s="654">
        <v>3.6108000000000002</v>
      </c>
      <c r="D38" s="654">
        <v>3.6108000000000002</v>
      </c>
      <c r="E38" s="655">
        <v>0</v>
      </c>
      <c r="F38" s="653">
        <v>0</v>
      </c>
      <c r="G38" s="654">
        <v>0</v>
      </c>
      <c r="H38" s="654">
        <v>0</v>
      </c>
      <c r="I38" s="654">
        <v>0</v>
      </c>
      <c r="J38" s="654">
        <v>0</v>
      </c>
      <c r="K38" s="656">
        <v>0</v>
      </c>
      <c r="L38" s="252"/>
      <c r="M38" s="652" t="str">
        <f t="shared" si="0"/>
        <v/>
      </c>
    </row>
    <row r="39" spans="1:13" ht="14.45" customHeight="1" x14ac:dyDescent="0.2">
      <c r="A39" s="657" t="s">
        <v>332</v>
      </c>
      <c r="B39" s="653">
        <v>0</v>
      </c>
      <c r="C39" s="654">
        <v>0</v>
      </c>
      <c r="D39" s="654">
        <v>0</v>
      </c>
      <c r="E39" s="655">
        <v>0</v>
      </c>
      <c r="F39" s="653">
        <v>0</v>
      </c>
      <c r="G39" s="654">
        <v>0</v>
      </c>
      <c r="H39" s="654">
        <v>5.55</v>
      </c>
      <c r="I39" s="654">
        <v>18.55</v>
      </c>
      <c r="J39" s="654">
        <v>18.55</v>
      </c>
      <c r="K39" s="656">
        <v>0</v>
      </c>
      <c r="L39" s="252"/>
      <c r="M39" s="652" t="str">
        <f t="shared" si="0"/>
        <v/>
      </c>
    </row>
    <row r="40" spans="1:13" ht="14.45" customHeight="1" x14ac:dyDescent="0.2">
      <c r="A40" s="657" t="s">
        <v>333</v>
      </c>
      <c r="B40" s="653">
        <v>102.2410613</v>
      </c>
      <c r="C40" s="654">
        <v>106.79786</v>
      </c>
      <c r="D40" s="654">
        <v>4.5567987000000016</v>
      </c>
      <c r="E40" s="655">
        <v>1.0445691646982151</v>
      </c>
      <c r="F40" s="653">
        <v>107.83481860000001</v>
      </c>
      <c r="G40" s="654">
        <v>44.931174416666664</v>
      </c>
      <c r="H40" s="654">
        <v>11.128030000000001</v>
      </c>
      <c r="I40" s="654">
        <v>46.382529999999996</v>
      </c>
      <c r="J40" s="654">
        <v>1.4513555833333314</v>
      </c>
      <c r="K40" s="656">
        <v>0.43012572935324617</v>
      </c>
      <c r="L40" s="252"/>
      <c r="M40" s="652" t="str">
        <f t="shared" si="0"/>
        <v>X</v>
      </c>
    </row>
    <row r="41" spans="1:13" ht="14.45" customHeight="1" x14ac:dyDescent="0.2">
      <c r="A41" s="657" t="s">
        <v>334</v>
      </c>
      <c r="B41" s="653">
        <v>49.681387100000002</v>
      </c>
      <c r="C41" s="654">
        <v>45.243259999999999</v>
      </c>
      <c r="D41" s="654">
        <v>-4.4381271000000027</v>
      </c>
      <c r="E41" s="655">
        <v>0.91066821280438837</v>
      </c>
      <c r="F41" s="653">
        <v>52.381707799999994</v>
      </c>
      <c r="G41" s="654">
        <v>21.82571158333333</v>
      </c>
      <c r="H41" s="654">
        <v>6.6093400000000004</v>
      </c>
      <c r="I41" s="654">
        <v>23.711590000000001</v>
      </c>
      <c r="J41" s="654">
        <v>1.8858784166666709</v>
      </c>
      <c r="K41" s="656">
        <v>0.45266928085914765</v>
      </c>
      <c r="L41" s="252"/>
      <c r="M41" s="652" t="str">
        <f t="shared" si="0"/>
        <v/>
      </c>
    </row>
    <row r="42" spans="1:13" ht="14.45" customHeight="1" x14ac:dyDescent="0.2">
      <c r="A42" s="657" t="s">
        <v>335</v>
      </c>
      <c r="B42" s="653">
        <v>52.559674200000003</v>
      </c>
      <c r="C42" s="654">
        <v>61.554600000000001</v>
      </c>
      <c r="D42" s="654">
        <v>8.9949257999999972</v>
      </c>
      <c r="E42" s="655">
        <v>1.1711373964338614</v>
      </c>
      <c r="F42" s="653">
        <v>55.453110800000005</v>
      </c>
      <c r="G42" s="654">
        <v>23.105462833333338</v>
      </c>
      <c r="H42" s="654">
        <v>4.5186899999999994</v>
      </c>
      <c r="I42" s="654">
        <v>22.670939999999998</v>
      </c>
      <c r="J42" s="654">
        <v>-0.43452283333333952</v>
      </c>
      <c r="K42" s="656">
        <v>0.40883080629626278</v>
      </c>
      <c r="L42" s="252"/>
      <c r="M42" s="652" t="str">
        <f t="shared" si="0"/>
        <v/>
      </c>
    </row>
    <row r="43" spans="1:13" ht="14.45" customHeight="1" x14ac:dyDescent="0.2">
      <c r="A43" s="657" t="s">
        <v>336</v>
      </c>
      <c r="B43" s="653">
        <v>450.65532010000004</v>
      </c>
      <c r="C43" s="654">
        <v>543.26693999999998</v>
      </c>
      <c r="D43" s="654">
        <v>92.611619899999937</v>
      </c>
      <c r="E43" s="655">
        <v>1.2055043306255644</v>
      </c>
      <c r="F43" s="653">
        <v>478.89184280000001</v>
      </c>
      <c r="G43" s="654">
        <v>199.53826783333335</v>
      </c>
      <c r="H43" s="654">
        <v>30.710560000000001</v>
      </c>
      <c r="I43" s="654">
        <v>227.88665</v>
      </c>
      <c r="J43" s="654">
        <v>28.348382166666653</v>
      </c>
      <c r="K43" s="656">
        <v>0.47586245918824827</v>
      </c>
      <c r="L43" s="252"/>
      <c r="M43" s="652" t="str">
        <f t="shared" si="0"/>
        <v>X</v>
      </c>
    </row>
    <row r="44" spans="1:13" ht="14.45" customHeight="1" x14ac:dyDescent="0.2">
      <c r="A44" s="657" t="s">
        <v>337</v>
      </c>
      <c r="B44" s="653">
        <v>0</v>
      </c>
      <c r="C44" s="654">
        <v>3.4445000000000001</v>
      </c>
      <c r="D44" s="654">
        <v>3.4445000000000001</v>
      </c>
      <c r="E44" s="655">
        <v>0</v>
      </c>
      <c r="F44" s="653">
        <v>0</v>
      </c>
      <c r="G44" s="654">
        <v>0</v>
      </c>
      <c r="H44" s="654">
        <v>0</v>
      </c>
      <c r="I44" s="654">
        <v>3.4848000000000003</v>
      </c>
      <c r="J44" s="654">
        <v>3.4848000000000003</v>
      </c>
      <c r="K44" s="656">
        <v>0</v>
      </c>
      <c r="L44" s="252"/>
      <c r="M44" s="652" t="str">
        <f t="shared" si="0"/>
        <v/>
      </c>
    </row>
    <row r="45" spans="1:13" ht="14.45" customHeight="1" x14ac:dyDescent="0.2">
      <c r="A45" s="657" t="s">
        <v>338</v>
      </c>
      <c r="B45" s="653">
        <v>50.000000099999994</v>
      </c>
      <c r="C45" s="654">
        <v>57.142019999999995</v>
      </c>
      <c r="D45" s="654">
        <v>7.1420199000000011</v>
      </c>
      <c r="E45" s="655">
        <v>1.1428403977143193</v>
      </c>
      <c r="F45" s="653">
        <v>54.999999900000006</v>
      </c>
      <c r="G45" s="654">
        <v>22.916666625000005</v>
      </c>
      <c r="H45" s="654">
        <v>3.77121</v>
      </c>
      <c r="I45" s="654">
        <v>19.42719</v>
      </c>
      <c r="J45" s="654">
        <v>-3.4894766250000053</v>
      </c>
      <c r="K45" s="656">
        <v>0.35322163700585746</v>
      </c>
      <c r="L45" s="252"/>
      <c r="M45" s="652" t="str">
        <f t="shared" si="0"/>
        <v/>
      </c>
    </row>
    <row r="46" spans="1:13" ht="14.45" customHeight="1" x14ac:dyDescent="0.2">
      <c r="A46" s="657" t="s">
        <v>339</v>
      </c>
      <c r="B46" s="653">
        <v>237.99999990000001</v>
      </c>
      <c r="C46" s="654">
        <v>275.11606999999998</v>
      </c>
      <c r="D46" s="654">
        <v>37.116070099999973</v>
      </c>
      <c r="E46" s="655">
        <v>1.155949874435273</v>
      </c>
      <c r="F46" s="653">
        <v>250</v>
      </c>
      <c r="G46" s="654">
        <v>104.16666666666666</v>
      </c>
      <c r="H46" s="654">
        <v>16.3691</v>
      </c>
      <c r="I46" s="654">
        <v>112.28950999999999</v>
      </c>
      <c r="J46" s="654">
        <v>8.1228433333333356</v>
      </c>
      <c r="K46" s="656">
        <v>0.44915803999999998</v>
      </c>
      <c r="L46" s="252"/>
      <c r="M46" s="652" t="str">
        <f t="shared" si="0"/>
        <v/>
      </c>
    </row>
    <row r="47" spans="1:13" ht="14.45" customHeight="1" x14ac:dyDescent="0.2">
      <c r="A47" s="657" t="s">
        <v>340</v>
      </c>
      <c r="B47" s="653">
        <v>42.000000099999994</v>
      </c>
      <c r="C47" s="654">
        <v>40.461379999999998</v>
      </c>
      <c r="D47" s="654">
        <v>-1.5386200999999957</v>
      </c>
      <c r="E47" s="655">
        <v>0.96336618818246156</v>
      </c>
      <c r="F47" s="653">
        <v>45</v>
      </c>
      <c r="G47" s="654">
        <v>18.75</v>
      </c>
      <c r="H47" s="654">
        <v>3.3172700000000002</v>
      </c>
      <c r="I47" s="654">
        <v>18.37998</v>
      </c>
      <c r="J47" s="654">
        <v>-0.37002000000000024</v>
      </c>
      <c r="K47" s="656">
        <v>0.40844399999999997</v>
      </c>
      <c r="L47" s="252"/>
      <c r="M47" s="652" t="str">
        <f t="shared" si="0"/>
        <v/>
      </c>
    </row>
    <row r="48" spans="1:13" ht="14.45" customHeight="1" x14ac:dyDescent="0.2">
      <c r="A48" s="657" t="s">
        <v>341</v>
      </c>
      <c r="B48" s="653">
        <v>3.7097424999999999</v>
      </c>
      <c r="C48" s="654">
        <v>4.0504800000000003</v>
      </c>
      <c r="D48" s="654">
        <v>0.34073750000000036</v>
      </c>
      <c r="E48" s="655">
        <v>1.0918493669034981</v>
      </c>
      <c r="F48" s="653">
        <v>4.0981586999999999</v>
      </c>
      <c r="G48" s="654">
        <v>1.7075661249999998</v>
      </c>
      <c r="H48" s="654">
        <v>0</v>
      </c>
      <c r="I48" s="654">
        <v>0.5595</v>
      </c>
      <c r="J48" s="654">
        <v>-1.1480661249999997</v>
      </c>
      <c r="K48" s="656">
        <v>0.13652472755630474</v>
      </c>
      <c r="L48" s="252"/>
      <c r="M48" s="652" t="str">
        <f t="shared" si="0"/>
        <v/>
      </c>
    </row>
    <row r="49" spans="1:13" ht="14.45" customHeight="1" x14ac:dyDescent="0.2">
      <c r="A49" s="657" t="s">
        <v>342</v>
      </c>
      <c r="B49" s="653">
        <v>0</v>
      </c>
      <c r="C49" s="654">
        <v>0.13643</v>
      </c>
      <c r="D49" s="654">
        <v>0.13643</v>
      </c>
      <c r="E49" s="655">
        <v>0</v>
      </c>
      <c r="F49" s="653">
        <v>0</v>
      </c>
      <c r="G49" s="654">
        <v>0</v>
      </c>
      <c r="H49" s="654">
        <v>0</v>
      </c>
      <c r="I49" s="654">
        <v>0</v>
      </c>
      <c r="J49" s="654">
        <v>0</v>
      </c>
      <c r="K49" s="656">
        <v>0</v>
      </c>
      <c r="L49" s="252"/>
      <c r="M49" s="652" t="str">
        <f t="shared" si="0"/>
        <v/>
      </c>
    </row>
    <row r="50" spans="1:13" ht="14.45" customHeight="1" x14ac:dyDescent="0.2">
      <c r="A50" s="657" t="s">
        <v>343</v>
      </c>
      <c r="B50" s="653">
        <v>0</v>
      </c>
      <c r="C50" s="654">
        <v>19.952900000000003</v>
      </c>
      <c r="D50" s="654">
        <v>19.952900000000003</v>
      </c>
      <c r="E50" s="655">
        <v>0</v>
      </c>
      <c r="F50" s="653">
        <v>0</v>
      </c>
      <c r="G50" s="654">
        <v>0</v>
      </c>
      <c r="H50" s="654">
        <v>1.1737</v>
      </c>
      <c r="I50" s="654">
        <v>8.2158999999999995</v>
      </c>
      <c r="J50" s="654">
        <v>8.2158999999999995</v>
      </c>
      <c r="K50" s="656">
        <v>0</v>
      </c>
      <c r="L50" s="252"/>
      <c r="M50" s="652" t="str">
        <f t="shared" si="0"/>
        <v/>
      </c>
    </row>
    <row r="51" spans="1:13" ht="14.45" customHeight="1" x14ac:dyDescent="0.2">
      <c r="A51" s="657" t="s">
        <v>344</v>
      </c>
      <c r="B51" s="653">
        <v>0</v>
      </c>
      <c r="C51" s="654">
        <v>0.94149000000000005</v>
      </c>
      <c r="D51" s="654">
        <v>0.94149000000000005</v>
      </c>
      <c r="E51" s="655">
        <v>0</v>
      </c>
      <c r="F51" s="653">
        <v>0</v>
      </c>
      <c r="G51" s="654">
        <v>0</v>
      </c>
      <c r="H51" s="654">
        <v>0</v>
      </c>
      <c r="I51" s="654">
        <v>0</v>
      </c>
      <c r="J51" s="654">
        <v>0</v>
      </c>
      <c r="K51" s="656">
        <v>0</v>
      </c>
      <c r="L51" s="252"/>
      <c r="M51" s="652" t="str">
        <f t="shared" si="0"/>
        <v/>
      </c>
    </row>
    <row r="52" spans="1:13" ht="14.45" customHeight="1" x14ac:dyDescent="0.2">
      <c r="A52" s="657" t="s">
        <v>345</v>
      </c>
      <c r="B52" s="653">
        <v>16.945577399999998</v>
      </c>
      <c r="C52" s="654">
        <v>32.881749999999997</v>
      </c>
      <c r="D52" s="654">
        <v>15.936172599999999</v>
      </c>
      <c r="E52" s="655">
        <v>1.9404325520356716</v>
      </c>
      <c r="F52" s="653">
        <v>24.7936841</v>
      </c>
      <c r="G52" s="654">
        <v>10.330701708333335</v>
      </c>
      <c r="H52" s="654">
        <v>0</v>
      </c>
      <c r="I52" s="654">
        <v>4.7371499999999997</v>
      </c>
      <c r="J52" s="654">
        <v>-5.5935517083333348</v>
      </c>
      <c r="K52" s="656">
        <v>0.19106277150639342</v>
      </c>
      <c r="L52" s="252"/>
      <c r="M52" s="652" t="str">
        <f t="shared" si="0"/>
        <v/>
      </c>
    </row>
    <row r="53" spans="1:13" ht="14.45" customHeight="1" x14ac:dyDescent="0.2">
      <c r="A53" s="657" t="s">
        <v>346</v>
      </c>
      <c r="B53" s="653">
        <v>100.00000010000001</v>
      </c>
      <c r="C53" s="654">
        <v>109.13992</v>
      </c>
      <c r="D53" s="654">
        <v>9.1399198999999953</v>
      </c>
      <c r="E53" s="655">
        <v>1.0913991989086007</v>
      </c>
      <c r="F53" s="653">
        <v>100.00000010000001</v>
      </c>
      <c r="G53" s="654">
        <v>41.666666708333338</v>
      </c>
      <c r="H53" s="654">
        <v>6.0792799999999998</v>
      </c>
      <c r="I53" s="654">
        <v>60.792619999999999</v>
      </c>
      <c r="J53" s="654">
        <v>19.125953291666661</v>
      </c>
      <c r="K53" s="656">
        <v>0.60792619939207371</v>
      </c>
      <c r="L53" s="252"/>
      <c r="M53" s="652" t="str">
        <f t="shared" si="0"/>
        <v/>
      </c>
    </row>
    <row r="54" spans="1:13" ht="14.45" customHeight="1" x14ac:dyDescent="0.2">
      <c r="A54" s="657" t="s">
        <v>347</v>
      </c>
      <c r="B54" s="653">
        <v>168.45581559999999</v>
      </c>
      <c r="C54" s="654">
        <v>109.09583000000001</v>
      </c>
      <c r="D54" s="654">
        <v>-59.359985599999987</v>
      </c>
      <c r="E54" s="655">
        <v>0.64762281795630694</v>
      </c>
      <c r="F54" s="653">
        <v>152.16994</v>
      </c>
      <c r="G54" s="654">
        <v>63.404141666666661</v>
      </c>
      <c r="H54" s="654">
        <v>0</v>
      </c>
      <c r="I54" s="654">
        <v>121.7794</v>
      </c>
      <c r="J54" s="654">
        <v>58.375258333333335</v>
      </c>
      <c r="K54" s="656">
        <v>0.80028552288316601</v>
      </c>
      <c r="L54" s="252"/>
      <c r="M54" s="652" t="str">
        <f t="shared" si="0"/>
        <v>X</v>
      </c>
    </row>
    <row r="55" spans="1:13" ht="14.45" customHeight="1" x14ac:dyDescent="0.2">
      <c r="A55" s="657" t="s">
        <v>348</v>
      </c>
      <c r="B55" s="653">
        <v>2.5998056000000003</v>
      </c>
      <c r="C55" s="654">
        <v>6.3E-2</v>
      </c>
      <c r="D55" s="654">
        <v>-2.5368056000000001</v>
      </c>
      <c r="E55" s="655">
        <v>2.4232581082216299E-2</v>
      </c>
      <c r="F55" s="653">
        <v>6.4995140000000005</v>
      </c>
      <c r="G55" s="654">
        <v>2.7081308333333336</v>
      </c>
      <c r="H55" s="654">
        <v>0</v>
      </c>
      <c r="I55" s="654">
        <v>0</v>
      </c>
      <c r="J55" s="654">
        <v>-2.7081308333333336</v>
      </c>
      <c r="K55" s="656">
        <v>0</v>
      </c>
      <c r="L55" s="252"/>
      <c r="M55" s="652" t="str">
        <f t="shared" si="0"/>
        <v/>
      </c>
    </row>
    <row r="56" spans="1:13" ht="14.45" customHeight="1" x14ac:dyDescent="0.2">
      <c r="A56" s="657" t="s">
        <v>349</v>
      </c>
      <c r="B56" s="653">
        <v>127.30359249999999</v>
      </c>
      <c r="C56" s="654">
        <v>64.457380000000001</v>
      </c>
      <c r="D56" s="654">
        <v>-62.846212499999993</v>
      </c>
      <c r="E56" s="655">
        <v>0.50632805197543818</v>
      </c>
      <c r="F56" s="653">
        <v>140.70397070000001</v>
      </c>
      <c r="G56" s="654">
        <v>58.626654458333334</v>
      </c>
      <c r="H56" s="654">
        <v>0</v>
      </c>
      <c r="I56" s="654">
        <v>120.71686</v>
      </c>
      <c r="J56" s="654">
        <v>62.090205541666663</v>
      </c>
      <c r="K56" s="656">
        <v>0.85794920640430783</v>
      </c>
      <c r="L56" s="252"/>
      <c r="M56" s="652" t="str">
        <f t="shared" si="0"/>
        <v/>
      </c>
    </row>
    <row r="57" spans="1:13" ht="14.45" customHeight="1" x14ac:dyDescent="0.2">
      <c r="A57" s="657" t="s">
        <v>350</v>
      </c>
      <c r="B57" s="653">
        <v>3.5524171999999998</v>
      </c>
      <c r="C57" s="654">
        <v>3.2669999999999999</v>
      </c>
      <c r="D57" s="654">
        <v>-0.28541719999999993</v>
      </c>
      <c r="E57" s="655">
        <v>0.91965549541872504</v>
      </c>
      <c r="F57" s="653">
        <v>2.9274313000000003</v>
      </c>
      <c r="G57" s="654">
        <v>1.2197630416666667</v>
      </c>
      <c r="H57" s="654">
        <v>0</v>
      </c>
      <c r="I57" s="654">
        <v>0</v>
      </c>
      <c r="J57" s="654">
        <v>-1.2197630416666667</v>
      </c>
      <c r="K57" s="656">
        <v>0</v>
      </c>
      <c r="L57" s="252"/>
      <c r="M57" s="652" t="str">
        <f t="shared" si="0"/>
        <v/>
      </c>
    </row>
    <row r="58" spans="1:13" ht="14.45" customHeight="1" x14ac:dyDescent="0.2">
      <c r="A58" s="657" t="s">
        <v>351</v>
      </c>
      <c r="B58" s="653">
        <v>14.999999900000001</v>
      </c>
      <c r="C58" s="654">
        <v>1.3990199999999999</v>
      </c>
      <c r="D58" s="654">
        <v>-13.6009799</v>
      </c>
      <c r="E58" s="655">
        <v>9.3268000621786668E-2</v>
      </c>
      <c r="F58" s="653">
        <v>2.0390239999999999</v>
      </c>
      <c r="G58" s="654">
        <v>0.84959333333333331</v>
      </c>
      <c r="H58" s="654">
        <v>0</v>
      </c>
      <c r="I58" s="654">
        <v>1.06254</v>
      </c>
      <c r="J58" s="654">
        <v>0.21294666666666673</v>
      </c>
      <c r="K58" s="656">
        <v>0.52110225284253642</v>
      </c>
      <c r="L58" s="252"/>
      <c r="M58" s="652" t="str">
        <f t="shared" si="0"/>
        <v/>
      </c>
    </row>
    <row r="59" spans="1:13" ht="14.45" customHeight="1" x14ac:dyDescent="0.2">
      <c r="A59" s="657" t="s">
        <v>352</v>
      </c>
      <c r="B59" s="653">
        <v>20.000000400000001</v>
      </c>
      <c r="C59" s="654">
        <v>39.90943</v>
      </c>
      <c r="D59" s="654">
        <v>19.909429599999999</v>
      </c>
      <c r="E59" s="655">
        <v>1.9954714600905707</v>
      </c>
      <c r="F59" s="653">
        <v>0</v>
      </c>
      <c r="G59" s="654">
        <v>0</v>
      </c>
      <c r="H59" s="654">
        <v>0</v>
      </c>
      <c r="I59" s="654">
        <v>0</v>
      </c>
      <c r="J59" s="654">
        <v>0</v>
      </c>
      <c r="K59" s="656">
        <v>0</v>
      </c>
      <c r="L59" s="252"/>
      <c r="M59" s="652" t="str">
        <f t="shared" si="0"/>
        <v/>
      </c>
    </row>
    <row r="60" spans="1:13" ht="14.45" customHeight="1" x14ac:dyDescent="0.2">
      <c r="A60" s="657" t="s">
        <v>353</v>
      </c>
      <c r="B60" s="653">
        <v>165.00000020000002</v>
      </c>
      <c r="C60" s="654">
        <v>598.61623999999995</v>
      </c>
      <c r="D60" s="654">
        <v>433.6162397999999</v>
      </c>
      <c r="E60" s="655">
        <v>3.6279772077236632</v>
      </c>
      <c r="F60" s="653">
        <v>398.99999989999998</v>
      </c>
      <c r="G60" s="654">
        <v>166.24999995833332</v>
      </c>
      <c r="H60" s="654">
        <v>57.953220000000002</v>
      </c>
      <c r="I60" s="654">
        <v>311.42806000000002</v>
      </c>
      <c r="J60" s="654">
        <v>145.1780600416667</v>
      </c>
      <c r="K60" s="656">
        <v>0.78052145382970473</v>
      </c>
      <c r="L60" s="252"/>
      <c r="M60" s="652" t="str">
        <f t="shared" si="0"/>
        <v>X</v>
      </c>
    </row>
    <row r="61" spans="1:13" ht="14.45" customHeight="1" x14ac:dyDescent="0.2">
      <c r="A61" s="657" t="s">
        <v>354</v>
      </c>
      <c r="B61" s="653">
        <v>0</v>
      </c>
      <c r="C61" s="654">
        <v>3.1217800000000002</v>
      </c>
      <c r="D61" s="654">
        <v>3.1217800000000002</v>
      </c>
      <c r="E61" s="655">
        <v>0</v>
      </c>
      <c r="F61" s="653">
        <v>0</v>
      </c>
      <c r="G61" s="654">
        <v>0</v>
      </c>
      <c r="H61" s="654">
        <v>0</v>
      </c>
      <c r="I61" s="654">
        <v>0.31218000000000001</v>
      </c>
      <c r="J61" s="654">
        <v>0.31218000000000001</v>
      </c>
      <c r="K61" s="656">
        <v>0</v>
      </c>
      <c r="L61" s="252"/>
      <c r="M61" s="652" t="str">
        <f t="shared" si="0"/>
        <v/>
      </c>
    </row>
    <row r="62" spans="1:13" ht="14.45" customHeight="1" x14ac:dyDescent="0.2">
      <c r="A62" s="657" t="s">
        <v>355</v>
      </c>
      <c r="B62" s="653">
        <v>0</v>
      </c>
      <c r="C62" s="654">
        <v>7.3931000000000004</v>
      </c>
      <c r="D62" s="654">
        <v>7.3931000000000004</v>
      </c>
      <c r="E62" s="655">
        <v>0</v>
      </c>
      <c r="F62" s="653">
        <v>0</v>
      </c>
      <c r="G62" s="654">
        <v>0</v>
      </c>
      <c r="H62" s="654">
        <v>0</v>
      </c>
      <c r="I62" s="654">
        <v>1.7060999999999999</v>
      </c>
      <c r="J62" s="654">
        <v>1.7060999999999999</v>
      </c>
      <c r="K62" s="656">
        <v>0</v>
      </c>
      <c r="L62" s="252"/>
      <c r="M62" s="652" t="str">
        <f t="shared" si="0"/>
        <v/>
      </c>
    </row>
    <row r="63" spans="1:13" ht="14.45" customHeight="1" x14ac:dyDescent="0.2">
      <c r="A63" s="657" t="s">
        <v>356</v>
      </c>
      <c r="B63" s="653">
        <v>0</v>
      </c>
      <c r="C63" s="654">
        <v>9.0110400000000013</v>
      </c>
      <c r="D63" s="654">
        <v>9.0110400000000013</v>
      </c>
      <c r="E63" s="655">
        <v>0</v>
      </c>
      <c r="F63" s="653">
        <v>0</v>
      </c>
      <c r="G63" s="654">
        <v>0</v>
      </c>
      <c r="H63" s="654">
        <v>0</v>
      </c>
      <c r="I63" s="654">
        <v>0.64855999999999991</v>
      </c>
      <c r="J63" s="654">
        <v>0.64855999999999991</v>
      </c>
      <c r="K63" s="656">
        <v>0</v>
      </c>
      <c r="L63" s="252"/>
      <c r="M63" s="652" t="str">
        <f t="shared" si="0"/>
        <v/>
      </c>
    </row>
    <row r="64" spans="1:13" ht="14.45" customHeight="1" x14ac:dyDescent="0.2">
      <c r="A64" s="657" t="s">
        <v>357</v>
      </c>
      <c r="B64" s="653">
        <v>45</v>
      </c>
      <c r="C64" s="654">
        <v>244.94487000000001</v>
      </c>
      <c r="D64" s="654">
        <v>199.94487000000001</v>
      </c>
      <c r="E64" s="655">
        <v>5.4432193333333334</v>
      </c>
      <c r="F64" s="653">
        <v>249</v>
      </c>
      <c r="G64" s="654">
        <v>103.75</v>
      </c>
      <c r="H64" s="654">
        <v>41.473999999999997</v>
      </c>
      <c r="I64" s="654">
        <v>234.33781999999999</v>
      </c>
      <c r="J64" s="654">
        <v>130.58781999999999</v>
      </c>
      <c r="K64" s="656">
        <v>0.94111574297188749</v>
      </c>
      <c r="L64" s="252"/>
      <c r="M64" s="652" t="str">
        <f t="shared" si="0"/>
        <v/>
      </c>
    </row>
    <row r="65" spans="1:13" ht="14.45" customHeight="1" x14ac:dyDescent="0.2">
      <c r="A65" s="657" t="s">
        <v>358</v>
      </c>
      <c r="B65" s="653">
        <v>11</v>
      </c>
      <c r="C65" s="654">
        <v>24.918110000000002</v>
      </c>
      <c r="D65" s="654">
        <v>13.918110000000002</v>
      </c>
      <c r="E65" s="655">
        <v>2.2652827272727274</v>
      </c>
      <c r="F65" s="653">
        <v>26</v>
      </c>
      <c r="G65" s="654">
        <v>10.833333333333332</v>
      </c>
      <c r="H65" s="654">
        <v>2.84592</v>
      </c>
      <c r="I65" s="654">
        <v>7.6753599999999995</v>
      </c>
      <c r="J65" s="654">
        <v>-3.1579733333333326</v>
      </c>
      <c r="K65" s="656">
        <v>0.29520615384615384</v>
      </c>
      <c r="L65" s="252"/>
      <c r="M65" s="652" t="str">
        <f t="shared" si="0"/>
        <v/>
      </c>
    </row>
    <row r="66" spans="1:13" ht="14.45" customHeight="1" x14ac:dyDescent="0.2">
      <c r="A66" s="657" t="s">
        <v>359</v>
      </c>
      <c r="B66" s="653">
        <v>109.00000019999999</v>
      </c>
      <c r="C66" s="654">
        <v>116.23788</v>
      </c>
      <c r="D66" s="654">
        <v>7.237879800000016</v>
      </c>
      <c r="E66" s="655">
        <v>1.0664025668506376</v>
      </c>
      <c r="F66" s="653">
        <v>123.99999989999999</v>
      </c>
      <c r="G66" s="654">
        <v>51.666666624999998</v>
      </c>
      <c r="H66" s="654">
        <v>13.633299999999998</v>
      </c>
      <c r="I66" s="654">
        <v>64.168040000000005</v>
      </c>
      <c r="J66" s="654">
        <v>12.501373375000007</v>
      </c>
      <c r="K66" s="656">
        <v>0.5174841939657131</v>
      </c>
      <c r="L66" s="252"/>
      <c r="M66" s="652" t="str">
        <f t="shared" si="0"/>
        <v/>
      </c>
    </row>
    <row r="67" spans="1:13" ht="14.45" customHeight="1" x14ac:dyDescent="0.2">
      <c r="A67" s="657" t="s">
        <v>360</v>
      </c>
      <c r="B67" s="653">
        <v>0</v>
      </c>
      <c r="C67" s="654">
        <v>167.2704</v>
      </c>
      <c r="D67" s="654">
        <v>167.2704</v>
      </c>
      <c r="E67" s="655">
        <v>0</v>
      </c>
      <c r="F67" s="653">
        <v>0</v>
      </c>
      <c r="G67" s="654">
        <v>0</v>
      </c>
      <c r="H67" s="654">
        <v>0</v>
      </c>
      <c r="I67" s="654">
        <v>0</v>
      </c>
      <c r="J67" s="654">
        <v>0</v>
      </c>
      <c r="K67" s="656">
        <v>0</v>
      </c>
      <c r="L67" s="252"/>
      <c r="M67" s="652" t="str">
        <f t="shared" si="0"/>
        <v/>
      </c>
    </row>
    <row r="68" spans="1:13" ht="14.45" customHeight="1" x14ac:dyDescent="0.2">
      <c r="A68" s="657" t="s">
        <v>361</v>
      </c>
      <c r="B68" s="653">
        <v>0</v>
      </c>
      <c r="C68" s="654">
        <v>19.547319999999999</v>
      </c>
      <c r="D68" s="654">
        <v>19.547319999999999</v>
      </c>
      <c r="E68" s="655">
        <v>0</v>
      </c>
      <c r="F68" s="653">
        <v>0</v>
      </c>
      <c r="G68" s="654">
        <v>0</v>
      </c>
      <c r="H68" s="654">
        <v>0</v>
      </c>
      <c r="I68" s="654">
        <v>0</v>
      </c>
      <c r="J68" s="654">
        <v>0</v>
      </c>
      <c r="K68" s="656">
        <v>0</v>
      </c>
      <c r="L68" s="252"/>
      <c r="M68" s="652" t="str">
        <f t="shared" si="0"/>
        <v/>
      </c>
    </row>
    <row r="69" spans="1:13" ht="14.45" customHeight="1" x14ac:dyDescent="0.2">
      <c r="A69" s="657" t="s">
        <v>362</v>
      </c>
      <c r="B69" s="653">
        <v>0</v>
      </c>
      <c r="C69" s="654">
        <v>4.2367400000000002</v>
      </c>
      <c r="D69" s="654">
        <v>4.2367400000000002</v>
      </c>
      <c r="E69" s="655">
        <v>0</v>
      </c>
      <c r="F69" s="653">
        <v>0</v>
      </c>
      <c r="G69" s="654">
        <v>0</v>
      </c>
      <c r="H69" s="654">
        <v>0</v>
      </c>
      <c r="I69" s="654">
        <v>0</v>
      </c>
      <c r="J69" s="654">
        <v>0</v>
      </c>
      <c r="K69" s="656">
        <v>0</v>
      </c>
      <c r="L69" s="252"/>
      <c r="M69" s="652" t="str">
        <f t="shared" si="0"/>
        <v/>
      </c>
    </row>
    <row r="70" spans="1:13" ht="14.45" customHeight="1" x14ac:dyDescent="0.2">
      <c r="A70" s="657" t="s">
        <v>363</v>
      </c>
      <c r="B70" s="653">
        <v>0</v>
      </c>
      <c r="C70" s="654">
        <v>1.9350000000000001</v>
      </c>
      <c r="D70" s="654">
        <v>1.9350000000000001</v>
      </c>
      <c r="E70" s="655">
        <v>0</v>
      </c>
      <c r="F70" s="653">
        <v>0</v>
      </c>
      <c r="G70" s="654">
        <v>0</v>
      </c>
      <c r="H70" s="654">
        <v>0</v>
      </c>
      <c r="I70" s="654">
        <v>2.58</v>
      </c>
      <c r="J70" s="654">
        <v>2.58</v>
      </c>
      <c r="K70" s="656">
        <v>0</v>
      </c>
      <c r="L70" s="252"/>
      <c r="M70" s="652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657" t="s">
        <v>364</v>
      </c>
      <c r="B71" s="653">
        <v>0</v>
      </c>
      <c r="C71" s="654">
        <v>0.39600000000000002</v>
      </c>
      <c r="D71" s="654">
        <v>0.39600000000000002</v>
      </c>
      <c r="E71" s="655">
        <v>0</v>
      </c>
      <c r="F71" s="653">
        <v>0</v>
      </c>
      <c r="G71" s="654">
        <v>0</v>
      </c>
      <c r="H71" s="654">
        <v>0</v>
      </c>
      <c r="I71" s="654">
        <v>0</v>
      </c>
      <c r="J71" s="654">
        <v>0</v>
      </c>
      <c r="K71" s="656">
        <v>0</v>
      </c>
      <c r="L71" s="252"/>
      <c r="M71" s="652" t="str">
        <f t="shared" si="1"/>
        <v>X</v>
      </c>
    </row>
    <row r="72" spans="1:13" ht="14.45" customHeight="1" x14ac:dyDescent="0.2">
      <c r="A72" s="657" t="s">
        <v>365</v>
      </c>
      <c r="B72" s="653">
        <v>0</v>
      </c>
      <c r="C72" s="654">
        <v>0.39600000000000002</v>
      </c>
      <c r="D72" s="654">
        <v>0.39600000000000002</v>
      </c>
      <c r="E72" s="655">
        <v>0</v>
      </c>
      <c r="F72" s="653">
        <v>0</v>
      </c>
      <c r="G72" s="654">
        <v>0</v>
      </c>
      <c r="H72" s="654">
        <v>0</v>
      </c>
      <c r="I72" s="654">
        <v>0</v>
      </c>
      <c r="J72" s="654">
        <v>0</v>
      </c>
      <c r="K72" s="656">
        <v>0</v>
      </c>
      <c r="L72" s="252"/>
      <c r="M72" s="652" t="str">
        <f t="shared" si="1"/>
        <v/>
      </c>
    </row>
    <row r="73" spans="1:13" ht="14.45" customHeight="1" x14ac:dyDescent="0.2">
      <c r="A73" s="657" t="s">
        <v>366</v>
      </c>
      <c r="B73" s="653">
        <v>0</v>
      </c>
      <c r="C73" s="654">
        <v>0</v>
      </c>
      <c r="D73" s="654">
        <v>0</v>
      </c>
      <c r="E73" s="655">
        <v>0</v>
      </c>
      <c r="F73" s="653">
        <v>0</v>
      </c>
      <c r="G73" s="654">
        <v>0</v>
      </c>
      <c r="H73" s="654">
        <v>0</v>
      </c>
      <c r="I73" s="654">
        <v>11.932</v>
      </c>
      <c r="J73" s="654">
        <v>11.932</v>
      </c>
      <c r="K73" s="656">
        <v>0</v>
      </c>
      <c r="L73" s="252"/>
      <c r="M73" s="652" t="str">
        <f t="shared" si="1"/>
        <v>X</v>
      </c>
    </row>
    <row r="74" spans="1:13" ht="14.45" customHeight="1" x14ac:dyDescent="0.2">
      <c r="A74" s="657" t="s">
        <v>367</v>
      </c>
      <c r="B74" s="653">
        <v>0</v>
      </c>
      <c r="C74" s="654">
        <v>0</v>
      </c>
      <c r="D74" s="654">
        <v>0</v>
      </c>
      <c r="E74" s="655">
        <v>0</v>
      </c>
      <c r="F74" s="653">
        <v>0</v>
      </c>
      <c r="G74" s="654">
        <v>0</v>
      </c>
      <c r="H74" s="654">
        <v>0</v>
      </c>
      <c r="I74" s="654">
        <v>11.932</v>
      </c>
      <c r="J74" s="654">
        <v>11.932</v>
      </c>
      <c r="K74" s="656">
        <v>0</v>
      </c>
      <c r="L74" s="252"/>
      <c r="M74" s="652" t="str">
        <f t="shared" si="1"/>
        <v/>
      </c>
    </row>
    <row r="75" spans="1:13" ht="14.45" customHeight="1" x14ac:dyDescent="0.2">
      <c r="A75" s="657" t="s">
        <v>368</v>
      </c>
      <c r="B75" s="653">
        <v>330.63999459999997</v>
      </c>
      <c r="C75" s="654">
        <v>323.82499999999999</v>
      </c>
      <c r="D75" s="654">
        <v>-6.8149945999999773</v>
      </c>
      <c r="E75" s="655">
        <v>0.97938847474200874</v>
      </c>
      <c r="F75" s="653">
        <v>332.3923216</v>
      </c>
      <c r="G75" s="654">
        <v>138.49680066666667</v>
      </c>
      <c r="H75" s="654">
        <v>23.015999999999998</v>
      </c>
      <c r="I75" s="654">
        <v>158.04499999999999</v>
      </c>
      <c r="J75" s="654">
        <v>19.548199333333315</v>
      </c>
      <c r="K75" s="656">
        <v>0.47547728912399756</v>
      </c>
      <c r="L75" s="252"/>
      <c r="M75" s="652" t="str">
        <f t="shared" si="1"/>
        <v/>
      </c>
    </row>
    <row r="76" spans="1:13" ht="14.45" customHeight="1" x14ac:dyDescent="0.2">
      <c r="A76" s="657" t="s">
        <v>369</v>
      </c>
      <c r="B76" s="653">
        <v>330.63999459999997</v>
      </c>
      <c r="C76" s="654">
        <v>323.82499999999999</v>
      </c>
      <c r="D76" s="654">
        <v>-6.8149945999999773</v>
      </c>
      <c r="E76" s="655">
        <v>0.97938847474200874</v>
      </c>
      <c r="F76" s="653">
        <v>332.3923216</v>
      </c>
      <c r="G76" s="654">
        <v>138.49680066666667</v>
      </c>
      <c r="H76" s="654">
        <v>23.015999999999998</v>
      </c>
      <c r="I76" s="654">
        <v>158.04499999999999</v>
      </c>
      <c r="J76" s="654">
        <v>19.548199333333315</v>
      </c>
      <c r="K76" s="656">
        <v>0.47547728912399756</v>
      </c>
      <c r="L76" s="252"/>
      <c r="M76" s="652" t="str">
        <f t="shared" si="1"/>
        <v>X</v>
      </c>
    </row>
    <row r="77" spans="1:13" ht="14.45" customHeight="1" x14ac:dyDescent="0.2">
      <c r="A77" s="657" t="s">
        <v>370</v>
      </c>
      <c r="B77" s="653">
        <v>130.45211330000001</v>
      </c>
      <c r="C77" s="654">
        <v>126.252</v>
      </c>
      <c r="D77" s="654">
        <v>-4.2001133000000124</v>
      </c>
      <c r="E77" s="655">
        <v>0.96780340928367303</v>
      </c>
      <c r="F77" s="653">
        <v>125.8715919</v>
      </c>
      <c r="G77" s="654">
        <v>52.446496624999995</v>
      </c>
      <c r="H77" s="654">
        <v>9.19</v>
      </c>
      <c r="I77" s="654">
        <v>47.737000000000002</v>
      </c>
      <c r="J77" s="654">
        <v>-4.7094966249999928</v>
      </c>
      <c r="K77" s="656">
        <v>0.37925157916430546</v>
      </c>
      <c r="L77" s="252"/>
      <c r="M77" s="652" t="str">
        <f t="shared" si="1"/>
        <v/>
      </c>
    </row>
    <row r="78" spans="1:13" ht="14.45" customHeight="1" x14ac:dyDescent="0.2">
      <c r="A78" s="657" t="s">
        <v>371</v>
      </c>
      <c r="B78" s="653">
        <v>30.475859499999999</v>
      </c>
      <c r="C78" s="654">
        <v>26.952000000000002</v>
      </c>
      <c r="D78" s="654">
        <v>-3.5238594999999968</v>
      </c>
      <c r="E78" s="655">
        <v>0.88437210441923719</v>
      </c>
      <c r="F78" s="653">
        <v>31.214279099999999</v>
      </c>
      <c r="G78" s="654">
        <v>13.005949625</v>
      </c>
      <c r="H78" s="654">
        <v>2.4390000000000001</v>
      </c>
      <c r="I78" s="654">
        <v>12.765000000000001</v>
      </c>
      <c r="J78" s="654">
        <v>-0.24094962499999895</v>
      </c>
      <c r="K78" s="656">
        <v>0.40894745507673763</v>
      </c>
      <c r="L78" s="252"/>
      <c r="M78" s="652" t="str">
        <f t="shared" si="1"/>
        <v/>
      </c>
    </row>
    <row r="79" spans="1:13" ht="14.45" customHeight="1" x14ac:dyDescent="0.2">
      <c r="A79" s="657" t="s">
        <v>372</v>
      </c>
      <c r="B79" s="653">
        <v>169.71202179999997</v>
      </c>
      <c r="C79" s="654">
        <v>170.62100000000001</v>
      </c>
      <c r="D79" s="654">
        <v>0.90897820000003549</v>
      </c>
      <c r="E79" s="655">
        <v>1.005356003601626</v>
      </c>
      <c r="F79" s="653">
        <v>175.30645060000001</v>
      </c>
      <c r="G79" s="654">
        <v>73.044354416666664</v>
      </c>
      <c r="H79" s="654">
        <v>11.387</v>
      </c>
      <c r="I79" s="654">
        <v>97.543000000000006</v>
      </c>
      <c r="J79" s="654">
        <v>24.498645583333342</v>
      </c>
      <c r="K79" s="656">
        <v>0.55641420875359393</v>
      </c>
      <c r="L79" s="252"/>
      <c r="M79" s="652" t="str">
        <f t="shared" si="1"/>
        <v/>
      </c>
    </row>
    <row r="80" spans="1:13" ht="14.45" customHeight="1" x14ac:dyDescent="0.2">
      <c r="A80" s="657" t="s">
        <v>373</v>
      </c>
      <c r="B80" s="653">
        <v>3756.3683851999999</v>
      </c>
      <c r="C80" s="654">
        <v>3169.48387</v>
      </c>
      <c r="D80" s="654">
        <v>-586.8845151999999</v>
      </c>
      <c r="E80" s="655">
        <v>0.84376279027575929</v>
      </c>
      <c r="F80" s="653">
        <v>3590.5788903000002</v>
      </c>
      <c r="G80" s="654">
        <v>1496.0745376249999</v>
      </c>
      <c r="H80" s="654">
        <v>252.01215999999999</v>
      </c>
      <c r="I80" s="654">
        <v>1242.2853300000002</v>
      </c>
      <c r="J80" s="654">
        <v>-253.78920762499979</v>
      </c>
      <c r="K80" s="656">
        <v>0.34598469159278233</v>
      </c>
      <c r="L80" s="252"/>
      <c r="M80" s="652" t="str">
        <f t="shared" si="1"/>
        <v/>
      </c>
    </row>
    <row r="81" spans="1:13" ht="14.45" customHeight="1" x14ac:dyDescent="0.2">
      <c r="A81" s="657" t="s">
        <v>374</v>
      </c>
      <c r="B81" s="653">
        <v>1878.1836171</v>
      </c>
      <c r="C81" s="654">
        <v>1092.07069</v>
      </c>
      <c r="D81" s="654">
        <v>-786.11292709999998</v>
      </c>
      <c r="E81" s="655">
        <v>0.58145043969993004</v>
      </c>
      <c r="F81" s="653">
        <v>1439.5725519</v>
      </c>
      <c r="G81" s="654">
        <v>599.82189662500002</v>
      </c>
      <c r="H81" s="654">
        <v>42.705359999999999</v>
      </c>
      <c r="I81" s="654">
        <v>389.70738</v>
      </c>
      <c r="J81" s="654">
        <v>-210.11451662500002</v>
      </c>
      <c r="K81" s="656">
        <v>0.27071048241761075</v>
      </c>
      <c r="L81" s="252"/>
      <c r="M81" s="652" t="str">
        <f t="shared" si="1"/>
        <v/>
      </c>
    </row>
    <row r="82" spans="1:13" ht="14.45" customHeight="1" x14ac:dyDescent="0.2">
      <c r="A82" s="657" t="s">
        <v>375</v>
      </c>
      <c r="B82" s="653">
        <v>1878.1836171</v>
      </c>
      <c r="C82" s="654">
        <v>1092.07069</v>
      </c>
      <c r="D82" s="654">
        <v>-786.11292709999998</v>
      </c>
      <c r="E82" s="655">
        <v>0.58145043969993004</v>
      </c>
      <c r="F82" s="653">
        <v>1439.5725519</v>
      </c>
      <c r="G82" s="654">
        <v>599.82189662500002</v>
      </c>
      <c r="H82" s="654">
        <v>42.705359999999999</v>
      </c>
      <c r="I82" s="654">
        <v>389.70738</v>
      </c>
      <c r="J82" s="654">
        <v>-210.11451662500002</v>
      </c>
      <c r="K82" s="656">
        <v>0.27071048241761075</v>
      </c>
      <c r="L82" s="252"/>
      <c r="M82" s="652" t="str">
        <f t="shared" si="1"/>
        <v>X</v>
      </c>
    </row>
    <row r="83" spans="1:13" ht="14.45" customHeight="1" x14ac:dyDescent="0.2">
      <c r="A83" s="657" t="s">
        <v>376</v>
      </c>
      <c r="B83" s="653">
        <v>1242.4367199999999</v>
      </c>
      <c r="C83" s="654">
        <v>552.41055000000006</v>
      </c>
      <c r="D83" s="654">
        <v>-690.02616999999987</v>
      </c>
      <c r="E83" s="655">
        <v>0.44461866033708347</v>
      </c>
      <c r="F83" s="653">
        <v>1242.4367199999999</v>
      </c>
      <c r="G83" s="654">
        <v>517.68196666666665</v>
      </c>
      <c r="H83" s="654">
        <v>42.43674</v>
      </c>
      <c r="I83" s="654">
        <v>383.02669000000003</v>
      </c>
      <c r="J83" s="654">
        <v>-134.65527666666662</v>
      </c>
      <c r="K83" s="656">
        <v>0.30828667877749144</v>
      </c>
      <c r="L83" s="252"/>
      <c r="M83" s="652" t="str">
        <f t="shared" si="1"/>
        <v/>
      </c>
    </row>
    <row r="84" spans="1:13" ht="14.45" customHeight="1" x14ac:dyDescent="0.2">
      <c r="A84" s="657" t="s">
        <v>377</v>
      </c>
      <c r="B84" s="653">
        <v>0</v>
      </c>
      <c r="C84" s="654">
        <v>0</v>
      </c>
      <c r="D84" s="654">
        <v>0</v>
      </c>
      <c r="E84" s="655">
        <v>0</v>
      </c>
      <c r="F84" s="653">
        <v>0</v>
      </c>
      <c r="G84" s="654">
        <v>0</v>
      </c>
      <c r="H84" s="654">
        <v>0</v>
      </c>
      <c r="I84" s="654">
        <v>4.9950000000000001</v>
      </c>
      <c r="J84" s="654">
        <v>4.9950000000000001</v>
      </c>
      <c r="K84" s="656">
        <v>0</v>
      </c>
      <c r="L84" s="252"/>
      <c r="M84" s="652" t="str">
        <f t="shared" si="1"/>
        <v/>
      </c>
    </row>
    <row r="85" spans="1:13" ht="14.45" customHeight="1" x14ac:dyDescent="0.2">
      <c r="A85" s="657" t="s">
        <v>378</v>
      </c>
      <c r="B85" s="653">
        <v>0.69495169999999995</v>
      </c>
      <c r="C85" s="654">
        <v>1.92818</v>
      </c>
      <c r="D85" s="654">
        <v>1.2332282999999999</v>
      </c>
      <c r="E85" s="655">
        <v>2.7745525336508998</v>
      </c>
      <c r="F85" s="653">
        <v>1.3723284</v>
      </c>
      <c r="G85" s="654">
        <v>0.57180350000000002</v>
      </c>
      <c r="H85" s="654">
        <v>0.26862000000000003</v>
      </c>
      <c r="I85" s="654">
        <v>0.53761999999999999</v>
      </c>
      <c r="J85" s="654">
        <v>-3.4183500000000033E-2</v>
      </c>
      <c r="K85" s="656">
        <v>0.39175754141647146</v>
      </c>
      <c r="L85" s="252"/>
      <c r="M85" s="652" t="str">
        <f t="shared" si="1"/>
        <v/>
      </c>
    </row>
    <row r="86" spans="1:13" ht="14.45" customHeight="1" x14ac:dyDescent="0.2">
      <c r="A86" s="657" t="s">
        <v>379</v>
      </c>
      <c r="B86" s="653">
        <v>305.00000010000002</v>
      </c>
      <c r="C86" s="654">
        <v>122.00225</v>
      </c>
      <c r="D86" s="654">
        <v>-182.99775010000002</v>
      </c>
      <c r="E86" s="655">
        <v>0.40000737691803034</v>
      </c>
      <c r="F86" s="653">
        <v>130.26624610000002</v>
      </c>
      <c r="G86" s="654">
        <v>54.277602541666674</v>
      </c>
      <c r="H86" s="654">
        <v>0</v>
      </c>
      <c r="I86" s="654">
        <v>0</v>
      </c>
      <c r="J86" s="654">
        <v>-54.277602541666674</v>
      </c>
      <c r="K86" s="656">
        <v>0</v>
      </c>
      <c r="L86" s="252"/>
      <c r="M86" s="652" t="str">
        <f t="shared" si="1"/>
        <v/>
      </c>
    </row>
    <row r="87" spans="1:13" ht="14.45" customHeight="1" x14ac:dyDescent="0.2">
      <c r="A87" s="657" t="s">
        <v>380</v>
      </c>
      <c r="B87" s="653">
        <v>24.701874199999999</v>
      </c>
      <c r="C87" s="654">
        <v>13.20978</v>
      </c>
      <c r="D87" s="654">
        <v>-11.492094199999999</v>
      </c>
      <c r="E87" s="655">
        <v>0.53476832944117259</v>
      </c>
      <c r="F87" s="653">
        <v>29.266501300000002</v>
      </c>
      <c r="G87" s="654">
        <v>12.194375541666666</v>
      </c>
      <c r="H87" s="654">
        <v>0</v>
      </c>
      <c r="I87" s="654">
        <v>1.1480699999999999</v>
      </c>
      <c r="J87" s="654">
        <v>-11.046305541666666</v>
      </c>
      <c r="K87" s="656">
        <v>3.9228125980333692E-2</v>
      </c>
      <c r="L87" s="252"/>
      <c r="M87" s="652" t="str">
        <f t="shared" si="1"/>
        <v/>
      </c>
    </row>
    <row r="88" spans="1:13" ht="14.45" customHeight="1" x14ac:dyDescent="0.2">
      <c r="A88" s="657" t="s">
        <v>381</v>
      </c>
      <c r="B88" s="653">
        <v>23.350071100000001</v>
      </c>
      <c r="C88" s="654">
        <v>0</v>
      </c>
      <c r="D88" s="654">
        <v>-23.350071100000001</v>
      </c>
      <c r="E88" s="655">
        <v>0</v>
      </c>
      <c r="F88" s="653">
        <v>10.007172800000001</v>
      </c>
      <c r="G88" s="654">
        <v>4.1696553333333339</v>
      </c>
      <c r="H88" s="654">
        <v>0</v>
      </c>
      <c r="I88" s="654">
        <v>0</v>
      </c>
      <c r="J88" s="654">
        <v>-4.1696553333333339</v>
      </c>
      <c r="K88" s="656">
        <v>0</v>
      </c>
      <c r="L88" s="252"/>
      <c r="M88" s="652" t="str">
        <f t="shared" si="1"/>
        <v/>
      </c>
    </row>
    <row r="89" spans="1:13" ht="14.45" customHeight="1" x14ac:dyDescent="0.2">
      <c r="A89" s="657" t="s">
        <v>382</v>
      </c>
      <c r="B89" s="653">
        <v>32.000000399999998</v>
      </c>
      <c r="C89" s="654">
        <v>3.8332800000000002</v>
      </c>
      <c r="D89" s="654">
        <v>-28.166720399999996</v>
      </c>
      <c r="E89" s="655">
        <v>0.11978999850262503</v>
      </c>
      <c r="F89" s="653">
        <v>0</v>
      </c>
      <c r="G89" s="654">
        <v>0</v>
      </c>
      <c r="H89" s="654">
        <v>0</v>
      </c>
      <c r="I89" s="654">
        <v>0</v>
      </c>
      <c r="J89" s="654">
        <v>0</v>
      </c>
      <c r="K89" s="656">
        <v>0</v>
      </c>
      <c r="L89" s="252"/>
      <c r="M89" s="652" t="str">
        <f t="shared" si="1"/>
        <v/>
      </c>
    </row>
    <row r="90" spans="1:13" ht="14.45" customHeight="1" x14ac:dyDescent="0.2">
      <c r="A90" s="657" t="s">
        <v>383</v>
      </c>
      <c r="B90" s="653">
        <v>249.99999960000002</v>
      </c>
      <c r="C90" s="654">
        <v>378.17715000000004</v>
      </c>
      <c r="D90" s="654">
        <v>128.17715040000002</v>
      </c>
      <c r="E90" s="655">
        <v>1.5127086024203338</v>
      </c>
      <c r="F90" s="653">
        <v>26.223583299999998</v>
      </c>
      <c r="G90" s="654">
        <v>10.926493041666665</v>
      </c>
      <c r="H90" s="654">
        <v>0</v>
      </c>
      <c r="I90" s="654">
        <v>0</v>
      </c>
      <c r="J90" s="654">
        <v>-10.926493041666665</v>
      </c>
      <c r="K90" s="656">
        <v>0</v>
      </c>
      <c r="L90" s="252"/>
      <c r="M90" s="652" t="str">
        <f t="shared" si="1"/>
        <v/>
      </c>
    </row>
    <row r="91" spans="1:13" ht="14.45" customHeight="1" x14ac:dyDescent="0.2">
      <c r="A91" s="657" t="s">
        <v>384</v>
      </c>
      <c r="B91" s="653">
        <v>0</v>
      </c>
      <c r="C91" s="654">
        <v>20.509499999999999</v>
      </c>
      <c r="D91" s="654">
        <v>20.509499999999999</v>
      </c>
      <c r="E91" s="655">
        <v>0</v>
      </c>
      <c r="F91" s="653">
        <v>0</v>
      </c>
      <c r="G91" s="654">
        <v>0</v>
      </c>
      <c r="H91" s="654">
        <v>0</v>
      </c>
      <c r="I91" s="654">
        <v>0</v>
      </c>
      <c r="J91" s="654">
        <v>0</v>
      </c>
      <c r="K91" s="656">
        <v>0</v>
      </c>
      <c r="L91" s="252"/>
      <c r="M91" s="652" t="str">
        <f t="shared" si="1"/>
        <v/>
      </c>
    </row>
    <row r="92" spans="1:13" ht="14.45" customHeight="1" x14ac:dyDescent="0.2">
      <c r="A92" s="657" t="s">
        <v>385</v>
      </c>
      <c r="B92" s="653">
        <v>0</v>
      </c>
      <c r="C92" s="654">
        <v>32.993000000000002</v>
      </c>
      <c r="D92" s="654">
        <v>32.993000000000002</v>
      </c>
      <c r="E92" s="655">
        <v>0</v>
      </c>
      <c r="F92" s="653">
        <v>0</v>
      </c>
      <c r="G92" s="654">
        <v>0</v>
      </c>
      <c r="H92" s="654">
        <v>0</v>
      </c>
      <c r="I92" s="654">
        <v>9.0999999999999998E-2</v>
      </c>
      <c r="J92" s="654">
        <v>9.0999999999999998E-2</v>
      </c>
      <c r="K92" s="656">
        <v>0</v>
      </c>
      <c r="L92" s="252"/>
      <c r="M92" s="652" t="str">
        <f t="shared" si="1"/>
        <v/>
      </c>
    </row>
    <row r="93" spans="1:13" ht="14.45" customHeight="1" x14ac:dyDescent="0.2">
      <c r="A93" s="657" t="s">
        <v>386</v>
      </c>
      <c r="B93" s="653">
        <v>0</v>
      </c>
      <c r="C93" s="654">
        <v>32.993000000000002</v>
      </c>
      <c r="D93" s="654">
        <v>32.993000000000002</v>
      </c>
      <c r="E93" s="655">
        <v>0</v>
      </c>
      <c r="F93" s="653">
        <v>0</v>
      </c>
      <c r="G93" s="654">
        <v>0</v>
      </c>
      <c r="H93" s="654">
        <v>0</v>
      </c>
      <c r="I93" s="654">
        <v>9.0999999999999998E-2</v>
      </c>
      <c r="J93" s="654">
        <v>9.0999999999999998E-2</v>
      </c>
      <c r="K93" s="656">
        <v>0</v>
      </c>
      <c r="L93" s="252"/>
      <c r="M93" s="652" t="str">
        <f t="shared" si="1"/>
        <v>X</v>
      </c>
    </row>
    <row r="94" spans="1:13" ht="14.45" customHeight="1" x14ac:dyDescent="0.2">
      <c r="A94" s="657" t="s">
        <v>387</v>
      </c>
      <c r="B94" s="653">
        <v>0</v>
      </c>
      <c r="C94" s="654">
        <v>32.993000000000002</v>
      </c>
      <c r="D94" s="654">
        <v>32.993000000000002</v>
      </c>
      <c r="E94" s="655">
        <v>0</v>
      </c>
      <c r="F94" s="653">
        <v>0</v>
      </c>
      <c r="G94" s="654">
        <v>0</v>
      </c>
      <c r="H94" s="654">
        <v>0</v>
      </c>
      <c r="I94" s="654">
        <v>9.0999999999999998E-2</v>
      </c>
      <c r="J94" s="654">
        <v>9.0999999999999998E-2</v>
      </c>
      <c r="K94" s="656">
        <v>0</v>
      </c>
      <c r="L94" s="252"/>
      <c r="M94" s="652" t="str">
        <f t="shared" si="1"/>
        <v/>
      </c>
    </row>
    <row r="95" spans="1:13" ht="14.45" customHeight="1" x14ac:dyDescent="0.2">
      <c r="A95" s="657" t="s">
        <v>388</v>
      </c>
      <c r="B95" s="653">
        <v>1878.1847680999999</v>
      </c>
      <c r="C95" s="654">
        <v>2044.4201799999998</v>
      </c>
      <c r="D95" s="654">
        <v>166.23541189999992</v>
      </c>
      <c r="E95" s="655">
        <v>1.0885085507684988</v>
      </c>
      <c r="F95" s="653">
        <v>2151.0063383999995</v>
      </c>
      <c r="G95" s="654">
        <v>896.25264099999981</v>
      </c>
      <c r="H95" s="654">
        <v>209.30679999999998</v>
      </c>
      <c r="I95" s="654">
        <v>852.48694999999998</v>
      </c>
      <c r="J95" s="654">
        <v>-43.765690999999833</v>
      </c>
      <c r="K95" s="656">
        <v>0.39632005484191751</v>
      </c>
      <c r="L95" s="252"/>
      <c r="M95" s="652" t="str">
        <f t="shared" si="1"/>
        <v/>
      </c>
    </row>
    <row r="96" spans="1:13" ht="14.45" customHeight="1" x14ac:dyDescent="0.2">
      <c r="A96" s="657" t="s">
        <v>389</v>
      </c>
      <c r="B96" s="653">
        <v>6.6475492999999997</v>
      </c>
      <c r="C96" s="654">
        <v>6.9358500000000003</v>
      </c>
      <c r="D96" s="654">
        <v>0.28830070000000063</v>
      </c>
      <c r="E96" s="655">
        <v>1.0433694715133592</v>
      </c>
      <c r="F96" s="653">
        <v>6.1083612</v>
      </c>
      <c r="G96" s="654">
        <v>2.5451505000000001</v>
      </c>
      <c r="H96" s="654">
        <v>0.79220000000000002</v>
      </c>
      <c r="I96" s="654">
        <v>4.8590799999999996</v>
      </c>
      <c r="J96" s="654">
        <v>2.3139294999999995</v>
      </c>
      <c r="K96" s="656">
        <v>0.79548013630890058</v>
      </c>
      <c r="L96" s="252"/>
      <c r="M96" s="652" t="str">
        <f t="shared" si="1"/>
        <v>X</v>
      </c>
    </row>
    <row r="97" spans="1:13" ht="14.45" customHeight="1" x14ac:dyDescent="0.2">
      <c r="A97" s="657" t="s">
        <v>390</v>
      </c>
      <c r="B97" s="653">
        <v>1.0170170000000001</v>
      </c>
      <c r="C97" s="654">
        <v>0.90049999999999997</v>
      </c>
      <c r="D97" s="654">
        <v>-0.11651700000000009</v>
      </c>
      <c r="E97" s="655">
        <v>0.88543259355546655</v>
      </c>
      <c r="F97" s="653">
        <v>0</v>
      </c>
      <c r="G97" s="654">
        <v>0</v>
      </c>
      <c r="H97" s="654">
        <v>0.1027</v>
      </c>
      <c r="I97" s="654">
        <v>0.84899999999999998</v>
      </c>
      <c r="J97" s="654">
        <v>0.84899999999999998</v>
      </c>
      <c r="K97" s="656">
        <v>0</v>
      </c>
      <c r="L97" s="252"/>
      <c r="M97" s="652" t="str">
        <f t="shared" si="1"/>
        <v/>
      </c>
    </row>
    <row r="98" spans="1:13" ht="14.45" customHeight="1" x14ac:dyDescent="0.2">
      <c r="A98" s="657" t="s">
        <v>391</v>
      </c>
      <c r="B98" s="653">
        <v>5.6305322999999996</v>
      </c>
      <c r="C98" s="654">
        <v>6.0353500000000002</v>
      </c>
      <c r="D98" s="654">
        <v>0.40481770000000061</v>
      </c>
      <c r="E98" s="655">
        <v>1.071896879092586</v>
      </c>
      <c r="F98" s="653">
        <v>6.1083612</v>
      </c>
      <c r="G98" s="654">
        <v>2.5451505000000001</v>
      </c>
      <c r="H98" s="654">
        <v>0.6895</v>
      </c>
      <c r="I98" s="654">
        <v>4.0100800000000003</v>
      </c>
      <c r="J98" s="654">
        <v>1.4649295000000002</v>
      </c>
      <c r="K98" s="656">
        <v>0.6564903201860427</v>
      </c>
      <c r="L98" s="252"/>
      <c r="M98" s="652" t="str">
        <f t="shared" si="1"/>
        <v/>
      </c>
    </row>
    <row r="99" spans="1:13" ht="14.45" customHeight="1" x14ac:dyDescent="0.2">
      <c r="A99" s="657" t="s">
        <v>392</v>
      </c>
      <c r="B99" s="653">
        <v>42.2669937</v>
      </c>
      <c r="C99" s="654">
        <v>44.531999999999996</v>
      </c>
      <c r="D99" s="654">
        <v>2.265006299999996</v>
      </c>
      <c r="E99" s="655">
        <v>1.0535880624980432</v>
      </c>
      <c r="F99" s="653">
        <v>42.3042096</v>
      </c>
      <c r="G99" s="654">
        <v>17.626753999999998</v>
      </c>
      <c r="H99" s="654">
        <v>1.71045</v>
      </c>
      <c r="I99" s="654">
        <v>31.084019999999999</v>
      </c>
      <c r="J99" s="654">
        <v>13.457266000000001</v>
      </c>
      <c r="K99" s="656">
        <v>0.73477368550102873</v>
      </c>
      <c r="L99" s="252"/>
      <c r="M99" s="652" t="str">
        <f t="shared" si="1"/>
        <v>X</v>
      </c>
    </row>
    <row r="100" spans="1:13" ht="14.45" customHeight="1" x14ac:dyDescent="0.2">
      <c r="A100" s="657" t="s">
        <v>393</v>
      </c>
      <c r="B100" s="653">
        <v>14.04</v>
      </c>
      <c r="C100" s="654">
        <v>14.04</v>
      </c>
      <c r="D100" s="654">
        <v>0</v>
      </c>
      <c r="E100" s="655">
        <v>1</v>
      </c>
      <c r="F100" s="653">
        <v>14.04</v>
      </c>
      <c r="G100" s="654">
        <v>5.85</v>
      </c>
      <c r="H100" s="654">
        <v>0</v>
      </c>
      <c r="I100" s="654">
        <v>7.02</v>
      </c>
      <c r="J100" s="654">
        <v>1.17</v>
      </c>
      <c r="K100" s="656">
        <v>0.5</v>
      </c>
      <c r="L100" s="252"/>
      <c r="M100" s="652" t="str">
        <f t="shared" si="1"/>
        <v/>
      </c>
    </row>
    <row r="101" spans="1:13" ht="14.45" customHeight="1" x14ac:dyDescent="0.2">
      <c r="A101" s="657" t="s">
        <v>394</v>
      </c>
      <c r="B101" s="653">
        <v>28.226993699999998</v>
      </c>
      <c r="C101" s="654">
        <v>30.492000000000001</v>
      </c>
      <c r="D101" s="654">
        <v>2.2650063000000031</v>
      </c>
      <c r="E101" s="655">
        <v>1.0802425622817922</v>
      </c>
      <c r="F101" s="653">
        <v>28.264209599999997</v>
      </c>
      <c r="G101" s="654">
        <v>11.776753999999999</v>
      </c>
      <c r="H101" s="654">
        <v>1.71045</v>
      </c>
      <c r="I101" s="654">
        <v>24.064019999999999</v>
      </c>
      <c r="J101" s="654">
        <v>12.287266000000001</v>
      </c>
      <c r="K101" s="656">
        <v>0.85139546941372812</v>
      </c>
      <c r="L101" s="252"/>
      <c r="M101" s="652" t="str">
        <f t="shared" si="1"/>
        <v/>
      </c>
    </row>
    <row r="102" spans="1:13" ht="14.45" customHeight="1" x14ac:dyDescent="0.2">
      <c r="A102" s="657" t="s">
        <v>395</v>
      </c>
      <c r="B102" s="653">
        <v>0</v>
      </c>
      <c r="C102" s="654">
        <v>39.990499999999997</v>
      </c>
      <c r="D102" s="654">
        <v>39.990499999999997</v>
      </c>
      <c r="E102" s="655">
        <v>0</v>
      </c>
      <c r="F102" s="653">
        <v>0</v>
      </c>
      <c r="G102" s="654">
        <v>0</v>
      </c>
      <c r="H102" s="654">
        <v>0</v>
      </c>
      <c r="I102" s="654">
        <v>0</v>
      </c>
      <c r="J102" s="654">
        <v>0</v>
      </c>
      <c r="K102" s="656">
        <v>0</v>
      </c>
      <c r="L102" s="252"/>
      <c r="M102" s="652" t="str">
        <f t="shared" si="1"/>
        <v>X</v>
      </c>
    </row>
    <row r="103" spans="1:13" ht="14.45" customHeight="1" x14ac:dyDescent="0.2">
      <c r="A103" s="657" t="s">
        <v>396</v>
      </c>
      <c r="B103" s="653">
        <v>0</v>
      </c>
      <c r="C103" s="654">
        <v>39.990499999999997</v>
      </c>
      <c r="D103" s="654">
        <v>39.990499999999997</v>
      </c>
      <c r="E103" s="655">
        <v>0</v>
      </c>
      <c r="F103" s="653">
        <v>0</v>
      </c>
      <c r="G103" s="654">
        <v>0</v>
      </c>
      <c r="H103" s="654">
        <v>0</v>
      </c>
      <c r="I103" s="654">
        <v>0</v>
      </c>
      <c r="J103" s="654">
        <v>0</v>
      </c>
      <c r="K103" s="656">
        <v>0</v>
      </c>
      <c r="L103" s="252"/>
      <c r="M103" s="652" t="str">
        <f t="shared" si="1"/>
        <v/>
      </c>
    </row>
    <row r="104" spans="1:13" ht="14.45" customHeight="1" x14ac:dyDescent="0.2">
      <c r="A104" s="657" t="s">
        <v>397</v>
      </c>
      <c r="B104" s="653">
        <v>1383.9188104</v>
      </c>
      <c r="C104" s="654">
        <v>1556.3053600000001</v>
      </c>
      <c r="D104" s="654">
        <v>172.38654960000008</v>
      </c>
      <c r="E104" s="655">
        <v>1.1245640627936653</v>
      </c>
      <c r="F104" s="653">
        <v>1631.7748396000002</v>
      </c>
      <c r="G104" s="654">
        <v>679.90618316666666</v>
      </c>
      <c r="H104" s="654">
        <v>121.63449</v>
      </c>
      <c r="I104" s="654">
        <v>632.87582999999995</v>
      </c>
      <c r="J104" s="654">
        <v>-47.030353166666714</v>
      </c>
      <c r="K104" s="656">
        <v>0.38784507190657375</v>
      </c>
      <c r="L104" s="252"/>
      <c r="M104" s="652" t="str">
        <f t="shared" si="1"/>
        <v>X</v>
      </c>
    </row>
    <row r="105" spans="1:13" ht="14.45" customHeight="1" x14ac:dyDescent="0.2">
      <c r="A105" s="657" t="s">
        <v>398</v>
      </c>
      <c r="B105" s="653">
        <v>536.86581039999999</v>
      </c>
      <c r="C105" s="654">
        <v>526.80581999999993</v>
      </c>
      <c r="D105" s="654">
        <v>-10.059990400000061</v>
      </c>
      <c r="E105" s="655">
        <v>0.98126162961931829</v>
      </c>
      <c r="F105" s="653">
        <v>611.04083959999991</v>
      </c>
      <c r="G105" s="654">
        <v>254.6003498333333</v>
      </c>
      <c r="H105" s="654">
        <v>46.81194</v>
      </c>
      <c r="I105" s="654">
        <v>234.05970000000002</v>
      </c>
      <c r="J105" s="654">
        <v>-20.540649833333276</v>
      </c>
      <c r="K105" s="656">
        <v>0.38305082873547436</v>
      </c>
      <c r="L105" s="252"/>
      <c r="M105" s="652" t="str">
        <f t="shared" si="1"/>
        <v/>
      </c>
    </row>
    <row r="106" spans="1:13" ht="14.45" customHeight="1" x14ac:dyDescent="0.2">
      <c r="A106" s="657" t="s">
        <v>399</v>
      </c>
      <c r="B106" s="653">
        <v>847.053</v>
      </c>
      <c r="C106" s="654">
        <v>1029.49954</v>
      </c>
      <c r="D106" s="654">
        <v>182.44654000000003</v>
      </c>
      <c r="E106" s="655">
        <v>1.2153897571934695</v>
      </c>
      <c r="F106" s="653">
        <v>1020.734</v>
      </c>
      <c r="G106" s="654">
        <v>425.30583333333334</v>
      </c>
      <c r="H106" s="654">
        <v>74.822550000000007</v>
      </c>
      <c r="I106" s="654">
        <v>398.81612999999999</v>
      </c>
      <c r="J106" s="654">
        <v>-26.489703333333352</v>
      </c>
      <c r="K106" s="656">
        <v>0.39071504427206299</v>
      </c>
      <c r="L106" s="252"/>
      <c r="M106" s="652" t="str">
        <f t="shared" si="1"/>
        <v/>
      </c>
    </row>
    <row r="107" spans="1:13" ht="14.45" customHeight="1" x14ac:dyDescent="0.2">
      <c r="A107" s="657" t="s">
        <v>400</v>
      </c>
      <c r="B107" s="653">
        <v>445.35141470000002</v>
      </c>
      <c r="C107" s="654">
        <v>396.65646999999996</v>
      </c>
      <c r="D107" s="654">
        <v>-48.694944700000065</v>
      </c>
      <c r="E107" s="655">
        <v>0.89065950372516001</v>
      </c>
      <c r="F107" s="653">
        <v>470.81892800000003</v>
      </c>
      <c r="G107" s="654">
        <v>196.17455333333336</v>
      </c>
      <c r="H107" s="654">
        <v>85.169660000000007</v>
      </c>
      <c r="I107" s="654">
        <v>183.66801999999998</v>
      </c>
      <c r="J107" s="654">
        <v>-12.50653333333338</v>
      </c>
      <c r="K107" s="656">
        <v>0.39010330527748022</v>
      </c>
      <c r="L107" s="252"/>
      <c r="M107" s="652" t="str">
        <f t="shared" si="1"/>
        <v>X</v>
      </c>
    </row>
    <row r="108" spans="1:13" ht="14.45" customHeight="1" x14ac:dyDescent="0.2">
      <c r="A108" s="657" t="s">
        <v>401</v>
      </c>
      <c r="B108" s="653">
        <v>14.015635399999999</v>
      </c>
      <c r="C108" s="654">
        <v>1.1000000000000001</v>
      </c>
      <c r="D108" s="654">
        <v>-12.915635399999999</v>
      </c>
      <c r="E108" s="655">
        <v>7.8483776768336899E-2</v>
      </c>
      <c r="F108" s="653">
        <v>15.210427900000001</v>
      </c>
      <c r="G108" s="654">
        <v>6.3376782916666672</v>
      </c>
      <c r="H108" s="654">
        <v>0</v>
      </c>
      <c r="I108" s="654">
        <v>0</v>
      </c>
      <c r="J108" s="654">
        <v>-6.3376782916666672</v>
      </c>
      <c r="K108" s="656">
        <v>0</v>
      </c>
      <c r="L108" s="252"/>
      <c r="M108" s="652" t="str">
        <f t="shared" si="1"/>
        <v/>
      </c>
    </row>
    <row r="109" spans="1:13" ht="14.45" customHeight="1" x14ac:dyDescent="0.2">
      <c r="A109" s="657" t="s">
        <v>402</v>
      </c>
      <c r="B109" s="653">
        <v>340</v>
      </c>
      <c r="C109" s="654">
        <v>212.22354999999999</v>
      </c>
      <c r="D109" s="654">
        <v>-127.77645000000001</v>
      </c>
      <c r="E109" s="655">
        <v>0.62418691176470587</v>
      </c>
      <c r="F109" s="653">
        <v>386.0820827</v>
      </c>
      <c r="G109" s="654">
        <v>160.86753445833335</v>
      </c>
      <c r="H109" s="654">
        <v>73.152259999999998</v>
      </c>
      <c r="I109" s="654">
        <v>142.67601999999999</v>
      </c>
      <c r="J109" s="654">
        <v>-18.191514458333359</v>
      </c>
      <c r="K109" s="656">
        <v>0.3695484105406272</v>
      </c>
      <c r="L109" s="252"/>
      <c r="M109" s="652" t="str">
        <f t="shared" si="1"/>
        <v/>
      </c>
    </row>
    <row r="110" spans="1:13" ht="14.45" customHeight="1" x14ac:dyDescent="0.2">
      <c r="A110" s="657" t="s">
        <v>403</v>
      </c>
      <c r="B110" s="653">
        <v>1</v>
      </c>
      <c r="C110" s="654">
        <v>4.5599999999999996</v>
      </c>
      <c r="D110" s="654">
        <v>3.5599999999999996</v>
      </c>
      <c r="E110" s="655">
        <v>4.5599999999999996</v>
      </c>
      <c r="F110" s="653">
        <v>1</v>
      </c>
      <c r="G110" s="654">
        <v>0.41666666666666663</v>
      </c>
      <c r="H110" s="654">
        <v>0</v>
      </c>
      <c r="I110" s="654">
        <v>0</v>
      </c>
      <c r="J110" s="654">
        <v>-0.41666666666666663</v>
      </c>
      <c r="K110" s="656">
        <v>0</v>
      </c>
      <c r="L110" s="252"/>
      <c r="M110" s="652" t="str">
        <f t="shared" si="1"/>
        <v/>
      </c>
    </row>
    <row r="111" spans="1:13" ht="14.45" customHeight="1" x14ac:dyDescent="0.2">
      <c r="A111" s="657" t="s">
        <v>404</v>
      </c>
      <c r="B111" s="653">
        <v>0.3357793</v>
      </c>
      <c r="C111" s="654">
        <v>0</v>
      </c>
      <c r="D111" s="654">
        <v>-0.3357793</v>
      </c>
      <c r="E111" s="655">
        <v>0</v>
      </c>
      <c r="F111" s="653">
        <v>0.35691219999999996</v>
      </c>
      <c r="G111" s="654">
        <v>0.14871341666666665</v>
      </c>
      <c r="H111" s="654">
        <v>0</v>
      </c>
      <c r="I111" s="654">
        <v>0.34699999999999998</v>
      </c>
      <c r="J111" s="654">
        <v>0.19828658333333332</v>
      </c>
      <c r="K111" s="656">
        <v>0.97222790366930578</v>
      </c>
      <c r="L111" s="252"/>
      <c r="M111" s="652" t="str">
        <f t="shared" si="1"/>
        <v/>
      </c>
    </row>
    <row r="112" spans="1:13" ht="14.45" customHeight="1" x14ac:dyDescent="0.2">
      <c r="A112" s="657" t="s">
        <v>405</v>
      </c>
      <c r="B112" s="653">
        <v>0</v>
      </c>
      <c r="C112" s="654">
        <v>101.75984</v>
      </c>
      <c r="D112" s="654">
        <v>101.75984</v>
      </c>
      <c r="E112" s="655">
        <v>0</v>
      </c>
      <c r="F112" s="653">
        <v>68.169505200000003</v>
      </c>
      <c r="G112" s="654">
        <v>28.403960500000004</v>
      </c>
      <c r="H112" s="654">
        <v>12.0174</v>
      </c>
      <c r="I112" s="654">
        <v>40.645000000000003</v>
      </c>
      <c r="J112" s="654">
        <v>12.241039499999999</v>
      </c>
      <c r="K112" s="656">
        <v>0.59623434086477722</v>
      </c>
      <c r="L112" s="252"/>
      <c r="M112" s="652" t="str">
        <f t="shared" si="1"/>
        <v/>
      </c>
    </row>
    <row r="113" spans="1:13" ht="14.45" customHeight="1" x14ac:dyDescent="0.2">
      <c r="A113" s="657" t="s">
        <v>406</v>
      </c>
      <c r="B113" s="653">
        <v>30</v>
      </c>
      <c r="C113" s="654">
        <v>0</v>
      </c>
      <c r="D113" s="654">
        <v>-30</v>
      </c>
      <c r="E113" s="655">
        <v>0</v>
      </c>
      <c r="F113" s="653">
        <v>0</v>
      </c>
      <c r="G113" s="654">
        <v>0</v>
      </c>
      <c r="H113" s="654">
        <v>0</v>
      </c>
      <c r="I113" s="654">
        <v>0</v>
      </c>
      <c r="J113" s="654">
        <v>0</v>
      </c>
      <c r="K113" s="656">
        <v>0</v>
      </c>
      <c r="L113" s="252"/>
      <c r="M113" s="652" t="str">
        <f t="shared" si="1"/>
        <v/>
      </c>
    </row>
    <row r="114" spans="1:13" ht="14.45" customHeight="1" x14ac:dyDescent="0.2">
      <c r="A114" s="657" t="s">
        <v>407</v>
      </c>
      <c r="B114" s="653">
        <v>60</v>
      </c>
      <c r="C114" s="654">
        <v>77.013080000000002</v>
      </c>
      <c r="D114" s="654">
        <v>17.013080000000002</v>
      </c>
      <c r="E114" s="655">
        <v>1.2835513333333333</v>
      </c>
      <c r="F114" s="653">
        <v>0</v>
      </c>
      <c r="G114" s="654">
        <v>0</v>
      </c>
      <c r="H114" s="654">
        <v>0</v>
      </c>
      <c r="I114" s="654">
        <v>0</v>
      </c>
      <c r="J114" s="654">
        <v>0</v>
      </c>
      <c r="K114" s="656">
        <v>0</v>
      </c>
      <c r="L114" s="252"/>
      <c r="M114" s="652" t="str">
        <f t="shared" si="1"/>
        <v/>
      </c>
    </row>
    <row r="115" spans="1:13" ht="14.45" customHeight="1" x14ac:dyDescent="0.2">
      <c r="A115" s="657" t="s">
        <v>408</v>
      </c>
      <c r="B115" s="653">
        <v>66568.934645000001</v>
      </c>
      <c r="C115" s="654">
        <v>69713.129760000011</v>
      </c>
      <c r="D115" s="654">
        <v>3144.1951150000095</v>
      </c>
      <c r="E115" s="655">
        <v>1.0472321681542214</v>
      </c>
      <c r="F115" s="653">
        <v>71824.118594600004</v>
      </c>
      <c r="G115" s="654">
        <v>29926.716081083337</v>
      </c>
      <c r="H115" s="654">
        <v>6192.8072899999997</v>
      </c>
      <c r="I115" s="654">
        <v>34373.65741</v>
      </c>
      <c r="J115" s="654">
        <v>4446.9413289166623</v>
      </c>
      <c r="K115" s="656">
        <v>0.47858098480841416</v>
      </c>
      <c r="L115" s="252"/>
      <c r="M115" s="652" t="str">
        <f t="shared" si="1"/>
        <v/>
      </c>
    </row>
    <row r="116" spans="1:13" ht="14.45" customHeight="1" x14ac:dyDescent="0.2">
      <c r="A116" s="657" t="s">
        <v>409</v>
      </c>
      <c r="B116" s="653">
        <v>48868.170204999995</v>
      </c>
      <c r="C116" s="654">
        <v>51513.813999999998</v>
      </c>
      <c r="D116" s="654">
        <v>2645.6437950000036</v>
      </c>
      <c r="E116" s="655">
        <v>1.0541383846356767</v>
      </c>
      <c r="F116" s="653">
        <v>52958.664512800002</v>
      </c>
      <c r="G116" s="654">
        <v>22066.110213666667</v>
      </c>
      <c r="H116" s="654">
        <v>4566.7719999999999</v>
      </c>
      <c r="I116" s="654">
        <v>25435.142</v>
      </c>
      <c r="J116" s="654">
        <v>3369.031786333333</v>
      </c>
      <c r="K116" s="656">
        <v>0.48028291940504614</v>
      </c>
      <c r="L116" s="252"/>
      <c r="M116" s="652" t="str">
        <f t="shared" si="1"/>
        <v/>
      </c>
    </row>
    <row r="117" spans="1:13" ht="14.45" customHeight="1" x14ac:dyDescent="0.2">
      <c r="A117" s="657" t="s">
        <v>410</v>
      </c>
      <c r="B117" s="653">
        <v>48679.106684500002</v>
      </c>
      <c r="C117" s="654">
        <v>46913.830999999998</v>
      </c>
      <c r="D117" s="654">
        <v>-1765.275684500004</v>
      </c>
      <c r="E117" s="655">
        <v>0.96373648152705138</v>
      </c>
      <c r="F117" s="653">
        <v>52512.732990299999</v>
      </c>
      <c r="G117" s="654">
        <v>21880.305412624999</v>
      </c>
      <c r="H117" s="654">
        <v>4497.7370000000001</v>
      </c>
      <c r="I117" s="654">
        <v>20441.793000000001</v>
      </c>
      <c r="J117" s="654">
        <v>-1438.5124126249975</v>
      </c>
      <c r="K117" s="656">
        <v>0.38927307408997264</v>
      </c>
      <c r="L117" s="252"/>
      <c r="M117" s="652" t="str">
        <f t="shared" si="1"/>
        <v>X</v>
      </c>
    </row>
    <row r="118" spans="1:13" ht="14.45" customHeight="1" x14ac:dyDescent="0.2">
      <c r="A118" s="657" t="s">
        <v>411</v>
      </c>
      <c r="B118" s="653">
        <v>48679.106684500002</v>
      </c>
      <c r="C118" s="654">
        <v>46913.830999999998</v>
      </c>
      <c r="D118" s="654">
        <v>-1765.275684500004</v>
      </c>
      <c r="E118" s="655">
        <v>0.96373648152705138</v>
      </c>
      <c r="F118" s="653">
        <v>52512.732990299999</v>
      </c>
      <c r="G118" s="654">
        <v>21880.305412624999</v>
      </c>
      <c r="H118" s="654">
        <v>4497.7370000000001</v>
      </c>
      <c r="I118" s="654">
        <v>20441.793000000001</v>
      </c>
      <c r="J118" s="654">
        <v>-1438.5124126249975</v>
      </c>
      <c r="K118" s="656">
        <v>0.38927307408997264</v>
      </c>
      <c r="L118" s="252"/>
      <c r="M118" s="652" t="str">
        <f t="shared" si="1"/>
        <v/>
      </c>
    </row>
    <row r="119" spans="1:13" ht="14.45" customHeight="1" x14ac:dyDescent="0.2">
      <c r="A119" s="657" t="s">
        <v>412</v>
      </c>
      <c r="B119" s="653">
        <v>0</v>
      </c>
      <c r="C119" s="654">
        <v>213.869</v>
      </c>
      <c r="D119" s="654">
        <v>213.869</v>
      </c>
      <c r="E119" s="655">
        <v>0</v>
      </c>
      <c r="F119" s="653">
        <v>0</v>
      </c>
      <c r="G119" s="654">
        <v>0</v>
      </c>
      <c r="H119" s="654">
        <v>45.45</v>
      </c>
      <c r="I119" s="654">
        <v>181.27500000000001</v>
      </c>
      <c r="J119" s="654">
        <v>181.27500000000001</v>
      </c>
      <c r="K119" s="656">
        <v>0</v>
      </c>
      <c r="L119" s="252"/>
      <c r="M119" s="652" t="str">
        <f t="shared" si="1"/>
        <v>X</v>
      </c>
    </row>
    <row r="120" spans="1:13" ht="14.45" customHeight="1" x14ac:dyDescent="0.2">
      <c r="A120" s="657" t="s">
        <v>413</v>
      </c>
      <c r="B120" s="653">
        <v>0</v>
      </c>
      <c r="C120" s="654">
        <v>213.869</v>
      </c>
      <c r="D120" s="654">
        <v>213.869</v>
      </c>
      <c r="E120" s="655">
        <v>0</v>
      </c>
      <c r="F120" s="653">
        <v>0</v>
      </c>
      <c r="G120" s="654">
        <v>0</v>
      </c>
      <c r="H120" s="654">
        <v>45.45</v>
      </c>
      <c r="I120" s="654">
        <v>181.27500000000001</v>
      </c>
      <c r="J120" s="654">
        <v>181.27500000000001</v>
      </c>
      <c r="K120" s="656">
        <v>0</v>
      </c>
      <c r="L120" s="252"/>
      <c r="M120" s="652" t="str">
        <f t="shared" si="1"/>
        <v/>
      </c>
    </row>
    <row r="121" spans="1:13" ht="14.45" customHeight="1" x14ac:dyDescent="0.2">
      <c r="A121" s="657" t="s">
        <v>414</v>
      </c>
      <c r="B121" s="653">
        <v>123.9093213</v>
      </c>
      <c r="C121" s="654">
        <v>340.06799999999998</v>
      </c>
      <c r="D121" s="654">
        <v>216.1586787</v>
      </c>
      <c r="E121" s="655">
        <v>2.7444908618025008</v>
      </c>
      <c r="F121" s="653">
        <v>445.93152250000003</v>
      </c>
      <c r="G121" s="654">
        <v>185.80480104166668</v>
      </c>
      <c r="H121" s="654">
        <v>23.585000000000001</v>
      </c>
      <c r="I121" s="654">
        <v>209.864</v>
      </c>
      <c r="J121" s="654">
        <v>24.059198958333326</v>
      </c>
      <c r="K121" s="656">
        <v>0.47061934268170064</v>
      </c>
      <c r="L121" s="252"/>
      <c r="M121" s="652" t="str">
        <f t="shared" si="1"/>
        <v>X</v>
      </c>
    </row>
    <row r="122" spans="1:13" ht="14.45" customHeight="1" x14ac:dyDescent="0.2">
      <c r="A122" s="657" t="s">
        <v>415</v>
      </c>
      <c r="B122" s="653">
        <v>123.9093213</v>
      </c>
      <c r="C122" s="654">
        <v>340.06799999999998</v>
      </c>
      <c r="D122" s="654">
        <v>216.1586787</v>
      </c>
      <c r="E122" s="655">
        <v>2.7444908618025008</v>
      </c>
      <c r="F122" s="653">
        <v>445.93152250000003</v>
      </c>
      <c r="G122" s="654">
        <v>185.80480104166668</v>
      </c>
      <c r="H122" s="654">
        <v>23.585000000000001</v>
      </c>
      <c r="I122" s="654">
        <v>209.864</v>
      </c>
      <c r="J122" s="654">
        <v>24.059198958333326</v>
      </c>
      <c r="K122" s="656">
        <v>0.47061934268170064</v>
      </c>
      <c r="L122" s="252"/>
      <c r="M122" s="652" t="str">
        <f t="shared" si="1"/>
        <v/>
      </c>
    </row>
    <row r="123" spans="1:13" ht="14.45" customHeight="1" x14ac:dyDescent="0.2">
      <c r="A123" s="657" t="s">
        <v>416</v>
      </c>
      <c r="B123" s="653">
        <v>65.154199200000008</v>
      </c>
      <c r="C123" s="654">
        <v>25.75</v>
      </c>
      <c r="D123" s="654">
        <v>-39.404199200000008</v>
      </c>
      <c r="E123" s="655">
        <v>0.39521627640540469</v>
      </c>
      <c r="F123" s="653">
        <v>0</v>
      </c>
      <c r="G123" s="654">
        <v>0</v>
      </c>
      <c r="H123" s="654">
        <v>0</v>
      </c>
      <c r="I123" s="654">
        <v>1.5</v>
      </c>
      <c r="J123" s="654">
        <v>1.5</v>
      </c>
      <c r="K123" s="656">
        <v>0</v>
      </c>
      <c r="L123" s="252"/>
      <c r="M123" s="652" t="str">
        <f t="shared" si="1"/>
        <v>X</v>
      </c>
    </row>
    <row r="124" spans="1:13" ht="14.45" customHeight="1" x14ac:dyDescent="0.2">
      <c r="A124" s="657" t="s">
        <v>417</v>
      </c>
      <c r="B124" s="653">
        <v>65.154199200000008</v>
      </c>
      <c r="C124" s="654">
        <v>25.75</v>
      </c>
      <c r="D124" s="654">
        <v>-39.404199200000008</v>
      </c>
      <c r="E124" s="655">
        <v>0.39521627640540469</v>
      </c>
      <c r="F124" s="653">
        <v>0</v>
      </c>
      <c r="G124" s="654">
        <v>0</v>
      </c>
      <c r="H124" s="654">
        <v>0</v>
      </c>
      <c r="I124" s="654">
        <v>1.5</v>
      </c>
      <c r="J124" s="654">
        <v>1.5</v>
      </c>
      <c r="K124" s="656">
        <v>0</v>
      </c>
      <c r="L124" s="252"/>
      <c r="M124" s="652" t="str">
        <f t="shared" si="1"/>
        <v/>
      </c>
    </row>
    <row r="125" spans="1:13" ht="14.45" customHeight="1" x14ac:dyDescent="0.2">
      <c r="A125" s="657" t="s">
        <v>418</v>
      </c>
      <c r="B125" s="653">
        <v>0</v>
      </c>
      <c r="C125" s="654">
        <v>4020.2959999999998</v>
      </c>
      <c r="D125" s="654">
        <v>4020.2959999999998</v>
      </c>
      <c r="E125" s="655">
        <v>0</v>
      </c>
      <c r="F125" s="653">
        <v>0</v>
      </c>
      <c r="G125" s="654">
        <v>0</v>
      </c>
      <c r="H125" s="654">
        <v>0</v>
      </c>
      <c r="I125" s="654">
        <v>4600.71</v>
      </c>
      <c r="J125" s="654">
        <v>4600.71</v>
      </c>
      <c r="K125" s="656">
        <v>0</v>
      </c>
      <c r="L125" s="252"/>
      <c r="M125" s="652" t="str">
        <f t="shared" si="1"/>
        <v>X</v>
      </c>
    </row>
    <row r="126" spans="1:13" ht="14.45" customHeight="1" x14ac:dyDescent="0.2">
      <c r="A126" s="657" t="s">
        <v>419</v>
      </c>
      <c r="B126" s="653">
        <v>0</v>
      </c>
      <c r="C126" s="654">
        <v>4020.2959999999998</v>
      </c>
      <c r="D126" s="654">
        <v>4020.2959999999998</v>
      </c>
      <c r="E126" s="655">
        <v>0</v>
      </c>
      <c r="F126" s="653">
        <v>0</v>
      </c>
      <c r="G126" s="654">
        <v>0</v>
      </c>
      <c r="H126" s="654">
        <v>0</v>
      </c>
      <c r="I126" s="654">
        <v>4600.71</v>
      </c>
      <c r="J126" s="654">
        <v>4600.71</v>
      </c>
      <c r="K126" s="656">
        <v>0</v>
      </c>
      <c r="L126" s="252"/>
      <c r="M126" s="652" t="str">
        <f t="shared" si="1"/>
        <v/>
      </c>
    </row>
    <row r="127" spans="1:13" ht="14.45" customHeight="1" x14ac:dyDescent="0.2">
      <c r="A127" s="657" t="s">
        <v>420</v>
      </c>
      <c r="B127" s="653">
        <v>16504.818407700001</v>
      </c>
      <c r="C127" s="654">
        <v>17254.177309999999</v>
      </c>
      <c r="D127" s="654">
        <v>749.35890229999859</v>
      </c>
      <c r="E127" s="655">
        <v>1.0454024324163664</v>
      </c>
      <c r="F127" s="653">
        <v>17791.695962000002</v>
      </c>
      <c r="G127" s="654">
        <v>7413.2066508333346</v>
      </c>
      <c r="H127" s="654">
        <v>1535.59304</v>
      </c>
      <c r="I127" s="654">
        <v>8525.4129100000009</v>
      </c>
      <c r="J127" s="654">
        <v>1112.2062591666663</v>
      </c>
      <c r="K127" s="656">
        <v>0.47917932771607691</v>
      </c>
      <c r="L127" s="252"/>
      <c r="M127" s="652" t="str">
        <f t="shared" si="1"/>
        <v/>
      </c>
    </row>
    <row r="128" spans="1:13" ht="14.45" customHeight="1" x14ac:dyDescent="0.2">
      <c r="A128" s="657" t="s">
        <v>421</v>
      </c>
      <c r="B128" s="653">
        <v>4398.1353184</v>
      </c>
      <c r="C128" s="654">
        <v>4244.2192699999996</v>
      </c>
      <c r="D128" s="654">
        <v>-153.91604840000036</v>
      </c>
      <c r="E128" s="655">
        <v>0.96500424901524096</v>
      </c>
      <c r="F128" s="653">
        <v>4758.3115333000005</v>
      </c>
      <c r="G128" s="654">
        <v>1982.6298055416669</v>
      </c>
      <c r="H128" s="654">
        <v>408.88271999999995</v>
      </c>
      <c r="I128" s="654">
        <v>1856.0151899999998</v>
      </c>
      <c r="J128" s="654">
        <v>-126.61461554166704</v>
      </c>
      <c r="K128" s="656">
        <v>0.39005751872509486</v>
      </c>
      <c r="L128" s="252"/>
      <c r="M128" s="652" t="str">
        <f t="shared" si="1"/>
        <v>X</v>
      </c>
    </row>
    <row r="129" spans="1:13" ht="14.45" customHeight="1" x14ac:dyDescent="0.2">
      <c r="A129" s="657" t="s">
        <v>422</v>
      </c>
      <c r="B129" s="653">
        <v>4398.1353184</v>
      </c>
      <c r="C129" s="654">
        <v>4244.2192699999996</v>
      </c>
      <c r="D129" s="654">
        <v>-153.91604840000036</v>
      </c>
      <c r="E129" s="655">
        <v>0.96500424901524096</v>
      </c>
      <c r="F129" s="653">
        <v>4758.3115333000005</v>
      </c>
      <c r="G129" s="654">
        <v>1982.6298055416669</v>
      </c>
      <c r="H129" s="654">
        <v>408.88271999999995</v>
      </c>
      <c r="I129" s="654">
        <v>1856.0151899999998</v>
      </c>
      <c r="J129" s="654">
        <v>-126.61461554166704</v>
      </c>
      <c r="K129" s="656">
        <v>0.39005751872509486</v>
      </c>
      <c r="L129" s="252"/>
      <c r="M129" s="652" t="str">
        <f t="shared" si="1"/>
        <v/>
      </c>
    </row>
    <row r="130" spans="1:13" ht="14.45" customHeight="1" x14ac:dyDescent="0.2">
      <c r="A130" s="657" t="s">
        <v>423</v>
      </c>
      <c r="B130" s="653">
        <v>12106.683089299999</v>
      </c>
      <c r="C130" s="654">
        <v>11651.098400000001</v>
      </c>
      <c r="D130" s="654">
        <v>-455.58468929999799</v>
      </c>
      <c r="E130" s="655">
        <v>0.96236915710607407</v>
      </c>
      <c r="F130" s="653">
        <v>13033.384428699999</v>
      </c>
      <c r="G130" s="654">
        <v>5430.5768452916664</v>
      </c>
      <c r="H130" s="654">
        <v>1126.7103200000001</v>
      </c>
      <c r="I130" s="654">
        <v>5114.3572100000001</v>
      </c>
      <c r="J130" s="654">
        <v>-316.21963529166624</v>
      </c>
      <c r="K130" s="656">
        <v>0.39240438567422248</v>
      </c>
      <c r="L130" s="252"/>
      <c r="M130" s="652" t="str">
        <f t="shared" si="1"/>
        <v>X</v>
      </c>
    </row>
    <row r="131" spans="1:13" ht="14.45" customHeight="1" x14ac:dyDescent="0.2">
      <c r="A131" s="657" t="s">
        <v>424</v>
      </c>
      <c r="B131" s="653">
        <v>12106.683089299999</v>
      </c>
      <c r="C131" s="654">
        <v>11651.098400000001</v>
      </c>
      <c r="D131" s="654">
        <v>-455.58468929999799</v>
      </c>
      <c r="E131" s="655">
        <v>0.96236915710607407</v>
      </c>
      <c r="F131" s="653">
        <v>13033.384428699999</v>
      </c>
      <c r="G131" s="654">
        <v>5430.5768452916664</v>
      </c>
      <c r="H131" s="654">
        <v>1126.7103200000001</v>
      </c>
      <c r="I131" s="654">
        <v>5114.3572100000001</v>
      </c>
      <c r="J131" s="654">
        <v>-316.21963529166624</v>
      </c>
      <c r="K131" s="656">
        <v>0.39240438567422248</v>
      </c>
      <c r="L131" s="252"/>
      <c r="M131" s="652" t="str">
        <f t="shared" si="1"/>
        <v/>
      </c>
    </row>
    <row r="132" spans="1:13" ht="14.45" customHeight="1" x14ac:dyDescent="0.2">
      <c r="A132" s="657" t="s">
        <v>425</v>
      </c>
      <c r="B132" s="653">
        <v>0</v>
      </c>
      <c r="C132" s="654">
        <v>361.82628000000005</v>
      </c>
      <c r="D132" s="654">
        <v>361.82628000000005</v>
      </c>
      <c r="E132" s="655">
        <v>0</v>
      </c>
      <c r="F132" s="653">
        <v>0</v>
      </c>
      <c r="G132" s="654">
        <v>0</v>
      </c>
      <c r="H132" s="654">
        <v>0</v>
      </c>
      <c r="I132" s="654">
        <v>414.06440999999995</v>
      </c>
      <c r="J132" s="654">
        <v>414.06440999999995</v>
      </c>
      <c r="K132" s="656">
        <v>0</v>
      </c>
      <c r="L132" s="252"/>
      <c r="M132" s="652" t="str">
        <f t="shared" si="1"/>
        <v>X</v>
      </c>
    </row>
    <row r="133" spans="1:13" ht="14.45" customHeight="1" x14ac:dyDescent="0.2">
      <c r="A133" s="657" t="s">
        <v>426</v>
      </c>
      <c r="B133" s="653">
        <v>0</v>
      </c>
      <c r="C133" s="654">
        <v>361.82628000000005</v>
      </c>
      <c r="D133" s="654">
        <v>361.82628000000005</v>
      </c>
      <c r="E133" s="655">
        <v>0</v>
      </c>
      <c r="F133" s="653">
        <v>0</v>
      </c>
      <c r="G133" s="654">
        <v>0</v>
      </c>
      <c r="H133" s="654">
        <v>0</v>
      </c>
      <c r="I133" s="654">
        <v>414.06440999999995</v>
      </c>
      <c r="J133" s="654">
        <v>414.06440999999995</v>
      </c>
      <c r="K133" s="656">
        <v>0</v>
      </c>
      <c r="L133" s="252"/>
      <c r="M133" s="652" t="str">
        <f t="shared" si="1"/>
        <v/>
      </c>
    </row>
    <row r="134" spans="1:13" ht="14.45" customHeight="1" x14ac:dyDescent="0.2">
      <c r="A134" s="657" t="s">
        <v>427</v>
      </c>
      <c r="B134" s="653">
        <v>0</v>
      </c>
      <c r="C134" s="654">
        <v>997.03336000000002</v>
      </c>
      <c r="D134" s="654">
        <v>997.03336000000002</v>
      </c>
      <c r="E134" s="655">
        <v>0</v>
      </c>
      <c r="F134" s="653">
        <v>0</v>
      </c>
      <c r="G134" s="654">
        <v>0</v>
      </c>
      <c r="H134" s="654">
        <v>0</v>
      </c>
      <c r="I134" s="654">
        <v>1140.9761000000001</v>
      </c>
      <c r="J134" s="654">
        <v>1140.9761000000001</v>
      </c>
      <c r="K134" s="656">
        <v>0</v>
      </c>
      <c r="L134" s="252"/>
      <c r="M134" s="652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657" t="s">
        <v>428</v>
      </c>
      <c r="B135" s="653">
        <v>0</v>
      </c>
      <c r="C135" s="654">
        <v>997.03336000000002</v>
      </c>
      <c r="D135" s="654">
        <v>997.03336000000002</v>
      </c>
      <c r="E135" s="655">
        <v>0</v>
      </c>
      <c r="F135" s="653">
        <v>0</v>
      </c>
      <c r="G135" s="654">
        <v>0</v>
      </c>
      <c r="H135" s="654">
        <v>0</v>
      </c>
      <c r="I135" s="654">
        <v>1140.9761000000001</v>
      </c>
      <c r="J135" s="654">
        <v>1140.9761000000001</v>
      </c>
      <c r="K135" s="656">
        <v>0</v>
      </c>
      <c r="L135" s="252"/>
      <c r="M135" s="652" t="str">
        <f t="shared" si="2"/>
        <v/>
      </c>
    </row>
    <row r="136" spans="1:13" ht="14.45" customHeight="1" x14ac:dyDescent="0.2">
      <c r="A136" s="657" t="s">
        <v>429</v>
      </c>
      <c r="B136" s="653">
        <v>218.58262870000001</v>
      </c>
      <c r="C136" s="654">
        <v>0</v>
      </c>
      <c r="D136" s="654">
        <v>-218.58262870000001</v>
      </c>
      <c r="E136" s="655">
        <v>0</v>
      </c>
      <c r="F136" s="653">
        <v>0</v>
      </c>
      <c r="G136" s="654">
        <v>0</v>
      </c>
      <c r="H136" s="654">
        <v>0</v>
      </c>
      <c r="I136" s="654">
        <v>0</v>
      </c>
      <c r="J136" s="654">
        <v>0</v>
      </c>
      <c r="K136" s="656">
        <v>0</v>
      </c>
      <c r="L136" s="252"/>
      <c r="M136" s="652" t="str">
        <f t="shared" si="2"/>
        <v/>
      </c>
    </row>
    <row r="137" spans="1:13" ht="14.45" customHeight="1" x14ac:dyDescent="0.2">
      <c r="A137" s="657" t="s">
        <v>430</v>
      </c>
      <c r="B137" s="653">
        <v>218.58262870000001</v>
      </c>
      <c r="C137" s="654">
        <v>0</v>
      </c>
      <c r="D137" s="654">
        <v>-218.58262870000001</v>
      </c>
      <c r="E137" s="655">
        <v>0</v>
      </c>
      <c r="F137" s="653">
        <v>0</v>
      </c>
      <c r="G137" s="654">
        <v>0</v>
      </c>
      <c r="H137" s="654">
        <v>0</v>
      </c>
      <c r="I137" s="654">
        <v>0</v>
      </c>
      <c r="J137" s="654">
        <v>0</v>
      </c>
      <c r="K137" s="656">
        <v>0</v>
      </c>
      <c r="L137" s="252"/>
      <c r="M137" s="652" t="str">
        <f t="shared" si="2"/>
        <v>X</v>
      </c>
    </row>
    <row r="138" spans="1:13" ht="14.45" customHeight="1" x14ac:dyDescent="0.2">
      <c r="A138" s="657" t="s">
        <v>431</v>
      </c>
      <c r="B138" s="653">
        <v>218.58262870000001</v>
      </c>
      <c r="C138" s="654">
        <v>0</v>
      </c>
      <c r="D138" s="654">
        <v>-218.58262870000001</v>
      </c>
      <c r="E138" s="655">
        <v>0</v>
      </c>
      <c r="F138" s="653">
        <v>0</v>
      </c>
      <c r="G138" s="654">
        <v>0</v>
      </c>
      <c r="H138" s="654">
        <v>0</v>
      </c>
      <c r="I138" s="654">
        <v>0</v>
      </c>
      <c r="J138" s="654">
        <v>0</v>
      </c>
      <c r="K138" s="656">
        <v>0</v>
      </c>
      <c r="L138" s="252"/>
      <c r="M138" s="652" t="str">
        <f t="shared" si="2"/>
        <v/>
      </c>
    </row>
    <row r="139" spans="1:13" ht="14.45" customHeight="1" x14ac:dyDescent="0.2">
      <c r="A139" s="657" t="s">
        <v>432</v>
      </c>
      <c r="B139" s="653">
        <v>977.36340359999997</v>
      </c>
      <c r="C139" s="654">
        <v>945.13844999999992</v>
      </c>
      <c r="D139" s="654">
        <v>-32.224953600000049</v>
      </c>
      <c r="E139" s="655">
        <v>0.96702868812019838</v>
      </c>
      <c r="F139" s="653">
        <v>1073.7581198</v>
      </c>
      <c r="G139" s="654">
        <v>447.39921658333338</v>
      </c>
      <c r="H139" s="654">
        <v>90.442250000000001</v>
      </c>
      <c r="I139" s="654">
        <v>413.10250000000002</v>
      </c>
      <c r="J139" s="654">
        <v>-34.296716583333364</v>
      </c>
      <c r="K139" s="656">
        <v>0.38472584503197532</v>
      </c>
      <c r="L139" s="252"/>
      <c r="M139" s="652" t="str">
        <f t="shared" si="2"/>
        <v/>
      </c>
    </row>
    <row r="140" spans="1:13" ht="14.45" customHeight="1" x14ac:dyDescent="0.2">
      <c r="A140" s="657" t="s">
        <v>433</v>
      </c>
      <c r="B140" s="653">
        <v>977.36340359999997</v>
      </c>
      <c r="C140" s="654">
        <v>945.13844999999992</v>
      </c>
      <c r="D140" s="654">
        <v>-32.224953600000049</v>
      </c>
      <c r="E140" s="655">
        <v>0.96702868812019838</v>
      </c>
      <c r="F140" s="653">
        <v>1073.7581198</v>
      </c>
      <c r="G140" s="654">
        <v>447.39921658333338</v>
      </c>
      <c r="H140" s="654">
        <v>90.442250000000001</v>
      </c>
      <c r="I140" s="654">
        <v>413.10250000000002</v>
      </c>
      <c r="J140" s="654">
        <v>-34.296716583333364</v>
      </c>
      <c r="K140" s="656">
        <v>0.38472584503197532</v>
      </c>
      <c r="L140" s="252"/>
      <c r="M140" s="652" t="str">
        <f t="shared" si="2"/>
        <v>X</v>
      </c>
    </row>
    <row r="141" spans="1:13" ht="14.45" customHeight="1" x14ac:dyDescent="0.2">
      <c r="A141" s="657" t="s">
        <v>434</v>
      </c>
      <c r="B141" s="653">
        <v>977.36340359999997</v>
      </c>
      <c r="C141" s="654">
        <v>945.13844999999992</v>
      </c>
      <c r="D141" s="654">
        <v>-32.224953600000049</v>
      </c>
      <c r="E141" s="655">
        <v>0.96702868812019838</v>
      </c>
      <c r="F141" s="653">
        <v>1073.7581198</v>
      </c>
      <c r="G141" s="654">
        <v>447.39921658333338</v>
      </c>
      <c r="H141" s="654">
        <v>90.442250000000001</v>
      </c>
      <c r="I141" s="654">
        <v>413.10250000000002</v>
      </c>
      <c r="J141" s="654">
        <v>-34.296716583333364</v>
      </c>
      <c r="K141" s="656">
        <v>0.38472584503197532</v>
      </c>
      <c r="L141" s="252"/>
      <c r="M141" s="652" t="str">
        <f t="shared" si="2"/>
        <v/>
      </c>
    </row>
    <row r="142" spans="1:13" ht="14.45" customHeight="1" x14ac:dyDescent="0.2">
      <c r="A142" s="657" t="s">
        <v>435</v>
      </c>
      <c r="B142" s="653">
        <v>43.192227599999995</v>
      </c>
      <c r="C142" s="654">
        <v>16</v>
      </c>
      <c r="D142" s="654">
        <v>-27.192227599999995</v>
      </c>
      <c r="E142" s="655">
        <v>0.37043701816388841</v>
      </c>
      <c r="F142" s="653">
        <v>0</v>
      </c>
      <c r="G142" s="654">
        <v>0</v>
      </c>
      <c r="H142" s="654">
        <v>63.667000000000002</v>
      </c>
      <c r="I142" s="654">
        <v>154.66999999999999</v>
      </c>
      <c r="J142" s="654">
        <v>154.66999999999999</v>
      </c>
      <c r="K142" s="656">
        <v>0</v>
      </c>
      <c r="L142" s="252"/>
      <c r="M142" s="652" t="str">
        <f t="shared" si="2"/>
        <v/>
      </c>
    </row>
    <row r="143" spans="1:13" ht="14.45" customHeight="1" x14ac:dyDescent="0.2">
      <c r="A143" s="657" t="s">
        <v>436</v>
      </c>
      <c r="B143" s="653">
        <v>43.192227599999995</v>
      </c>
      <c r="C143" s="654">
        <v>16</v>
      </c>
      <c r="D143" s="654">
        <v>-27.192227599999995</v>
      </c>
      <c r="E143" s="655">
        <v>0.37043701816388841</v>
      </c>
      <c r="F143" s="653">
        <v>0</v>
      </c>
      <c r="G143" s="654">
        <v>0</v>
      </c>
      <c r="H143" s="654">
        <v>63.667000000000002</v>
      </c>
      <c r="I143" s="654">
        <v>154.66999999999999</v>
      </c>
      <c r="J143" s="654">
        <v>154.66999999999999</v>
      </c>
      <c r="K143" s="656">
        <v>0</v>
      </c>
      <c r="L143" s="252"/>
      <c r="M143" s="652" t="str">
        <f t="shared" si="2"/>
        <v/>
      </c>
    </row>
    <row r="144" spans="1:13" ht="14.45" customHeight="1" x14ac:dyDescent="0.2">
      <c r="A144" s="657" t="s">
        <v>437</v>
      </c>
      <c r="B144" s="653">
        <v>34.757678399999996</v>
      </c>
      <c r="C144" s="654">
        <v>0</v>
      </c>
      <c r="D144" s="654">
        <v>-34.757678399999996</v>
      </c>
      <c r="E144" s="655">
        <v>0</v>
      </c>
      <c r="F144" s="653">
        <v>0</v>
      </c>
      <c r="G144" s="654">
        <v>0</v>
      </c>
      <c r="H144" s="654">
        <v>0</v>
      </c>
      <c r="I144" s="654">
        <v>0</v>
      </c>
      <c r="J144" s="654">
        <v>0</v>
      </c>
      <c r="K144" s="656">
        <v>0</v>
      </c>
      <c r="L144" s="252"/>
      <c r="M144" s="652" t="str">
        <f t="shared" si="2"/>
        <v>X</v>
      </c>
    </row>
    <row r="145" spans="1:13" ht="14.45" customHeight="1" x14ac:dyDescent="0.2">
      <c r="A145" s="657" t="s">
        <v>438</v>
      </c>
      <c r="B145" s="653">
        <v>0.34811999999999999</v>
      </c>
      <c r="C145" s="654">
        <v>0</v>
      </c>
      <c r="D145" s="654">
        <v>-0.34811999999999999</v>
      </c>
      <c r="E145" s="655">
        <v>0</v>
      </c>
      <c r="F145" s="653">
        <v>0</v>
      </c>
      <c r="G145" s="654">
        <v>0</v>
      </c>
      <c r="H145" s="654">
        <v>0</v>
      </c>
      <c r="I145" s="654">
        <v>0</v>
      </c>
      <c r="J145" s="654">
        <v>0</v>
      </c>
      <c r="K145" s="656">
        <v>0</v>
      </c>
      <c r="L145" s="252"/>
      <c r="M145" s="652" t="str">
        <f t="shared" si="2"/>
        <v/>
      </c>
    </row>
    <row r="146" spans="1:13" ht="14.45" customHeight="1" x14ac:dyDescent="0.2">
      <c r="A146" s="657" t="s">
        <v>439</v>
      </c>
      <c r="B146" s="653">
        <v>34.409558400000002</v>
      </c>
      <c r="C146" s="654">
        <v>0</v>
      </c>
      <c r="D146" s="654">
        <v>-34.409558400000002</v>
      </c>
      <c r="E146" s="655">
        <v>0</v>
      </c>
      <c r="F146" s="653">
        <v>0</v>
      </c>
      <c r="G146" s="654">
        <v>0</v>
      </c>
      <c r="H146" s="654">
        <v>0</v>
      </c>
      <c r="I146" s="654">
        <v>0</v>
      </c>
      <c r="J146" s="654">
        <v>0</v>
      </c>
      <c r="K146" s="656">
        <v>0</v>
      </c>
      <c r="L146" s="252"/>
      <c r="M146" s="652" t="str">
        <f t="shared" si="2"/>
        <v/>
      </c>
    </row>
    <row r="147" spans="1:13" ht="14.45" customHeight="1" x14ac:dyDescent="0.2">
      <c r="A147" s="657" t="s">
        <v>440</v>
      </c>
      <c r="B147" s="653">
        <v>0</v>
      </c>
      <c r="C147" s="654">
        <v>0</v>
      </c>
      <c r="D147" s="654">
        <v>0</v>
      </c>
      <c r="E147" s="655">
        <v>0</v>
      </c>
      <c r="F147" s="653">
        <v>0</v>
      </c>
      <c r="G147" s="654">
        <v>0</v>
      </c>
      <c r="H147" s="654">
        <v>63.667000000000002</v>
      </c>
      <c r="I147" s="654">
        <v>154.16999999999999</v>
      </c>
      <c r="J147" s="654">
        <v>154.16999999999999</v>
      </c>
      <c r="K147" s="656">
        <v>0</v>
      </c>
      <c r="L147" s="252"/>
      <c r="M147" s="652" t="str">
        <f t="shared" si="2"/>
        <v>X</v>
      </c>
    </row>
    <row r="148" spans="1:13" ht="14.45" customHeight="1" x14ac:dyDescent="0.2">
      <c r="A148" s="657" t="s">
        <v>441</v>
      </c>
      <c r="B148" s="653">
        <v>0</v>
      </c>
      <c r="C148" s="654">
        <v>0</v>
      </c>
      <c r="D148" s="654">
        <v>0</v>
      </c>
      <c r="E148" s="655">
        <v>0</v>
      </c>
      <c r="F148" s="653">
        <v>0</v>
      </c>
      <c r="G148" s="654">
        <v>0</v>
      </c>
      <c r="H148" s="654">
        <v>63.667000000000002</v>
      </c>
      <c r="I148" s="654">
        <v>154.16999999999999</v>
      </c>
      <c r="J148" s="654">
        <v>154.16999999999999</v>
      </c>
      <c r="K148" s="656">
        <v>0</v>
      </c>
      <c r="L148" s="252"/>
      <c r="M148" s="652" t="str">
        <f t="shared" si="2"/>
        <v/>
      </c>
    </row>
    <row r="149" spans="1:13" ht="14.45" customHeight="1" x14ac:dyDescent="0.2">
      <c r="A149" s="657" t="s">
        <v>442</v>
      </c>
      <c r="B149" s="653">
        <v>0</v>
      </c>
      <c r="C149" s="654">
        <v>16</v>
      </c>
      <c r="D149" s="654">
        <v>16</v>
      </c>
      <c r="E149" s="655">
        <v>0</v>
      </c>
      <c r="F149" s="653">
        <v>0</v>
      </c>
      <c r="G149" s="654">
        <v>0</v>
      </c>
      <c r="H149" s="654">
        <v>0</v>
      </c>
      <c r="I149" s="654">
        <v>0</v>
      </c>
      <c r="J149" s="654">
        <v>0</v>
      </c>
      <c r="K149" s="656">
        <v>0</v>
      </c>
      <c r="L149" s="252"/>
      <c r="M149" s="652" t="str">
        <f t="shared" si="2"/>
        <v>X</v>
      </c>
    </row>
    <row r="150" spans="1:13" ht="14.45" customHeight="1" x14ac:dyDescent="0.2">
      <c r="A150" s="657" t="s">
        <v>443</v>
      </c>
      <c r="B150" s="653">
        <v>0</v>
      </c>
      <c r="C150" s="654">
        <v>16</v>
      </c>
      <c r="D150" s="654">
        <v>16</v>
      </c>
      <c r="E150" s="655">
        <v>0</v>
      </c>
      <c r="F150" s="653">
        <v>0</v>
      </c>
      <c r="G150" s="654">
        <v>0</v>
      </c>
      <c r="H150" s="654">
        <v>0</v>
      </c>
      <c r="I150" s="654">
        <v>0</v>
      </c>
      <c r="J150" s="654">
        <v>0</v>
      </c>
      <c r="K150" s="656">
        <v>0</v>
      </c>
      <c r="L150" s="252"/>
      <c r="M150" s="652" t="str">
        <f t="shared" si="2"/>
        <v/>
      </c>
    </row>
    <row r="151" spans="1:13" ht="14.45" customHeight="1" x14ac:dyDescent="0.2">
      <c r="A151" s="657" t="s">
        <v>444</v>
      </c>
      <c r="B151" s="653">
        <v>2.4643548000000002</v>
      </c>
      <c r="C151" s="654">
        <v>0</v>
      </c>
      <c r="D151" s="654">
        <v>-2.4643548000000002</v>
      </c>
      <c r="E151" s="655">
        <v>0</v>
      </c>
      <c r="F151" s="653">
        <v>0</v>
      </c>
      <c r="G151" s="654">
        <v>0</v>
      </c>
      <c r="H151" s="654">
        <v>0</v>
      </c>
      <c r="I151" s="654">
        <v>0.5</v>
      </c>
      <c r="J151" s="654">
        <v>0.5</v>
      </c>
      <c r="K151" s="656">
        <v>0</v>
      </c>
      <c r="L151" s="252"/>
      <c r="M151" s="652" t="str">
        <f t="shared" si="2"/>
        <v>X</v>
      </c>
    </row>
    <row r="152" spans="1:13" ht="14.45" customHeight="1" x14ac:dyDescent="0.2">
      <c r="A152" s="657" t="s">
        <v>445</v>
      </c>
      <c r="B152" s="653">
        <v>2.4643548000000002</v>
      </c>
      <c r="C152" s="654">
        <v>0</v>
      </c>
      <c r="D152" s="654">
        <v>-2.4643548000000002</v>
      </c>
      <c r="E152" s="655">
        <v>0</v>
      </c>
      <c r="F152" s="653">
        <v>0</v>
      </c>
      <c r="G152" s="654">
        <v>0</v>
      </c>
      <c r="H152" s="654">
        <v>0</v>
      </c>
      <c r="I152" s="654">
        <v>0.5</v>
      </c>
      <c r="J152" s="654">
        <v>0.5</v>
      </c>
      <c r="K152" s="656">
        <v>0</v>
      </c>
      <c r="L152" s="252"/>
      <c r="M152" s="652" t="str">
        <f t="shared" si="2"/>
        <v/>
      </c>
    </row>
    <row r="153" spans="1:13" ht="14.45" customHeight="1" x14ac:dyDescent="0.2">
      <c r="A153" s="657" t="s">
        <v>446</v>
      </c>
      <c r="B153" s="653">
        <v>5.9701944000000005</v>
      </c>
      <c r="C153" s="654">
        <v>0</v>
      </c>
      <c r="D153" s="654">
        <v>-5.9701944000000005</v>
      </c>
      <c r="E153" s="655">
        <v>0</v>
      </c>
      <c r="F153" s="653">
        <v>0</v>
      </c>
      <c r="G153" s="654">
        <v>0</v>
      </c>
      <c r="H153" s="654">
        <v>0</v>
      </c>
      <c r="I153" s="654">
        <v>0</v>
      </c>
      <c r="J153" s="654">
        <v>0</v>
      </c>
      <c r="K153" s="656">
        <v>0</v>
      </c>
      <c r="L153" s="252"/>
      <c r="M153" s="652" t="str">
        <f t="shared" si="2"/>
        <v>X</v>
      </c>
    </row>
    <row r="154" spans="1:13" ht="14.45" customHeight="1" x14ac:dyDescent="0.2">
      <c r="A154" s="657" t="s">
        <v>447</v>
      </c>
      <c r="B154" s="653">
        <v>5.9701944000000005</v>
      </c>
      <c r="C154" s="654">
        <v>0</v>
      </c>
      <c r="D154" s="654">
        <v>-5.9701944000000005</v>
      </c>
      <c r="E154" s="655">
        <v>0</v>
      </c>
      <c r="F154" s="653">
        <v>0</v>
      </c>
      <c r="G154" s="654">
        <v>0</v>
      </c>
      <c r="H154" s="654">
        <v>0</v>
      </c>
      <c r="I154" s="654">
        <v>0</v>
      </c>
      <c r="J154" s="654">
        <v>0</v>
      </c>
      <c r="K154" s="656">
        <v>0</v>
      </c>
      <c r="L154" s="252"/>
      <c r="M154" s="652" t="str">
        <f t="shared" si="2"/>
        <v/>
      </c>
    </row>
    <row r="155" spans="1:13" ht="14.45" customHeight="1" x14ac:dyDescent="0.2">
      <c r="A155" s="657" t="s">
        <v>448</v>
      </c>
      <c r="B155" s="653">
        <v>2668.6221679999999</v>
      </c>
      <c r="C155" s="654">
        <v>2981.0852300000001</v>
      </c>
      <c r="D155" s="654">
        <v>312.46306200000026</v>
      </c>
      <c r="E155" s="655">
        <v>1.1170877862541986</v>
      </c>
      <c r="F155" s="653">
        <v>2643.2115180000001</v>
      </c>
      <c r="G155" s="654">
        <v>1101.3381325</v>
      </c>
      <c r="H155" s="654">
        <v>226.78029000000001</v>
      </c>
      <c r="I155" s="654">
        <v>1138.3651100000002</v>
      </c>
      <c r="J155" s="654">
        <v>37.026977500000157</v>
      </c>
      <c r="K155" s="656">
        <v>0.43067499602201725</v>
      </c>
      <c r="L155" s="252"/>
      <c r="M155" s="652" t="str">
        <f t="shared" si="2"/>
        <v/>
      </c>
    </row>
    <row r="156" spans="1:13" ht="14.45" customHeight="1" x14ac:dyDescent="0.2">
      <c r="A156" s="657" t="s">
        <v>449</v>
      </c>
      <c r="B156" s="653">
        <v>2658.1267538000002</v>
      </c>
      <c r="C156" s="654">
        <v>2804.7761299999997</v>
      </c>
      <c r="D156" s="654">
        <v>146.64937619999955</v>
      </c>
      <c r="E156" s="655">
        <v>1.0551701968276541</v>
      </c>
      <c r="F156" s="653">
        <v>2643.2115180000001</v>
      </c>
      <c r="G156" s="654">
        <v>1101.3381325</v>
      </c>
      <c r="H156" s="654">
        <v>224.28029000000001</v>
      </c>
      <c r="I156" s="654">
        <v>1129.92885</v>
      </c>
      <c r="J156" s="654">
        <v>28.590717499999982</v>
      </c>
      <c r="K156" s="656">
        <v>0.42748332560799623</v>
      </c>
      <c r="L156" s="252"/>
      <c r="M156" s="652" t="str">
        <f t="shared" si="2"/>
        <v/>
      </c>
    </row>
    <row r="157" spans="1:13" ht="14.45" customHeight="1" x14ac:dyDescent="0.2">
      <c r="A157" s="657" t="s">
        <v>450</v>
      </c>
      <c r="B157" s="653">
        <v>2658.1267538000002</v>
      </c>
      <c r="C157" s="654">
        <v>2797.8281299999999</v>
      </c>
      <c r="D157" s="654">
        <v>139.70137619999969</v>
      </c>
      <c r="E157" s="655">
        <v>1.0525563259917103</v>
      </c>
      <c r="F157" s="653">
        <v>2643.2115180000001</v>
      </c>
      <c r="G157" s="654">
        <v>1101.3381325</v>
      </c>
      <c r="H157" s="654">
        <v>224.28029000000001</v>
      </c>
      <c r="I157" s="654">
        <v>1129.92885</v>
      </c>
      <c r="J157" s="654">
        <v>28.590717499999982</v>
      </c>
      <c r="K157" s="656">
        <v>0.42748332560799623</v>
      </c>
      <c r="L157" s="252"/>
      <c r="M157" s="652" t="str">
        <f t="shared" si="2"/>
        <v>X</v>
      </c>
    </row>
    <row r="158" spans="1:13" ht="14.45" customHeight="1" x14ac:dyDescent="0.2">
      <c r="A158" s="657" t="s">
        <v>451</v>
      </c>
      <c r="B158" s="653">
        <v>110.886777</v>
      </c>
      <c r="C158" s="654">
        <v>132.30303000000001</v>
      </c>
      <c r="D158" s="654">
        <v>21.416253000000012</v>
      </c>
      <c r="E158" s="655">
        <v>1.1931362203809026</v>
      </c>
      <c r="F158" s="653">
        <v>120.5635896</v>
      </c>
      <c r="G158" s="654">
        <v>50.234829000000005</v>
      </c>
      <c r="H158" s="654">
        <v>10.922610000000001</v>
      </c>
      <c r="I158" s="654">
        <v>54.486290000000004</v>
      </c>
      <c r="J158" s="654">
        <v>4.251460999999999</v>
      </c>
      <c r="K158" s="656">
        <v>0.45192989177555148</v>
      </c>
      <c r="L158" s="252"/>
      <c r="M158" s="652" t="str">
        <f t="shared" si="2"/>
        <v/>
      </c>
    </row>
    <row r="159" spans="1:13" ht="14.45" customHeight="1" x14ac:dyDescent="0.2">
      <c r="A159" s="657" t="s">
        <v>452</v>
      </c>
      <c r="B159" s="653">
        <v>1267.6310072000001</v>
      </c>
      <c r="C159" s="654">
        <v>1382.261</v>
      </c>
      <c r="D159" s="654">
        <v>114.62999279999985</v>
      </c>
      <c r="E159" s="655">
        <v>1.0904285175645867</v>
      </c>
      <c r="F159" s="653">
        <v>1231.8759995999999</v>
      </c>
      <c r="G159" s="654">
        <v>513.28166649999991</v>
      </c>
      <c r="H159" s="654">
        <v>106.675</v>
      </c>
      <c r="I159" s="654">
        <v>541.90300000000002</v>
      </c>
      <c r="J159" s="654">
        <v>28.621333500000105</v>
      </c>
      <c r="K159" s="656">
        <v>0.43990060702210315</v>
      </c>
      <c r="L159" s="252"/>
      <c r="M159" s="652" t="str">
        <f t="shared" si="2"/>
        <v/>
      </c>
    </row>
    <row r="160" spans="1:13" ht="14.45" customHeight="1" x14ac:dyDescent="0.2">
      <c r="A160" s="657" t="s">
        <v>453</v>
      </c>
      <c r="B160" s="653">
        <v>608.9889695999999</v>
      </c>
      <c r="C160" s="654">
        <v>612.64409999999998</v>
      </c>
      <c r="D160" s="654">
        <v>3.6551304000000755</v>
      </c>
      <c r="E160" s="655">
        <v>1.0060019648671155</v>
      </c>
      <c r="F160" s="653">
        <v>620.15192879999995</v>
      </c>
      <c r="G160" s="654">
        <v>258.396637</v>
      </c>
      <c r="H160" s="654">
        <v>50.79768</v>
      </c>
      <c r="I160" s="654">
        <v>254.11456000000001</v>
      </c>
      <c r="J160" s="654">
        <v>-4.2820769999999868</v>
      </c>
      <c r="K160" s="656">
        <v>0.40976178287748644</v>
      </c>
      <c r="L160" s="252"/>
      <c r="M160" s="652" t="str">
        <f t="shared" si="2"/>
        <v/>
      </c>
    </row>
    <row r="161" spans="1:13" ht="14.45" customHeight="1" x14ac:dyDescent="0.2">
      <c r="A161" s="657" t="s">
        <v>454</v>
      </c>
      <c r="B161" s="653">
        <v>670.62</v>
      </c>
      <c r="C161" s="654">
        <v>670.62</v>
      </c>
      <c r="D161" s="654">
        <v>0</v>
      </c>
      <c r="E161" s="655">
        <v>1</v>
      </c>
      <c r="F161" s="653">
        <v>670.62</v>
      </c>
      <c r="G161" s="654">
        <v>279.42500000000001</v>
      </c>
      <c r="H161" s="654">
        <v>55.884999999999998</v>
      </c>
      <c r="I161" s="654">
        <v>279.42500000000001</v>
      </c>
      <c r="J161" s="654">
        <v>0</v>
      </c>
      <c r="K161" s="656">
        <v>0.41666666666666669</v>
      </c>
      <c r="L161" s="252"/>
      <c r="M161" s="652" t="str">
        <f t="shared" si="2"/>
        <v/>
      </c>
    </row>
    <row r="162" spans="1:13" ht="14.45" customHeight="1" x14ac:dyDescent="0.2">
      <c r="A162" s="657" t="s">
        <v>455</v>
      </c>
      <c r="B162" s="653">
        <v>0</v>
      </c>
      <c r="C162" s="654">
        <v>6.9480000000000004</v>
      </c>
      <c r="D162" s="654">
        <v>6.9480000000000004</v>
      </c>
      <c r="E162" s="655">
        <v>0</v>
      </c>
      <c r="F162" s="653">
        <v>0</v>
      </c>
      <c r="G162" s="654">
        <v>0</v>
      </c>
      <c r="H162" s="654">
        <v>0</v>
      </c>
      <c r="I162" s="654">
        <v>0</v>
      </c>
      <c r="J162" s="654">
        <v>0</v>
      </c>
      <c r="K162" s="656">
        <v>0</v>
      </c>
      <c r="L162" s="252"/>
      <c r="M162" s="652" t="str">
        <f t="shared" si="2"/>
        <v>X</v>
      </c>
    </row>
    <row r="163" spans="1:13" ht="14.45" customHeight="1" x14ac:dyDescent="0.2">
      <c r="A163" s="657" t="s">
        <v>456</v>
      </c>
      <c r="B163" s="653">
        <v>0</v>
      </c>
      <c r="C163" s="654">
        <v>6.9480000000000004</v>
      </c>
      <c r="D163" s="654">
        <v>6.9480000000000004</v>
      </c>
      <c r="E163" s="655">
        <v>0</v>
      </c>
      <c r="F163" s="653">
        <v>0</v>
      </c>
      <c r="G163" s="654">
        <v>0</v>
      </c>
      <c r="H163" s="654">
        <v>0</v>
      </c>
      <c r="I163" s="654">
        <v>0</v>
      </c>
      <c r="J163" s="654">
        <v>0</v>
      </c>
      <c r="K163" s="656">
        <v>0</v>
      </c>
      <c r="L163" s="252"/>
      <c r="M163" s="652" t="str">
        <f t="shared" si="2"/>
        <v/>
      </c>
    </row>
    <row r="164" spans="1:13" ht="14.45" customHeight="1" x14ac:dyDescent="0.2">
      <c r="A164" s="657" t="s">
        <v>457</v>
      </c>
      <c r="B164" s="653">
        <v>10.495414199999999</v>
      </c>
      <c r="C164" s="654">
        <v>176.3091</v>
      </c>
      <c r="D164" s="654">
        <v>165.8136858</v>
      </c>
      <c r="E164" s="655">
        <v>16.798679560450317</v>
      </c>
      <c r="F164" s="653">
        <v>0</v>
      </c>
      <c r="G164" s="654">
        <v>0</v>
      </c>
      <c r="H164" s="654">
        <v>2.5</v>
      </c>
      <c r="I164" s="654">
        <v>8.4362600000000008</v>
      </c>
      <c r="J164" s="654">
        <v>8.4362600000000008</v>
      </c>
      <c r="K164" s="656">
        <v>0</v>
      </c>
      <c r="L164" s="252"/>
      <c r="M164" s="652" t="str">
        <f t="shared" si="2"/>
        <v/>
      </c>
    </row>
    <row r="165" spans="1:13" ht="14.45" customHeight="1" x14ac:dyDescent="0.2">
      <c r="A165" s="657" t="s">
        <v>458</v>
      </c>
      <c r="B165" s="653">
        <v>0</v>
      </c>
      <c r="C165" s="654">
        <v>143.58828</v>
      </c>
      <c r="D165" s="654">
        <v>143.58828</v>
      </c>
      <c r="E165" s="655">
        <v>0</v>
      </c>
      <c r="F165" s="653">
        <v>0</v>
      </c>
      <c r="G165" s="654">
        <v>0</v>
      </c>
      <c r="H165" s="654">
        <v>0</v>
      </c>
      <c r="I165" s="654">
        <v>0</v>
      </c>
      <c r="J165" s="654">
        <v>0</v>
      </c>
      <c r="K165" s="656">
        <v>0</v>
      </c>
      <c r="L165" s="252"/>
      <c r="M165" s="652" t="str">
        <f t="shared" si="2"/>
        <v>X</v>
      </c>
    </row>
    <row r="166" spans="1:13" ht="14.45" customHeight="1" x14ac:dyDescent="0.2">
      <c r="A166" s="657" t="s">
        <v>459</v>
      </c>
      <c r="B166" s="653">
        <v>0</v>
      </c>
      <c r="C166" s="654">
        <v>143.58828</v>
      </c>
      <c r="D166" s="654">
        <v>143.58828</v>
      </c>
      <c r="E166" s="655">
        <v>0</v>
      </c>
      <c r="F166" s="653">
        <v>0</v>
      </c>
      <c r="G166" s="654">
        <v>0</v>
      </c>
      <c r="H166" s="654">
        <v>0</v>
      </c>
      <c r="I166" s="654">
        <v>0</v>
      </c>
      <c r="J166" s="654">
        <v>0</v>
      </c>
      <c r="K166" s="656">
        <v>0</v>
      </c>
      <c r="L166" s="252"/>
      <c r="M166" s="652" t="str">
        <f t="shared" si="2"/>
        <v/>
      </c>
    </row>
    <row r="167" spans="1:13" ht="14.45" customHeight="1" x14ac:dyDescent="0.2">
      <c r="A167" s="657" t="s">
        <v>460</v>
      </c>
      <c r="B167" s="653">
        <v>0</v>
      </c>
      <c r="C167" s="654">
        <v>16.143819999999998</v>
      </c>
      <c r="D167" s="654">
        <v>16.143819999999998</v>
      </c>
      <c r="E167" s="655">
        <v>0</v>
      </c>
      <c r="F167" s="653">
        <v>0</v>
      </c>
      <c r="G167" s="654">
        <v>0</v>
      </c>
      <c r="H167" s="654">
        <v>0</v>
      </c>
      <c r="I167" s="654">
        <v>5.9362599999999999</v>
      </c>
      <c r="J167" s="654">
        <v>5.9362599999999999</v>
      </c>
      <c r="K167" s="656">
        <v>0</v>
      </c>
      <c r="L167" s="252"/>
      <c r="M167" s="652" t="str">
        <f t="shared" si="2"/>
        <v>X</v>
      </c>
    </row>
    <row r="168" spans="1:13" ht="14.45" customHeight="1" x14ac:dyDescent="0.2">
      <c r="A168" s="657" t="s">
        <v>461</v>
      </c>
      <c r="B168" s="653">
        <v>0</v>
      </c>
      <c r="C168" s="654">
        <v>0</v>
      </c>
      <c r="D168" s="654">
        <v>0</v>
      </c>
      <c r="E168" s="655">
        <v>0</v>
      </c>
      <c r="F168" s="653">
        <v>0</v>
      </c>
      <c r="G168" s="654">
        <v>0</v>
      </c>
      <c r="H168" s="654">
        <v>0</v>
      </c>
      <c r="I168" s="654">
        <v>5.9362599999999999</v>
      </c>
      <c r="J168" s="654">
        <v>5.9362599999999999</v>
      </c>
      <c r="K168" s="656">
        <v>0</v>
      </c>
      <c r="L168" s="252"/>
      <c r="M168" s="652" t="str">
        <f t="shared" si="2"/>
        <v/>
      </c>
    </row>
    <row r="169" spans="1:13" ht="14.45" customHeight="1" x14ac:dyDescent="0.2">
      <c r="A169" s="657" t="s">
        <v>462</v>
      </c>
      <c r="B169" s="653">
        <v>0</v>
      </c>
      <c r="C169" s="654">
        <v>16.143819999999998</v>
      </c>
      <c r="D169" s="654">
        <v>16.143819999999998</v>
      </c>
      <c r="E169" s="655">
        <v>0</v>
      </c>
      <c r="F169" s="653">
        <v>0</v>
      </c>
      <c r="G169" s="654">
        <v>0</v>
      </c>
      <c r="H169" s="654">
        <v>0</v>
      </c>
      <c r="I169" s="654">
        <v>0</v>
      </c>
      <c r="J169" s="654">
        <v>0</v>
      </c>
      <c r="K169" s="656">
        <v>0</v>
      </c>
      <c r="L169" s="252"/>
      <c r="M169" s="652" t="str">
        <f t="shared" si="2"/>
        <v/>
      </c>
    </row>
    <row r="170" spans="1:13" ht="14.45" customHeight="1" x14ac:dyDescent="0.2">
      <c r="A170" s="657" t="s">
        <v>463</v>
      </c>
      <c r="B170" s="653">
        <v>10.495414199999999</v>
      </c>
      <c r="C170" s="654">
        <v>16.577000000000002</v>
      </c>
      <c r="D170" s="654">
        <v>6.0815858000000027</v>
      </c>
      <c r="E170" s="655">
        <v>1.5794517190183883</v>
      </c>
      <c r="F170" s="653">
        <v>0</v>
      </c>
      <c r="G170" s="654">
        <v>0</v>
      </c>
      <c r="H170" s="654">
        <v>0</v>
      </c>
      <c r="I170" s="654">
        <v>0</v>
      </c>
      <c r="J170" s="654">
        <v>0</v>
      </c>
      <c r="K170" s="656">
        <v>0</v>
      </c>
      <c r="L170" s="252"/>
      <c r="M170" s="652" t="str">
        <f t="shared" si="2"/>
        <v>X</v>
      </c>
    </row>
    <row r="171" spans="1:13" ht="14.45" customHeight="1" x14ac:dyDescent="0.2">
      <c r="A171" s="657" t="s">
        <v>464</v>
      </c>
      <c r="B171" s="653">
        <v>10.495414199999999</v>
      </c>
      <c r="C171" s="654">
        <v>16.577000000000002</v>
      </c>
      <c r="D171" s="654">
        <v>6.0815858000000027</v>
      </c>
      <c r="E171" s="655">
        <v>1.5794517190183883</v>
      </c>
      <c r="F171" s="653">
        <v>0</v>
      </c>
      <c r="G171" s="654">
        <v>0</v>
      </c>
      <c r="H171" s="654">
        <v>0</v>
      </c>
      <c r="I171" s="654">
        <v>0</v>
      </c>
      <c r="J171" s="654">
        <v>0</v>
      </c>
      <c r="K171" s="656">
        <v>0</v>
      </c>
      <c r="L171" s="252"/>
      <c r="M171" s="652" t="str">
        <f t="shared" si="2"/>
        <v/>
      </c>
    </row>
    <row r="172" spans="1:13" ht="14.45" customHeight="1" x14ac:dyDescent="0.2">
      <c r="A172" s="657" t="s">
        <v>465</v>
      </c>
      <c r="B172" s="653">
        <v>0</v>
      </c>
      <c r="C172" s="654">
        <v>0</v>
      </c>
      <c r="D172" s="654">
        <v>0</v>
      </c>
      <c r="E172" s="655">
        <v>0</v>
      </c>
      <c r="F172" s="653">
        <v>0</v>
      </c>
      <c r="G172" s="654">
        <v>0</v>
      </c>
      <c r="H172" s="654">
        <v>2.5</v>
      </c>
      <c r="I172" s="654">
        <v>2.5</v>
      </c>
      <c r="J172" s="654">
        <v>2.5</v>
      </c>
      <c r="K172" s="656">
        <v>0</v>
      </c>
      <c r="L172" s="252"/>
      <c r="M172" s="652" t="str">
        <f t="shared" si="2"/>
        <v>X</v>
      </c>
    </row>
    <row r="173" spans="1:13" ht="14.45" customHeight="1" x14ac:dyDescent="0.2">
      <c r="A173" s="657" t="s">
        <v>466</v>
      </c>
      <c r="B173" s="653">
        <v>0</v>
      </c>
      <c r="C173" s="654">
        <v>0</v>
      </c>
      <c r="D173" s="654">
        <v>0</v>
      </c>
      <c r="E173" s="655">
        <v>0</v>
      </c>
      <c r="F173" s="653">
        <v>0</v>
      </c>
      <c r="G173" s="654">
        <v>0</v>
      </c>
      <c r="H173" s="654">
        <v>2.5</v>
      </c>
      <c r="I173" s="654">
        <v>2.5</v>
      </c>
      <c r="J173" s="654">
        <v>2.5</v>
      </c>
      <c r="K173" s="656">
        <v>0</v>
      </c>
      <c r="L173" s="252"/>
      <c r="M173" s="652" t="str">
        <f t="shared" si="2"/>
        <v/>
      </c>
    </row>
    <row r="174" spans="1:13" ht="14.45" customHeight="1" x14ac:dyDescent="0.2">
      <c r="A174" s="657" t="s">
        <v>467</v>
      </c>
      <c r="B174" s="653">
        <v>463.30229960000003</v>
      </c>
      <c r="C174" s="654">
        <v>109910.65976000001</v>
      </c>
      <c r="D174" s="654">
        <v>109447.3574604</v>
      </c>
      <c r="E174" s="655">
        <v>237.23314098568744</v>
      </c>
      <c r="F174" s="653">
        <v>79949.519756399997</v>
      </c>
      <c r="G174" s="654">
        <v>33312.299898500001</v>
      </c>
      <c r="H174" s="654">
        <v>9475.8455099999992</v>
      </c>
      <c r="I174" s="654">
        <v>58118.773890000004</v>
      </c>
      <c r="J174" s="654">
        <v>24806.473991500003</v>
      </c>
      <c r="K174" s="656">
        <v>0.72694337710949875</v>
      </c>
      <c r="L174" s="252"/>
      <c r="M174" s="652" t="str">
        <f t="shared" si="2"/>
        <v/>
      </c>
    </row>
    <row r="175" spans="1:13" ht="14.45" customHeight="1" x14ac:dyDescent="0.2">
      <c r="A175" s="657" t="s">
        <v>468</v>
      </c>
      <c r="B175" s="653">
        <v>463.30229960000003</v>
      </c>
      <c r="C175" s="654">
        <v>104505.70817</v>
      </c>
      <c r="D175" s="654">
        <v>104042.40587039999</v>
      </c>
      <c r="E175" s="655">
        <v>225.56699645183457</v>
      </c>
      <c r="F175" s="653">
        <v>79948.422363999998</v>
      </c>
      <c r="G175" s="654">
        <v>33311.842651666666</v>
      </c>
      <c r="H175" s="654">
        <v>9475.8455099999992</v>
      </c>
      <c r="I175" s="654">
        <v>52114.047270000003</v>
      </c>
      <c r="J175" s="654">
        <v>18802.204618333337</v>
      </c>
      <c r="K175" s="656">
        <v>0.65184584922424249</v>
      </c>
      <c r="L175" s="252"/>
      <c r="M175" s="652" t="str">
        <f t="shared" si="2"/>
        <v/>
      </c>
    </row>
    <row r="176" spans="1:13" ht="14.45" customHeight="1" x14ac:dyDescent="0.2">
      <c r="A176" s="657" t="s">
        <v>469</v>
      </c>
      <c r="B176" s="653">
        <v>463.30229960000003</v>
      </c>
      <c r="C176" s="654">
        <v>104505.70817</v>
      </c>
      <c r="D176" s="654">
        <v>104042.40587039999</v>
      </c>
      <c r="E176" s="655">
        <v>225.56699645183457</v>
      </c>
      <c r="F176" s="653">
        <v>79948.422363999998</v>
      </c>
      <c r="G176" s="654">
        <v>33311.842651666666</v>
      </c>
      <c r="H176" s="654">
        <v>9475.8455099999992</v>
      </c>
      <c r="I176" s="654">
        <v>52114.047270000003</v>
      </c>
      <c r="J176" s="654">
        <v>18802.204618333337</v>
      </c>
      <c r="K176" s="656">
        <v>0.65184584922424249</v>
      </c>
      <c r="L176" s="252"/>
      <c r="M176" s="652" t="str">
        <f t="shared" si="2"/>
        <v/>
      </c>
    </row>
    <row r="177" spans="1:13" ht="14.45" customHeight="1" x14ac:dyDescent="0.2">
      <c r="A177" s="657" t="s">
        <v>470</v>
      </c>
      <c r="B177" s="653">
        <v>463.30229960000003</v>
      </c>
      <c r="C177" s="654">
        <v>60.102419999999995</v>
      </c>
      <c r="D177" s="654">
        <v>-403.19987960000003</v>
      </c>
      <c r="E177" s="655">
        <v>0.12972614220108653</v>
      </c>
      <c r="F177" s="653">
        <v>335.3315728</v>
      </c>
      <c r="G177" s="654">
        <v>139.72148866666666</v>
      </c>
      <c r="H177" s="654">
        <v>0</v>
      </c>
      <c r="I177" s="654">
        <v>0.40497000000000005</v>
      </c>
      <c r="J177" s="654">
        <v>-139.31651866666667</v>
      </c>
      <c r="K177" s="656">
        <v>1.2076703562939901E-3</v>
      </c>
      <c r="L177" s="252"/>
      <c r="M177" s="652" t="str">
        <f t="shared" si="2"/>
        <v>X</v>
      </c>
    </row>
    <row r="178" spans="1:13" ht="14.45" customHeight="1" x14ac:dyDescent="0.2">
      <c r="A178" s="657" t="s">
        <v>471</v>
      </c>
      <c r="B178" s="653">
        <v>0</v>
      </c>
      <c r="C178" s="654">
        <v>0.33729000000000003</v>
      </c>
      <c r="D178" s="654">
        <v>0.33729000000000003</v>
      </c>
      <c r="E178" s="655">
        <v>0</v>
      </c>
      <c r="F178" s="653">
        <v>0</v>
      </c>
      <c r="G178" s="654">
        <v>0</v>
      </c>
      <c r="H178" s="654">
        <v>0</v>
      </c>
      <c r="I178" s="654">
        <v>0.35206999999999999</v>
      </c>
      <c r="J178" s="654">
        <v>0.35206999999999999</v>
      </c>
      <c r="K178" s="656">
        <v>0</v>
      </c>
      <c r="L178" s="252"/>
      <c r="M178" s="652" t="str">
        <f t="shared" si="2"/>
        <v/>
      </c>
    </row>
    <row r="179" spans="1:13" ht="14.45" customHeight="1" x14ac:dyDescent="0.2">
      <c r="A179" s="657" t="s">
        <v>472</v>
      </c>
      <c r="B179" s="653">
        <v>0</v>
      </c>
      <c r="C179" s="654">
        <v>0.10248</v>
      </c>
      <c r="D179" s="654">
        <v>0.10248</v>
      </c>
      <c r="E179" s="655">
        <v>0</v>
      </c>
      <c r="F179" s="653">
        <v>0</v>
      </c>
      <c r="G179" s="654">
        <v>0</v>
      </c>
      <c r="H179" s="654">
        <v>0</v>
      </c>
      <c r="I179" s="654">
        <v>0</v>
      </c>
      <c r="J179" s="654">
        <v>0</v>
      </c>
      <c r="K179" s="656">
        <v>0</v>
      </c>
      <c r="L179" s="252"/>
      <c r="M179" s="652" t="str">
        <f t="shared" si="2"/>
        <v/>
      </c>
    </row>
    <row r="180" spans="1:13" ht="14.45" customHeight="1" x14ac:dyDescent="0.2">
      <c r="A180" s="657" t="s">
        <v>473</v>
      </c>
      <c r="B180" s="653">
        <v>462.76380879999999</v>
      </c>
      <c r="C180" s="654">
        <v>9.6623999999999999</v>
      </c>
      <c r="D180" s="654">
        <v>-453.1014088</v>
      </c>
      <c r="E180" s="655">
        <v>2.0879765911374356E-2</v>
      </c>
      <c r="F180" s="653">
        <v>334.69661509999997</v>
      </c>
      <c r="G180" s="654">
        <v>139.45692295833334</v>
      </c>
      <c r="H180" s="654">
        <v>0</v>
      </c>
      <c r="I180" s="654">
        <v>0</v>
      </c>
      <c r="J180" s="654">
        <v>-139.45692295833334</v>
      </c>
      <c r="K180" s="656">
        <v>0</v>
      </c>
      <c r="L180" s="252"/>
      <c r="M180" s="652" t="str">
        <f t="shared" si="2"/>
        <v/>
      </c>
    </row>
    <row r="181" spans="1:13" ht="14.45" customHeight="1" x14ac:dyDescent="0.2">
      <c r="A181" s="657" t="s">
        <v>474</v>
      </c>
      <c r="B181" s="653">
        <v>0.53849080000000005</v>
      </c>
      <c r="C181" s="654">
        <v>50.000250000000001</v>
      </c>
      <c r="D181" s="654">
        <v>49.461759200000003</v>
      </c>
      <c r="E181" s="655">
        <v>92.852561269384722</v>
      </c>
      <c r="F181" s="653">
        <v>0.63495770000000007</v>
      </c>
      <c r="G181" s="654">
        <v>0.26456570833333337</v>
      </c>
      <c r="H181" s="654">
        <v>0</v>
      </c>
      <c r="I181" s="654">
        <v>5.2899999999999996E-2</v>
      </c>
      <c r="J181" s="654">
        <v>-0.21166570833333337</v>
      </c>
      <c r="K181" s="656">
        <v>8.3312636416567581E-2</v>
      </c>
      <c r="L181" s="252"/>
      <c r="M181" s="652" t="str">
        <f t="shared" si="2"/>
        <v/>
      </c>
    </row>
    <row r="182" spans="1:13" ht="14.45" customHeight="1" x14ac:dyDescent="0.2">
      <c r="A182" s="657" t="s">
        <v>475</v>
      </c>
      <c r="B182" s="653">
        <v>0</v>
      </c>
      <c r="C182" s="654">
        <v>121.25784</v>
      </c>
      <c r="D182" s="654">
        <v>121.25784</v>
      </c>
      <c r="E182" s="655">
        <v>0</v>
      </c>
      <c r="F182" s="653">
        <v>587.71698760000004</v>
      </c>
      <c r="G182" s="654">
        <v>244.8820781666667</v>
      </c>
      <c r="H182" s="654">
        <v>7.1829000000000001</v>
      </c>
      <c r="I182" s="654">
        <v>71.928899999999999</v>
      </c>
      <c r="J182" s="654">
        <v>-172.9531781666667</v>
      </c>
      <c r="K182" s="656">
        <v>0.1223869677371905</v>
      </c>
      <c r="L182" s="252"/>
      <c r="M182" s="652" t="str">
        <f t="shared" si="2"/>
        <v>X</v>
      </c>
    </row>
    <row r="183" spans="1:13" ht="14.45" customHeight="1" x14ac:dyDescent="0.2">
      <c r="A183" s="657" t="s">
        <v>476</v>
      </c>
      <c r="B183" s="653">
        <v>0</v>
      </c>
      <c r="C183" s="654">
        <v>0</v>
      </c>
      <c r="D183" s="654">
        <v>0</v>
      </c>
      <c r="E183" s="655">
        <v>0</v>
      </c>
      <c r="F183" s="653">
        <v>68.252319600000007</v>
      </c>
      <c r="G183" s="654">
        <v>28.438466500000001</v>
      </c>
      <c r="H183" s="654">
        <v>0</v>
      </c>
      <c r="I183" s="654">
        <v>0</v>
      </c>
      <c r="J183" s="654">
        <v>-28.438466500000001</v>
      </c>
      <c r="K183" s="656">
        <v>0</v>
      </c>
      <c r="L183" s="252"/>
      <c r="M183" s="652" t="str">
        <f t="shared" si="2"/>
        <v/>
      </c>
    </row>
    <row r="184" spans="1:13" ht="14.45" customHeight="1" x14ac:dyDescent="0.2">
      <c r="A184" s="657" t="s">
        <v>477</v>
      </c>
      <c r="B184" s="653">
        <v>0</v>
      </c>
      <c r="C184" s="654">
        <v>121.25784</v>
      </c>
      <c r="D184" s="654">
        <v>121.25784</v>
      </c>
      <c r="E184" s="655">
        <v>0</v>
      </c>
      <c r="F184" s="653">
        <v>519.46466799999996</v>
      </c>
      <c r="G184" s="654">
        <v>216.44361166666667</v>
      </c>
      <c r="H184" s="654">
        <v>7.1829000000000001</v>
      </c>
      <c r="I184" s="654">
        <v>71.928899999999999</v>
      </c>
      <c r="J184" s="654">
        <v>-144.51471166666667</v>
      </c>
      <c r="K184" s="656">
        <v>0.1384673577067998</v>
      </c>
      <c r="L184" s="252"/>
      <c r="M184" s="652" t="str">
        <f t="shared" si="2"/>
        <v/>
      </c>
    </row>
    <row r="185" spans="1:13" ht="14.45" customHeight="1" x14ac:dyDescent="0.2">
      <c r="A185" s="657" t="s">
        <v>478</v>
      </c>
      <c r="B185" s="653">
        <v>0</v>
      </c>
      <c r="C185" s="654">
        <v>101323.73965</v>
      </c>
      <c r="D185" s="654">
        <v>101323.73965</v>
      </c>
      <c r="E185" s="655">
        <v>0</v>
      </c>
      <c r="F185" s="653">
        <v>79025.3738036</v>
      </c>
      <c r="G185" s="654">
        <v>32927.239084833331</v>
      </c>
      <c r="H185" s="654">
        <v>9464.0300999999999</v>
      </c>
      <c r="I185" s="654">
        <v>51364.67381</v>
      </c>
      <c r="J185" s="654">
        <v>18437.43472516667</v>
      </c>
      <c r="K185" s="656">
        <v>0.64997698002233406</v>
      </c>
      <c r="L185" s="252"/>
      <c r="M185" s="652" t="str">
        <f t="shared" si="2"/>
        <v>X</v>
      </c>
    </row>
    <row r="186" spans="1:13" ht="14.45" customHeight="1" x14ac:dyDescent="0.2">
      <c r="A186" s="657" t="s">
        <v>479</v>
      </c>
      <c r="B186" s="653">
        <v>0</v>
      </c>
      <c r="C186" s="654">
        <v>101323.73965</v>
      </c>
      <c r="D186" s="654">
        <v>101323.73965</v>
      </c>
      <c r="E186" s="655">
        <v>0</v>
      </c>
      <c r="F186" s="653">
        <v>79025.3738036</v>
      </c>
      <c r="G186" s="654">
        <v>32927.239084833331</v>
      </c>
      <c r="H186" s="654">
        <v>9464.0300999999999</v>
      </c>
      <c r="I186" s="654">
        <v>51364.67381</v>
      </c>
      <c r="J186" s="654">
        <v>18437.43472516667</v>
      </c>
      <c r="K186" s="656">
        <v>0.64997698002233406</v>
      </c>
      <c r="L186" s="252"/>
      <c r="M186" s="652" t="str">
        <f t="shared" si="2"/>
        <v/>
      </c>
    </row>
    <row r="187" spans="1:13" ht="14.45" customHeight="1" x14ac:dyDescent="0.2">
      <c r="A187" s="657" t="s">
        <v>480</v>
      </c>
      <c r="B187" s="653">
        <v>0</v>
      </c>
      <c r="C187" s="654">
        <v>3000.60826</v>
      </c>
      <c r="D187" s="654">
        <v>3000.60826</v>
      </c>
      <c r="E187" s="655">
        <v>0</v>
      </c>
      <c r="F187" s="653">
        <v>0</v>
      </c>
      <c r="G187" s="654">
        <v>0</v>
      </c>
      <c r="H187" s="654">
        <v>4.6325099999999999</v>
      </c>
      <c r="I187" s="654">
        <v>677.03958999999998</v>
      </c>
      <c r="J187" s="654">
        <v>677.03958999999998</v>
      </c>
      <c r="K187" s="656">
        <v>0</v>
      </c>
      <c r="L187" s="252"/>
      <c r="M187" s="652" t="str">
        <f t="shared" si="2"/>
        <v>X</v>
      </c>
    </row>
    <row r="188" spans="1:13" ht="14.45" customHeight="1" x14ac:dyDescent="0.2">
      <c r="A188" s="657" t="s">
        <v>481</v>
      </c>
      <c r="B188" s="653">
        <v>0</v>
      </c>
      <c r="C188" s="654">
        <v>3000.60826</v>
      </c>
      <c r="D188" s="654">
        <v>3000.60826</v>
      </c>
      <c r="E188" s="655">
        <v>0</v>
      </c>
      <c r="F188" s="653">
        <v>0</v>
      </c>
      <c r="G188" s="654">
        <v>0</v>
      </c>
      <c r="H188" s="654">
        <v>4.6325099999999999</v>
      </c>
      <c r="I188" s="654">
        <v>677.03958999999998</v>
      </c>
      <c r="J188" s="654">
        <v>677.03958999999998</v>
      </c>
      <c r="K188" s="656">
        <v>0</v>
      </c>
      <c r="L188" s="252"/>
      <c r="M188" s="652" t="str">
        <f t="shared" si="2"/>
        <v/>
      </c>
    </row>
    <row r="189" spans="1:13" ht="14.45" customHeight="1" x14ac:dyDescent="0.2">
      <c r="A189" s="657" t="s">
        <v>482</v>
      </c>
      <c r="B189" s="653">
        <v>0</v>
      </c>
      <c r="C189" s="654">
        <v>25.795950000000001</v>
      </c>
      <c r="D189" s="654">
        <v>25.795950000000001</v>
      </c>
      <c r="E189" s="655">
        <v>0</v>
      </c>
      <c r="F189" s="653">
        <v>1.0973923999999999</v>
      </c>
      <c r="G189" s="654">
        <v>0.45724683333333327</v>
      </c>
      <c r="H189" s="654">
        <v>0</v>
      </c>
      <c r="I189" s="654">
        <v>13.43192</v>
      </c>
      <c r="J189" s="654">
        <v>12.974673166666667</v>
      </c>
      <c r="K189" s="656">
        <v>12.239851487945424</v>
      </c>
      <c r="L189" s="252"/>
      <c r="M189" s="652" t="str">
        <f t="shared" si="2"/>
        <v/>
      </c>
    </row>
    <row r="190" spans="1:13" ht="14.45" customHeight="1" x14ac:dyDescent="0.2">
      <c r="A190" s="657" t="s">
        <v>483</v>
      </c>
      <c r="B190" s="653">
        <v>0</v>
      </c>
      <c r="C190" s="654">
        <v>25.75</v>
      </c>
      <c r="D190" s="654">
        <v>25.75</v>
      </c>
      <c r="E190" s="655">
        <v>0</v>
      </c>
      <c r="F190" s="653">
        <v>0</v>
      </c>
      <c r="G190" s="654">
        <v>0</v>
      </c>
      <c r="H190" s="654">
        <v>0</v>
      </c>
      <c r="I190" s="654">
        <v>1.5</v>
      </c>
      <c r="J190" s="654">
        <v>1.5</v>
      </c>
      <c r="K190" s="656">
        <v>0</v>
      </c>
      <c r="L190" s="252"/>
      <c r="M190" s="652" t="str">
        <f t="shared" si="2"/>
        <v/>
      </c>
    </row>
    <row r="191" spans="1:13" ht="14.45" customHeight="1" x14ac:dyDescent="0.2">
      <c r="A191" s="657" t="s">
        <v>484</v>
      </c>
      <c r="B191" s="653">
        <v>0</v>
      </c>
      <c r="C191" s="654">
        <v>25.75</v>
      </c>
      <c r="D191" s="654">
        <v>25.75</v>
      </c>
      <c r="E191" s="655">
        <v>0</v>
      </c>
      <c r="F191" s="653">
        <v>0</v>
      </c>
      <c r="G191" s="654">
        <v>0</v>
      </c>
      <c r="H191" s="654">
        <v>0</v>
      </c>
      <c r="I191" s="654">
        <v>1.5</v>
      </c>
      <c r="J191" s="654">
        <v>1.5</v>
      </c>
      <c r="K191" s="656">
        <v>0</v>
      </c>
      <c r="L191" s="252"/>
      <c r="M191" s="652" t="str">
        <f t="shared" si="2"/>
        <v>X</v>
      </c>
    </row>
    <row r="192" spans="1:13" ht="14.45" customHeight="1" x14ac:dyDescent="0.2">
      <c r="A192" s="657" t="s">
        <v>485</v>
      </c>
      <c r="B192" s="653">
        <v>0</v>
      </c>
      <c r="C192" s="654">
        <v>25.75</v>
      </c>
      <c r="D192" s="654">
        <v>25.75</v>
      </c>
      <c r="E192" s="655">
        <v>0</v>
      </c>
      <c r="F192" s="653">
        <v>0</v>
      </c>
      <c r="G192" s="654">
        <v>0</v>
      </c>
      <c r="H192" s="654">
        <v>0</v>
      </c>
      <c r="I192" s="654">
        <v>1.5</v>
      </c>
      <c r="J192" s="654">
        <v>1.5</v>
      </c>
      <c r="K192" s="656">
        <v>0</v>
      </c>
      <c r="L192" s="252"/>
      <c r="M192" s="652" t="str">
        <f t="shared" si="2"/>
        <v/>
      </c>
    </row>
    <row r="193" spans="1:13" ht="14.45" customHeight="1" x14ac:dyDescent="0.2">
      <c r="A193" s="657" t="s">
        <v>486</v>
      </c>
      <c r="B193" s="653">
        <v>0</v>
      </c>
      <c r="C193" s="654">
        <v>4.5950000000000005E-2</v>
      </c>
      <c r="D193" s="654">
        <v>4.5950000000000005E-2</v>
      </c>
      <c r="E193" s="655">
        <v>0</v>
      </c>
      <c r="F193" s="653">
        <v>1.0973923999999999</v>
      </c>
      <c r="G193" s="654">
        <v>0.45724683333333327</v>
      </c>
      <c r="H193" s="654">
        <v>0</v>
      </c>
      <c r="I193" s="654">
        <v>11.93192</v>
      </c>
      <c r="J193" s="654">
        <v>11.474673166666667</v>
      </c>
      <c r="K193" s="656">
        <v>10.872974881181973</v>
      </c>
      <c r="L193" s="252"/>
      <c r="M193" s="652" t="str">
        <f t="shared" si="2"/>
        <v/>
      </c>
    </row>
    <row r="194" spans="1:13" ht="14.45" customHeight="1" x14ac:dyDescent="0.2">
      <c r="A194" s="657" t="s">
        <v>487</v>
      </c>
      <c r="B194" s="653">
        <v>0</v>
      </c>
      <c r="C194" s="654">
        <v>-5.0000000000000002E-5</v>
      </c>
      <c r="D194" s="654">
        <v>-5.0000000000000002E-5</v>
      </c>
      <c r="E194" s="655">
        <v>0</v>
      </c>
      <c r="F194" s="653">
        <v>0</v>
      </c>
      <c r="G194" s="654">
        <v>0</v>
      </c>
      <c r="H194" s="654">
        <v>0</v>
      </c>
      <c r="I194" s="654">
        <v>-8.0000000000000007E-5</v>
      </c>
      <c r="J194" s="654">
        <v>-8.0000000000000007E-5</v>
      </c>
      <c r="K194" s="656">
        <v>0</v>
      </c>
      <c r="L194" s="252"/>
      <c r="M194" s="652" t="str">
        <f t="shared" si="2"/>
        <v>X</v>
      </c>
    </row>
    <row r="195" spans="1:13" ht="14.45" customHeight="1" x14ac:dyDescent="0.2">
      <c r="A195" s="657" t="s">
        <v>488</v>
      </c>
      <c r="B195" s="653">
        <v>0</v>
      </c>
      <c r="C195" s="654">
        <v>-5.0000000000000002E-5</v>
      </c>
      <c r="D195" s="654">
        <v>-5.0000000000000002E-5</v>
      </c>
      <c r="E195" s="655">
        <v>0</v>
      </c>
      <c r="F195" s="653">
        <v>0</v>
      </c>
      <c r="G195" s="654">
        <v>0</v>
      </c>
      <c r="H195" s="654">
        <v>0</v>
      </c>
      <c r="I195" s="654">
        <v>-8.0000000000000007E-5</v>
      </c>
      <c r="J195" s="654">
        <v>-8.0000000000000007E-5</v>
      </c>
      <c r="K195" s="656">
        <v>0</v>
      </c>
      <c r="L195" s="252"/>
      <c r="M195" s="652" t="str">
        <f t="shared" si="2"/>
        <v/>
      </c>
    </row>
    <row r="196" spans="1:13" ht="14.45" customHeight="1" x14ac:dyDescent="0.2">
      <c r="A196" s="657" t="s">
        <v>489</v>
      </c>
      <c r="B196" s="653">
        <v>0</v>
      </c>
      <c r="C196" s="654">
        <v>4.5999999999999999E-2</v>
      </c>
      <c r="D196" s="654">
        <v>4.5999999999999999E-2</v>
      </c>
      <c r="E196" s="655">
        <v>0</v>
      </c>
      <c r="F196" s="653">
        <v>1.0973923999999999</v>
      </c>
      <c r="G196" s="654">
        <v>0.45724683333333327</v>
      </c>
      <c r="H196" s="654">
        <v>0</v>
      </c>
      <c r="I196" s="654">
        <v>0</v>
      </c>
      <c r="J196" s="654">
        <v>-0.45724683333333327</v>
      </c>
      <c r="K196" s="656">
        <v>0</v>
      </c>
      <c r="L196" s="252"/>
      <c r="M196" s="652" t="str">
        <f t="shared" si="2"/>
        <v>X</v>
      </c>
    </row>
    <row r="197" spans="1:13" ht="14.45" customHeight="1" x14ac:dyDescent="0.2">
      <c r="A197" s="657" t="s">
        <v>490</v>
      </c>
      <c r="B197" s="653">
        <v>0</v>
      </c>
      <c r="C197" s="654">
        <v>4.5999999999999999E-2</v>
      </c>
      <c r="D197" s="654">
        <v>4.5999999999999999E-2</v>
      </c>
      <c r="E197" s="655">
        <v>0</v>
      </c>
      <c r="F197" s="653">
        <v>1.0973923999999999</v>
      </c>
      <c r="G197" s="654">
        <v>0.45724683333333327</v>
      </c>
      <c r="H197" s="654">
        <v>0</v>
      </c>
      <c r="I197" s="654">
        <v>0</v>
      </c>
      <c r="J197" s="654">
        <v>-0.45724683333333327</v>
      </c>
      <c r="K197" s="656">
        <v>0</v>
      </c>
      <c r="L197" s="252"/>
      <c r="M197" s="652" t="str">
        <f t="shared" si="2"/>
        <v/>
      </c>
    </row>
    <row r="198" spans="1:13" ht="14.45" customHeight="1" x14ac:dyDescent="0.2">
      <c r="A198" s="657" t="s">
        <v>491</v>
      </c>
      <c r="B198" s="653">
        <v>0</v>
      </c>
      <c r="C198" s="654">
        <v>0</v>
      </c>
      <c r="D198" s="654">
        <v>0</v>
      </c>
      <c r="E198" s="655">
        <v>0</v>
      </c>
      <c r="F198" s="653">
        <v>0</v>
      </c>
      <c r="G198" s="654">
        <v>0</v>
      </c>
      <c r="H198" s="654">
        <v>0</v>
      </c>
      <c r="I198" s="654">
        <v>11.932</v>
      </c>
      <c r="J198" s="654">
        <v>11.932</v>
      </c>
      <c r="K198" s="656">
        <v>0</v>
      </c>
      <c r="L198" s="252"/>
      <c r="M198" s="652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657" t="s">
        <v>492</v>
      </c>
      <c r="B199" s="653">
        <v>0</v>
      </c>
      <c r="C199" s="654">
        <v>0</v>
      </c>
      <c r="D199" s="654">
        <v>0</v>
      </c>
      <c r="E199" s="655">
        <v>0</v>
      </c>
      <c r="F199" s="653">
        <v>0</v>
      </c>
      <c r="G199" s="654">
        <v>0</v>
      </c>
      <c r="H199" s="654">
        <v>0</v>
      </c>
      <c r="I199" s="654">
        <v>11.932</v>
      </c>
      <c r="J199" s="654">
        <v>11.932</v>
      </c>
      <c r="K199" s="656">
        <v>0</v>
      </c>
      <c r="L199" s="252"/>
      <c r="M199" s="652" t="str">
        <f t="shared" si="3"/>
        <v/>
      </c>
    </row>
    <row r="200" spans="1:13" ht="14.45" customHeight="1" x14ac:dyDescent="0.2">
      <c r="A200" s="657" t="s">
        <v>493</v>
      </c>
      <c r="B200" s="653">
        <v>0</v>
      </c>
      <c r="C200" s="654">
        <v>5379.1556399999999</v>
      </c>
      <c r="D200" s="654">
        <v>5379.1556399999999</v>
      </c>
      <c r="E200" s="655">
        <v>0</v>
      </c>
      <c r="F200" s="653">
        <v>0</v>
      </c>
      <c r="G200" s="654">
        <v>0</v>
      </c>
      <c r="H200" s="654">
        <v>0</v>
      </c>
      <c r="I200" s="654">
        <v>5991.2947000000004</v>
      </c>
      <c r="J200" s="654">
        <v>5991.2947000000004</v>
      </c>
      <c r="K200" s="656">
        <v>0</v>
      </c>
      <c r="L200" s="252"/>
      <c r="M200" s="652" t="str">
        <f t="shared" si="3"/>
        <v/>
      </c>
    </row>
    <row r="201" spans="1:13" ht="14.45" customHeight="1" x14ac:dyDescent="0.2">
      <c r="A201" s="657" t="s">
        <v>494</v>
      </c>
      <c r="B201" s="653">
        <v>0</v>
      </c>
      <c r="C201" s="654">
        <v>5379.1556399999999</v>
      </c>
      <c r="D201" s="654">
        <v>5379.1556399999999</v>
      </c>
      <c r="E201" s="655">
        <v>0</v>
      </c>
      <c r="F201" s="653">
        <v>0</v>
      </c>
      <c r="G201" s="654">
        <v>0</v>
      </c>
      <c r="H201" s="654">
        <v>0</v>
      </c>
      <c r="I201" s="654">
        <v>5991.2947000000004</v>
      </c>
      <c r="J201" s="654">
        <v>5991.2947000000004</v>
      </c>
      <c r="K201" s="656">
        <v>0</v>
      </c>
      <c r="L201" s="252"/>
      <c r="M201" s="652" t="str">
        <f t="shared" si="3"/>
        <v/>
      </c>
    </row>
    <row r="202" spans="1:13" ht="14.45" customHeight="1" x14ac:dyDescent="0.2">
      <c r="A202" s="657" t="s">
        <v>495</v>
      </c>
      <c r="B202" s="653">
        <v>0</v>
      </c>
      <c r="C202" s="654">
        <v>5379.1556399999999</v>
      </c>
      <c r="D202" s="654">
        <v>5379.1556399999999</v>
      </c>
      <c r="E202" s="655">
        <v>0</v>
      </c>
      <c r="F202" s="653">
        <v>0</v>
      </c>
      <c r="G202" s="654">
        <v>0</v>
      </c>
      <c r="H202" s="654">
        <v>0</v>
      </c>
      <c r="I202" s="654">
        <v>5991.2947000000004</v>
      </c>
      <c r="J202" s="654">
        <v>5991.2947000000004</v>
      </c>
      <c r="K202" s="656">
        <v>0</v>
      </c>
      <c r="L202" s="252"/>
      <c r="M202" s="652" t="str">
        <f t="shared" si="3"/>
        <v>X</v>
      </c>
    </row>
    <row r="203" spans="1:13" ht="14.45" customHeight="1" x14ac:dyDescent="0.2">
      <c r="A203" s="657" t="s">
        <v>496</v>
      </c>
      <c r="B203" s="653">
        <v>0</v>
      </c>
      <c r="C203" s="654">
        <v>5379.1556399999999</v>
      </c>
      <c r="D203" s="654">
        <v>5379.1556399999999</v>
      </c>
      <c r="E203" s="655">
        <v>0</v>
      </c>
      <c r="F203" s="653">
        <v>0</v>
      </c>
      <c r="G203" s="654">
        <v>0</v>
      </c>
      <c r="H203" s="654">
        <v>0</v>
      </c>
      <c r="I203" s="654">
        <v>5991.2947000000004</v>
      </c>
      <c r="J203" s="654">
        <v>5991.2947000000004</v>
      </c>
      <c r="K203" s="656">
        <v>0</v>
      </c>
      <c r="L203" s="252"/>
      <c r="M203" s="652" t="str">
        <f t="shared" si="3"/>
        <v/>
      </c>
    </row>
    <row r="204" spans="1:13" ht="14.45" customHeight="1" x14ac:dyDescent="0.2">
      <c r="A204" s="657" t="s">
        <v>497</v>
      </c>
      <c r="B204" s="653">
        <v>0</v>
      </c>
      <c r="C204" s="654">
        <v>11752.31539</v>
      </c>
      <c r="D204" s="654">
        <v>11752.31539</v>
      </c>
      <c r="E204" s="655">
        <v>0</v>
      </c>
      <c r="F204" s="653">
        <v>0</v>
      </c>
      <c r="G204" s="654">
        <v>0</v>
      </c>
      <c r="H204" s="654">
        <v>861.95001999999999</v>
      </c>
      <c r="I204" s="654">
        <v>4838.74478</v>
      </c>
      <c r="J204" s="654">
        <v>4838.74478</v>
      </c>
      <c r="K204" s="656">
        <v>0</v>
      </c>
      <c r="L204" s="252"/>
      <c r="M204" s="652" t="str">
        <f t="shared" si="3"/>
        <v/>
      </c>
    </row>
    <row r="205" spans="1:13" ht="14.45" customHeight="1" x14ac:dyDescent="0.2">
      <c r="A205" s="657" t="s">
        <v>498</v>
      </c>
      <c r="B205" s="653">
        <v>0</v>
      </c>
      <c r="C205" s="654">
        <v>11752.31539</v>
      </c>
      <c r="D205" s="654">
        <v>11752.31539</v>
      </c>
      <c r="E205" s="655">
        <v>0</v>
      </c>
      <c r="F205" s="653">
        <v>0</v>
      </c>
      <c r="G205" s="654">
        <v>0</v>
      </c>
      <c r="H205" s="654">
        <v>861.95001999999999</v>
      </c>
      <c r="I205" s="654">
        <v>4838.74478</v>
      </c>
      <c r="J205" s="654">
        <v>4838.74478</v>
      </c>
      <c r="K205" s="656">
        <v>0</v>
      </c>
      <c r="L205" s="252"/>
      <c r="M205" s="652" t="str">
        <f t="shared" si="3"/>
        <v/>
      </c>
    </row>
    <row r="206" spans="1:13" ht="14.45" customHeight="1" x14ac:dyDescent="0.2">
      <c r="A206" s="657" t="s">
        <v>499</v>
      </c>
      <c r="B206" s="653">
        <v>0</v>
      </c>
      <c r="C206" s="654">
        <v>11752.31539</v>
      </c>
      <c r="D206" s="654">
        <v>11752.31539</v>
      </c>
      <c r="E206" s="655">
        <v>0</v>
      </c>
      <c r="F206" s="653">
        <v>0</v>
      </c>
      <c r="G206" s="654">
        <v>0</v>
      </c>
      <c r="H206" s="654">
        <v>861.95001999999999</v>
      </c>
      <c r="I206" s="654">
        <v>4838.74478</v>
      </c>
      <c r="J206" s="654">
        <v>4838.74478</v>
      </c>
      <c r="K206" s="656">
        <v>0</v>
      </c>
      <c r="L206" s="252"/>
      <c r="M206" s="652" t="str">
        <f t="shared" si="3"/>
        <v/>
      </c>
    </row>
    <row r="207" spans="1:13" ht="14.45" customHeight="1" x14ac:dyDescent="0.2">
      <c r="A207" s="657" t="s">
        <v>500</v>
      </c>
      <c r="B207" s="653">
        <v>0</v>
      </c>
      <c r="C207" s="654">
        <v>367.98849999999999</v>
      </c>
      <c r="D207" s="654">
        <v>367.98849999999999</v>
      </c>
      <c r="E207" s="655">
        <v>0</v>
      </c>
      <c r="F207" s="653">
        <v>0</v>
      </c>
      <c r="G207" s="654">
        <v>0</v>
      </c>
      <c r="H207" s="654">
        <v>35.903589999999994</v>
      </c>
      <c r="I207" s="654">
        <v>183.43398999999999</v>
      </c>
      <c r="J207" s="654">
        <v>183.43398999999999</v>
      </c>
      <c r="K207" s="656">
        <v>0</v>
      </c>
      <c r="L207" s="252"/>
      <c r="M207" s="652" t="str">
        <f t="shared" si="3"/>
        <v>X</v>
      </c>
    </row>
    <row r="208" spans="1:13" ht="14.45" customHeight="1" x14ac:dyDescent="0.2">
      <c r="A208" s="657" t="s">
        <v>501</v>
      </c>
      <c r="B208" s="653">
        <v>0</v>
      </c>
      <c r="C208" s="654">
        <v>367.98849999999999</v>
      </c>
      <c r="D208" s="654">
        <v>367.98849999999999</v>
      </c>
      <c r="E208" s="655">
        <v>0</v>
      </c>
      <c r="F208" s="653">
        <v>0</v>
      </c>
      <c r="G208" s="654">
        <v>0</v>
      </c>
      <c r="H208" s="654">
        <v>35.903589999999994</v>
      </c>
      <c r="I208" s="654">
        <v>183.43398999999999</v>
      </c>
      <c r="J208" s="654">
        <v>183.43398999999999</v>
      </c>
      <c r="K208" s="656">
        <v>0</v>
      </c>
      <c r="L208" s="252"/>
      <c r="M208" s="652" t="str">
        <f t="shared" si="3"/>
        <v/>
      </c>
    </row>
    <row r="209" spans="1:13" ht="14.45" customHeight="1" x14ac:dyDescent="0.2">
      <c r="A209" s="657" t="s">
        <v>502</v>
      </c>
      <c r="B209" s="653">
        <v>0</v>
      </c>
      <c r="C209" s="654">
        <v>13.59</v>
      </c>
      <c r="D209" s="654">
        <v>13.59</v>
      </c>
      <c r="E209" s="655">
        <v>0</v>
      </c>
      <c r="F209" s="653">
        <v>0</v>
      </c>
      <c r="G209" s="654">
        <v>0</v>
      </c>
      <c r="H209" s="654">
        <v>0</v>
      </c>
      <c r="I209" s="654">
        <v>4.42</v>
      </c>
      <c r="J209" s="654">
        <v>4.42</v>
      </c>
      <c r="K209" s="656">
        <v>0</v>
      </c>
      <c r="L209" s="252"/>
      <c r="M209" s="652" t="str">
        <f t="shared" si="3"/>
        <v>X</v>
      </c>
    </row>
    <row r="210" spans="1:13" ht="14.45" customHeight="1" x14ac:dyDescent="0.2">
      <c r="A210" s="657" t="s">
        <v>503</v>
      </c>
      <c r="B210" s="653">
        <v>0</v>
      </c>
      <c r="C210" s="654">
        <v>12.91</v>
      </c>
      <c r="D210" s="654">
        <v>12.91</v>
      </c>
      <c r="E210" s="655">
        <v>0</v>
      </c>
      <c r="F210" s="653">
        <v>0</v>
      </c>
      <c r="G210" s="654">
        <v>0</v>
      </c>
      <c r="H210" s="654">
        <v>0</v>
      </c>
      <c r="I210" s="654">
        <v>1.7</v>
      </c>
      <c r="J210" s="654">
        <v>1.7</v>
      </c>
      <c r="K210" s="656">
        <v>0</v>
      </c>
      <c r="L210" s="252"/>
      <c r="M210" s="652" t="str">
        <f t="shared" si="3"/>
        <v/>
      </c>
    </row>
    <row r="211" spans="1:13" ht="14.45" customHeight="1" x14ac:dyDescent="0.2">
      <c r="A211" s="657" t="s">
        <v>504</v>
      </c>
      <c r="B211" s="653">
        <v>0</v>
      </c>
      <c r="C211" s="654">
        <v>0.68</v>
      </c>
      <c r="D211" s="654">
        <v>0.68</v>
      </c>
      <c r="E211" s="655">
        <v>0</v>
      </c>
      <c r="F211" s="653">
        <v>0</v>
      </c>
      <c r="G211" s="654">
        <v>0</v>
      </c>
      <c r="H211" s="654">
        <v>0</v>
      </c>
      <c r="I211" s="654">
        <v>2.72</v>
      </c>
      <c r="J211" s="654">
        <v>2.72</v>
      </c>
      <c r="K211" s="656">
        <v>0</v>
      </c>
      <c r="L211" s="252"/>
      <c r="M211" s="652" t="str">
        <f t="shared" si="3"/>
        <v/>
      </c>
    </row>
    <row r="212" spans="1:13" ht="14.45" customHeight="1" x14ac:dyDescent="0.2">
      <c r="A212" s="657" t="s">
        <v>505</v>
      </c>
      <c r="B212" s="653">
        <v>0</v>
      </c>
      <c r="C212" s="654">
        <v>127.49472</v>
      </c>
      <c r="D212" s="654">
        <v>127.49472</v>
      </c>
      <c r="E212" s="655">
        <v>0</v>
      </c>
      <c r="F212" s="653">
        <v>0</v>
      </c>
      <c r="G212" s="654">
        <v>0</v>
      </c>
      <c r="H212" s="654">
        <v>8.8611800000000009</v>
      </c>
      <c r="I212" s="654">
        <v>56.957599999999999</v>
      </c>
      <c r="J212" s="654">
        <v>56.957599999999999</v>
      </c>
      <c r="K212" s="656">
        <v>0</v>
      </c>
      <c r="L212" s="252"/>
      <c r="M212" s="652" t="str">
        <f t="shared" si="3"/>
        <v>X</v>
      </c>
    </row>
    <row r="213" spans="1:13" ht="14.45" customHeight="1" x14ac:dyDescent="0.2">
      <c r="A213" s="657" t="s">
        <v>506</v>
      </c>
      <c r="B213" s="653">
        <v>0</v>
      </c>
      <c r="C213" s="654">
        <v>109.89</v>
      </c>
      <c r="D213" s="654">
        <v>109.89</v>
      </c>
      <c r="E213" s="655">
        <v>0</v>
      </c>
      <c r="F213" s="653">
        <v>0</v>
      </c>
      <c r="G213" s="654">
        <v>0</v>
      </c>
      <c r="H213" s="654">
        <v>7.4</v>
      </c>
      <c r="I213" s="654">
        <v>45.51</v>
      </c>
      <c r="J213" s="654">
        <v>45.51</v>
      </c>
      <c r="K213" s="656">
        <v>0</v>
      </c>
      <c r="L213" s="252"/>
      <c r="M213" s="652" t="str">
        <f t="shared" si="3"/>
        <v/>
      </c>
    </row>
    <row r="214" spans="1:13" ht="14.45" customHeight="1" x14ac:dyDescent="0.2">
      <c r="A214" s="657" t="s">
        <v>507</v>
      </c>
      <c r="B214" s="653">
        <v>0</v>
      </c>
      <c r="C214" s="654">
        <v>0</v>
      </c>
      <c r="D214" s="654">
        <v>0</v>
      </c>
      <c r="E214" s="655">
        <v>0</v>
      </c>
      <c r="F214" s="653">
        <v>0</v>
      </c>
      <c r="G214" s="654">
        <v>0</v>
      </c>
      <c r="H214" s="654">
        <v>0</v>
      </c>
      <c r="I214" s="654">
        <v>3.4802</v>
      </c>
      <c r="J214" s="654">
        <v>3.4802</v>
      </c>
      <c r="K214" s="656">
        <v>0</v>
      </c>
      <c r="L214" s="252"/>
      <c r="M214" s="652" t="str">
        <f t="shared" si="3"/>
        <v/>
      </c>
    </row>
    <row r="215" spans="1:13" ht="14.45" customHeight="1" x14ac:dyDescent="0.2">
      <c r="A215" s="657" t="s">
        <v>508</v>
      </c>
      <c r="B215" s="653">
        <v>0</v>
      </c>
      <c r="C215" s="654">
        <v>17.60472</v>
      </c>
      <c r="D215" s="654">
        <v>17.60472</v>
      </c>
      <c r="E215" s="655">
        <v>0</v>
      </c>
      <c r="F215" s="653">
        <v>0</v>
      </c>
      <c r="G215" s="654">
        <v>0</v>
      </c>
      <c r="H215" s="654">
        <v>1.4611800000000001</v>
      </c>
      <c r="I215" s="654">
        <v>7.9673999999999996</v>
      </c>
      <c r="J215" s="654">
        <v>7.9673999999999996</v>
      </c>
      <c r="K215" s="656">
        <v>0</v>
      </c>
      <c r="L215" s="252"/>
      <c r="M215" s="652" t="str">
        <f t="shared" si="3"/>
        <v/>
      </c>
    </row>
    <row r="216" spans="1:13" ht="14.45" customHeight="1" x14ac:dyDescent="0.2">
      <c r="A216" s="657" t="s">
        <v>509</v>
      </c>
      <c r="B216" s="653">
        <v>0</v>
      </c>
      <c r="C216" s="654">
        <v>54.338879999999996</v>
      </c>
      <c r="D216" s="654">
        <v>54.338879999999996</v>
      </c>
      <c r="E216" s="655">
        <v>0</v>
      </c>
      <c r="F216" s="653">
        <v>0</v>
      </c>
      <c r="G216" s="654">
        <v>0</v>
      </c>
      <c r="H216" s="654">
        <v>3.4569299999999998</v>
      </c>
      <c r="I216" s="654">
        <v>18.210939999999997</v>
      </c>
      <c r="J216" s="654">
        <v>18.210939999999997</v>
      </c>
      <c r="K216" s="656">
        <v>0</v>
      </c>
      <c r="L216" s="252"/>
      <c r="M216" s="652" t="str">
        <f t="shared" si="3"/>
        <v>X</v>
      </c>
    </row>
    <row r="217" spans="1:13" ht="14.45" customHeight="1" x14ac:dyDescent="0.2">
      <c r="A217" s="657" t="s">
        <v>510</v>
      </c>
      <c r="B217" s="653">
        <v>0</v>
      </c>
      <c r="C217" s="654">
        <v>54.338879999999996</v>
      </c>
      <c r="D217" s="654">
        <v>54.338879999999996</v>
      </c>
      <c r="E217" s="655">
        <v>0</v>
      </c>
      <c r="F217" s="653">
        <v>0</v>
      </c>
      <c r="G217" s="654">
        <v>0</v>
      </c>
      <c r="H217" s="654">
        <v>3.4569299999999998</v>
      </c>
      <c r="I217" s="654">
        <v>18.210939999999997</v>
      </c>
      <c r="J217" s="654">
        <v>18.210939999999997</v>
      </c>
      <c r="K217" s="656">
        <v>0</v>
      </c>
      <c r="L217" s="252"/>
      <c r="M217" s="652" t="str">
        <f t="shared" si="3"/>
        <v/>
      </c>
    </row>
    <row r="218" spans="1:13" ht="14.45" customHeight="1" x14ac:dyDescent="0.2">
      <c r="A218" s="657" t="s">
        <v>511</v>
      </c>
      <c r="B218" s="653">
        <v>0</v>
      </c>
      <c r="C218" s="654">
        <v>1.5509999999999999</v>
      </c>
      <c r="D218" s="654">
        <v>1.5509999999999999</v>
      </c>
      <c r="E218" s="655">
        <v>0</v>
      </c>
      <c r="F218" s="653">
        <v>0</v>
      </c>
      <c r="G218" s="654">
        <v>0</v>
      </c>
      <c r="H218" s="654">
        <v>0.14000000000000001</v>
      </c>
      <c r="I218" s="654">
        <v>0.71599999999999997</v>
      </c>
      <c r="J218" s="654">
        <v>0.71599999999999997</v>
      </c>
      <c r="K218" s="656">
        <v>0</v>
      </c>
      <c r="L218" s="252"/>
      <c r="M218" s="652" t="str">
        <f t="shared" si="3"/>
        <v>X</v>
      </c>
    </row>
    <row r="219" spans="1:13" ht="14.45" customHeight="1" x14ac:dyDescent="0.2">
      <c r="A219" s="657" t="s">
        <v>512</v>
      </c>
      <c r="B219" s="653">
        <v>0</v>
      </c>
      <c r="C219" s="654">
        <v>1.5509999999999999</v>
      </c>
      <c r="D219" s="654">
        <v>1.5509999999999999</v>
      </c>
      <c r="E219" s="655">
        <v>0</v>
      </c>
      <c r="F219" s="653">
        <v>0</v>
      </c>
      <c r="G219" s="654">
        <v>0</v>
      </c>
      <c r="H219" s="654">
        <v>0.14000000000000001</v>
      </c>
      <c r="I219" s="654">
        <v>0.71599999999999997</v>
      </c>
      <c r="J219" s="654">
        <v>0.71599999999999997</v>
      </c>
      <c r="K219" s="656">
        <v>0</v>
      </c>
      <c r="L219" s="252"/>
      <c r="M219" s="652" t="str">
        <f t="shared" si="3"/>
        <v/>
      </c>
    </row>
    <row r="220" spans="1:13" ht="14.45" customHeight="1" x14ac:dyDescent="0.2">
      <c r="A220" s="657" t="s">
        <v>513</v>
      </c>
      <c r="B220" s="653">
        <v>0</v>
      </c>
      <c r="C220" s="654">
        <v>1450.8010200000001</v>
      </c>
      <c r="D220" s="654">
        <v>1450.8010200000001</v>
      </c>
      <c r="E220" s="655">
        <v>0</v>
      </c>
      <c r="F220" s="653">
        <v>0</v>
      </c>
      <c r="G220" s="654">
        <v>0</v>
      </c>
      <c r="H220" s="654">
        <v>98.051439999999999</v>
      </c>
      <c r="I220" s="654">
        <v>474.76389</v>
      </c>
      <c r="J220" s="654">
        <v>474.76389</v>
      </c>
      <c r="K220" s="656">
        <v>0</v>
      </c>
      <c r="L220" s="252"/>
      <c r="M220" s="652" t="str">
        <f t="shared" si="3"/>
        <v>X</v>
      </c>
    </row>
    <row r="221" spans="1:13" ht="14.45" customHeight="1" x14ac:dyDescent="0.2">
      <c r="A221" s="657" t="s">
        <v>514</v>
      </c>
      <c r="B221" s="653">
        <v>0</v>
      </c>
      <c r="C221" s="654">
        <v>1450.8010200000001</v>
      </c>
      <c r="D221" s="654">
        <v>1450.8010200000001</v>
      </c>
      <c r="E221" s="655">
        <v>0</v>
      </c>
      <c r="F221" s="653">
        <v>0</v>
      </c>
      <c r="G221" s="654">
        <v>0</v>
      </c>
      <c r="H221" s="654">
        <v>98.051439999999999</v>
      </c>
      <c r="I221" s="654">
        <v>474.76389</v>
      </c>
      <c r="J221" s="654">
        <v>474.76389</v>
      </c>
      <c r="K221" s="656">
        <v>0</v>
      </c>
      <c r="L221" s="252"/>
      <c r="M221" s="652" t="str">
        <f t="shared" si="3"/>
        <v/>
      </c>
    </row>
    <row r="222" spans="1:13" ht="14.45" customHeight="1" x14ac:dyDescent="0.2">
      <c r="A222" s="657" t="s">
        <v>515</v>
      </c>
      <c r="B222" s="653">
        <v>0</v>
      </c>
      <c r="C222" s="654">
        <v>2573.5221800000004</v>
      </c>
      <c r="D222" s="654">
        <v>2573.5221800000004</v>
      </c>
      <c r="E222" s="655">
        <v>0</v>
      </c>
      <c r="F222" s="653">
        <v>0</v>
      </c>
      <c r="G222" s="654">
        <v>0</v>
      </c>
      <c r="H222" s="654">
        <v>206.20534000000001</v>
      </c>
      <c r="I222" s="654">
        <v>1335.10085</v>
      </c>
      <c r="J222" s="654">
        <v>1335.10085</v>
      </c>
      <c r="K222" s="656">
        <v>0</v>
      </c>
      <c r="L222" s="252"/>
      <c r="M222" s="652" t="str">
        <f t="shared" si="3"/>
        <v>X</v>
      </c>
    </row>
    <row r="223" spans="1:13" ht="14.45" customHeight="1" x14ac:dyDescent="0.2">
      <c r="A223" s="657" t="s">
        <v>516</v>
      </c>
      <c r="B223" s="653">
        <v>0</v>
      </c>
      <c r="C223" s="654">
        <v>2573.5221800000004</v>
      </c>
      <c r="D223" s="654">
        <v>2573.5221800000004</v>
      </c>
      <c r="E223" s="655">
        <v>0</v>
      </c>
      <c r="F223" s="653">
        <v>0</v>
      </c>
      <c r="G223" s="654">
        <v>0</v>
      </c>
      <c r="H223" s="654">
        <v>206.20534000000001</v>
      </c>
      <c r="I223" s="654">
        <v>1335.10085</v>
      </c>
      <c r="J223" s="654">
        <v>1335.10085</v>
      </c>
      <c r="K223" s="656">
        <v>0</v>
      </c>
      <c r="L223" s="252"/>
      <c r="M223" s="652" t="str">
        <f t="shared" si="3"/>
        <v/>
      </c>
    </row>
    <row r="224" spans="1:13" ht="14.45" customHeight="1" x14ac:dyDescent="0.2">
      <c r="A224" s="657" t="s">
        <v>517</v>
      </c>
      <c r="B224" s="653">
        <v>0</v>
      </c>
      <c r="C224" s="654">
        <v>6962.0779000000002</v>
      </c>
      <c r="D224" s="654">
        <v>6962.0779000000002</v>
      </c>
      <c r="E224" s="655">
        <v>0</v>
      </c>
      <c r="F224" s="653">
        <v>0</v>
      </c>
      <c r="G224" s="654">
        <v>0</v>
      </c>
      <c r="H224" s="654">
        <v>498.92484000000002</v>
      </c>
      <c r="I224" s="654">
        <v>2724.1412700000001</v>
      </c>
      <c r="J224" s="654">
        <v>2724.1412700000001</v>
      </c>
      <c r="K224" s="656">
        <v>0</v>
      </c>
      <c r="L224" s="252"/>
      <c r="M224" s="652" t="str">
        <f t="shared" si="3"/>
        <v>X</v>
      </c>
    </row>
    <row r="225" spans="1:13" ht="14.45" customHeight="1" x14ac:dyDescent="0.2">
      <c r="A225" s="657" t="s">
        <v>518</v>
      </c>
      <c r="B225" s="653">
        <v>0</v>
      </c>
      <c r="C225" s="654">
        <v>6962.0779000000002</v>
      </c>
      <c r="D225" s="654">
        <v>6962.0779000000002</v>
      </c>
      <c r="E225" s="655">
        <v>0</v>
      </c>
      <c r="F225" s="653">
        <v>0</v>
      </c>
      <c r="G225" s="654">
        <v>0</v>
      </c>
      <c r="H225" s="654">
        <v>498.92484000000002</v>
      </c>
      <c r="I225" s="654">
        <v>2724.1412700000001</v>
      </c>
      <c r="J225" s="654">
        <v>2724.1412700000001</v>
      </c>
      <c r="K225" s="656">
        <v>0</v>
      </c>
      <c r="L225" s="252"/>
      <c r="M225" s="652" t="str">
        <f t="shared" si="3"/>
        <v/>
      </c>
    </row>
    <row r="226" spans="1:13" ht="14.45" customHeight="1" x14ac:dyDescent="0.2">
      <c r="A226" s="657" t="s">
        <v>519</v>
      </c>
      <c r="B226" s="653">
        <v>0</v>
      </c>
      <c r="C226" s="654">
        <v>200.95119</v>
      </c>
      <c r="D226" s="654">
        <v>200.95119</v>
      </c>
      <c r="E226" s="655">
        <v>0</v>
      </c>
      <c r="F226" s="653">
        <v>0</v>
      </c>
      <c r="G226" s="654">
        <v>0</v>
      </c>
      <c r="H226" s="654">
        <v>10.406700000000001</v>
      </c>
      <c r="I226" s="654">
        <v>41.000239999999998</v>
      </c>
      <c r="J226" s="654">
        <v>41.000239999999998</v>
      </c>
      <c r="K226" s="656">
        <v>0</v>
      </c>
      <c r="L226" s="252"/>
      <c r="M226" s="652" t="str">
        <f t="shared" si="3"/>
        <v>X</v>
      </c>
    </row>
    <row r="227" spans="1:13" ht="14.45" customHeight="1" x14ac:dyDescent="0.2">
      <c r="A227" s="657" t="s">
        <v>520</v>
      </c>
      <c r="B227" s="653">
        <v>0</v>
      </c>
      <c r="C227" s="654">
        <v>200.95119</v>
      </c>
      <c r="D227" s="654">
        <v>200.95119</v>
      </c>
      <c r="E227" s="655">
        <v>0</v>
      </c>
      <c r="F227" s="653">
        <v>0</v>
      </c>
      <c r="G227" s="654">
        <v>0</v>
      </c>
      <c r="H227" s="654">
        <v>10.406700000000001</v>
      </c>
      <c r="I227" s="654">
        <v>41.000239999999998</v>
      </c>
      <c r="J227" s="654">
        <v>41.000239999999998</v>
      </c>
      <c r="K227" s="656">
        <v>0</v>
      </c>
      <c r="L227" s="252"/>
      <c r="M227" s="652" t="str">
        <f t="shared" si="3"/>
        <v/>
      </c>
    </row>
    <row r="228" spans="1:13" ht="14.45" customHeight="1" x14ac:dyDescent="0.2">
      <c r="A228" s="657"/>
      <c r="B228" s="653"/>
      <c r="C228" s="654"/>
      <c r="D228" s="654"/>
      <c r="E228" s="655"/>
      <c r="F228" s="653"/>
      <c r="G228" s="654"/>
      <c r="H228" s="654"/>
      <c r="I228" s="654"/>
      <c r="J228" s="654"/>
      <c r="K228" s="656"/>
      <c r="L228" s="252"/>
      <c r="M228" s="652" t="str">
        <f t="shared" si="3"/>
        <v/>
      </c>
    </row>
    <row r="229" spans="1:13" ht="14.45" customHeight="1" x14ac:dyDescent="0.2">
      <c r="A229" s="657"/>
      <c r="B229" s="653"/>
      <c r="C229" s="654"/>
      <c r="D229" s="654"/>
      <c r="E229" s="655"/>
      <c r="F229" s="653"/>
      <c r="G229" s="654"/>
      <c r="H229" s="654"/>
      <c r="I229" s="654"/>
      <c r="J229" s="654"/>
      <c r="K229" s="656"/>
      <c r="L229" s="252"/>
      <c r="M229" s="652" t="str">
        <f t="shared" si="3"/>
        <v/>
      </c>
    </row>
    <row r="230" spans="1:13" ht="14.45" customHeight="1" x14ac:dyDescent="0.2">
      <c r="A230" s="657"/>
      <c r="B230" s="653"/>
      <c r="C230" s="654"/>
      <c r="D230" s="654"/>
      <c r="E230" s="655"/>
      <c r="F230" s="653"/>
      <c r="G230" s="654"/>
      <c r="H230" s="654"/>
      <c r="I230" s="654"/>
      <c r="J230" s="654"/>
      <c r="K230" s="656"/>
      <c r="L230" s="252"/>
      <c r="M230" s="652" t="str">
        <f t="shared" si="3"/>
        <v/>
      </c>
    </row>
    <row r="231" spans="1:13" ht="14.45" customHeight="1" x14ac:dyDescent="0.2">
      <c r="A231" s="657"/>
      <c r="B231" s="653"/>
      <c r="C231" s="654"/>
      <c r="D231" s="654"/>
      <c r="E231" s="655"/>
      <c r="F231" s="653"/>
      <c r="G231" s="654"/>
      <c r="H231" s="654"/>
      <c r="I231" s="654"/>
      <c r="J231" s="654"/>
      <c r="K231" s="656"/>
      <c r="L231" s="252"/>
      <c r="M231" s="652" t="str">
        <f t="shared" si="3"/>
        <v/>
      </c>
    </row>
    <row r="232" spans="1:13" ht="14.45" customHeight="1" x14ac:dyDescent="0.2">
      <c r="A232" s="657"/>
      <c r="B232" s="653"/>
      <c r="C232" s="654"/>
      <c r="D232" s="654"/>
      <c r="E232" s="655"/>
      <c r="F232" s="653"/>
      <c r="G232" s="654"/>
      <c r="H232" s="654"/>
      <c r="I232" s="654"/>
      <c r="J232" s="654"/>
      <c r="K232" s="656"/>
      <c r="L232" s="252"/>
      <c r="M232" s="652" t="str">
        <f t="shared" si="3"/>
        <v/>
      </c>
    </row>
    <row r="233" spans="1:13" ht="14.45" customHeight="1" x14ac:dyDescent="0.2">
      <c r="A233" s="657"/>
      <c r="B233" s="653"/>
      <c r="C233" s="654"/>
      <c r="D233" s="654"/>
      <c r="E233" s="655"/>
      <c r="F233" s="653"/>
      <c r="G233" s="654"/>
      <c r="H233" s="654"/>
      <c r="I233" s="654"/>
      <c r="J233" s="654"/>
      <c r="K233" s="656"/>
      <c r="L233" s="252"/>
      <c r="M233" s="652" t="str">
        <f t="shared" si="3"/>
        <v/>
      </c>
    </row>
    <row r="234" spans="1:13" ht="14.45" customHeight="1" x14ac:dyDescent="0.2">
      <c r="A234" s="657"/>
      <c r="B234" s="653"/>
      <c r="C234" s="654"/>
      <c r="D234" s="654"/>
      <c r="E234" s="655"/>
      <c r="F234" s="653"/>
      <c r="G234" s="654"/>
      <c r="H234" s="654"/>
      <c r="I234" s="654"/>
      <c r="J234" s="654"/>
      <c r="K234" s="656"/>
      <c r="L234" s="252"/>
      <c r="M234" s="652" t="str">
        <f t="shared" si="3"/>
        <v/>
      </c>
    </row>
    <row r="235" spans="1:13" ht="14.45" customHeight="1" x14ac:dyDescent="0.2">
      <c r="A235" s="657"/>
      <c r="B235" s="653"/>
      <c r="C235" s="654"/>
      <c r="D235" s="654"/>
      <c r="E235" s="655"/>
      <c r="F235" s="653"/>
      <c r="G235" s="654"/>
      <c r="H235" s="654"/>
      <c r="I235" s="654"/>
      <c r="J235" s="654"/>
      <c r="K235" s="656"/>
      <c r="L235" s="252"/>
      <c r="M235" s="652" t="str">
        <f t="shared" si="3"/>
        <v/>
      </c>
    </row>
    <row r="236" spans="1:13" ht="14.45" customHeight="1" x14ac:dyDescent="0.2">
      <c r="A236" s="657"/>
      <c r="B236" s="653"/>
      <c r="C236" s="654"/>
      <c r="D236" s="654"/>
      <c r="E236" s="655"/>
      <c r="F236" s="653"/>
      <c r="G236" s="654"/>
      <c r="H236" s="654"/>
      <c r="I236" s="654"/>
      <c r="J236" s="654"/>
      <c r="K236" s="656"/>
      <c r="L236" s="252"/>
      <c r="M236" s="652" t="str">
        <f t="shared" si="3"/>
        <v/>
      </c>
    </row>
    <row r="237" spans="1:13" ht="14.45" customHeight="1" x14ac:dyDescent="0.2">
      <c r="A237" s="657"/>
      <c r="B237" s="653"/>
      <c r="C237" s="654"/>
      <c r="D237" s="654"/>
      <c r="E237" s="655"/>
      <c r="F237" s="653"/>
      <c r="G237" s="654"/>
      <c r="H237" s="654"/>
      <c r="I237" s="654"/>
      <c r="J237" s="654"/>
      <c r="K237" s="656"/>
      <c r="L237" s="252"/>
      <c r="M237" s="652" t="str">
        <f t="shared" si="3"/>
        <v/>
      </c>
    </row>
    <row r="238" spans="1:13" ht="14.45" customHeight="1" x14ac:dyDescent="0.2">
      <c r="A238" s="657"/>
      <c r="B238" s="653"/>
      <c r="C238" s="654"/>
      <c r="D238" s="654"/>
      <c r="E238" s="655"/>
      <c r="F238" s="653"/>
      <c r="G238" s="654"/>
      <c r="H238" s="654"/>
      <c r="I238" s="654"/>
      <c r="J238" s="654"/>
      <c r="K238" s="656"/>
      <c r="L238" s="252"/>
      <c r="M238" s="652" t="str">
        <f t="shared" si="3"/>
        <v/>
      </c>
    </row>
    <row r="239" spans="1:13" ht="14.45" customHeight="1" x14ac:dyDescent="0.2">
      <c r="A239" s="657"/>
      <c r="B239" s="653"/>
      <c r="C239" s="654"/>
      <c r="D239" s="654"/>
      <c r="E239" s="655"/>
      <c r="F239" s="653"/>
      <c r="G239" s="654"/>
      <c r="H239" s="654"/>
      <c r="I239" s="654"/>
      <c r="J239" s="654"/>
      <c r="K239" s="656"/>
      <c r="L239" s="252"/>
      <c r="M239" s="652" t="str">
        <f t="shared" si="3"/>
        <v/>
      </c>
    </row>
    <row r="240" spans="1:13" ht="14.45" customHeight="1" x14ac:dyDescent="0.2">
      <c r="A240" s="657"/>
      <c r="B240" s="653"/>
      <c r="C240" s="654"/>
      <c r="D240" s="654"/>
      <c r="E240" s="655"/>
      <c r="F240" s="653"/>
      <c r="G240" s="654"/>
      <c r="H240" s="654"/>
      <c r="I240" s="654"/>
      <c r="J240" s="654"/>
      <c r="K240" s="656"/>
      <c r="L240" s="252"/>
      <c r="M240" s="652" t="str">
        <f t="shared" si="3"/>
        <v/>
      </c>
    </row>
    <row r="241" spans="1:13" ht="14.45" customHeight="1" x14ac:dyDescent="0.2">
      <c r="A241" s="657"/>
      <c r="B241" s="653"/>
      <c r="C241" s="654"/>
      <c r="D241" s="654"/>
      <c r="E241" s="655"/>
      <c r="F241" s="653"/>
      <c r="G241" s="654"/>
      <c r="H241" s="654"/>
      <c r="I241" s="654"/>
      <c r="J241" s="654"/>
      <c r="K241" s="656"/>
      <c r="L241" s="252"/>
      <c r="M241" s="652" t="str">
        <f t="shared" si="3"/>
        <v/>
      </c>
    </row>
    <row r="242" spans="1:13" ht="14.45" customHeight="1" x14ac:dyDescent="0.2">
      <c r="A242" s="657"/>
      <c r="B242" s="653"/>
      <c r="C242" s="654"/>
      <c r="D242" s="654"/>
      <c r="E242" s="655"/>
      <c r="F242" s="653"/>
      <c r="G242" s="654"/>
      <c r="H242" s="654"/>
      <c r="I242" s="654"/>
      <c r="J242" s="654"/>
      <c r="K242" s="656"/>
      <c r="L242" s="252"/>
      <c r="M242" s="652" t="str">
        <f t="shared" si="3"/>
        <v/>
      </c>
    </row>
    <row r="243" spans="1:13" ht="14.45" customHeight="1" x14ac:dyDescent="0.2">
      <c r="A243" s="657"/>
      <c r="B243" s="653"/>
      <c r="C243" s="654"/>
      <c r="D243" s="654"/>
      <c r="E243" s="655"/>
      <c r="F243" s="653"/>
      <c r="G243" s="654"/>
      <c r="H243" s="654"/>
      <c r="I243" s="654"/>
      <c r="J243" s="654"/>
      <c r="K243" s="656"/>
      <c r="L243" s="252"/>
      <c r="M243" s="652" t="str">
        <f t="shared" si="3"/>
        <v/>
      </c>
    </row>
    <row r="244" spans="1:13" ht="14.45" customHeight="1" x14ac:dyDescent="0.2">
      <c r="A244" s="657"/>
      <c r="B244" s="653"/>
      <c r="C244" s="654"/>
      <c r="D244" s="654"/>
      <c r="E244" s="655"/>
      <c r="F244" s="653"/>
      <c r="G244" s="654"/>
      <c r="H244" s="654"/>
      <c r="I244" s="654"/>
      <c r="J244" s="654"/>
      <c r="K244" s="656"/>
      <c r="L244" s="252"/>
      <c r="M244" s="652" t="str">
        <f t="shared" si="3"/>
        <v/>
      </c>
    </row>
    <row r="245" spans="1:13" ht="14.45" customHeight="1" x14ac:dyDescent="0.2">
      <c r="A245" s="657"/>
      <c r="B245" s="653"/>
      <c r="C245" s="654"/>
      <c r="D245" s="654"/>
      <c r="E245" s="655"/>
      <c r="F245" s="653"/>
      <c r="G245" s="654"/>
      <c r="H245" s="654"/>
      <c r="I245" s="654"/>
      <c r="J245" s="654"/>
      <c r="K245" s="656"/>
      <c r="L245" s="252"/>
      <c r="M245" s="652" t="str">
        <f t="shared" si="3"/>
        <v/>
      </c>
    </row>
    <row r="246" spans="1:13" ht="14.45" customHeight="1" x14ac:dyDescent="0.2">
      <c r="A246" s="657"/>
      <c r="B246" s="653"/>
      <c r="C246" s="654"/>
      <c r="D246" s="654"/>
      <c r="E246" s="655"/>
      <c r="F246" s="653"/>
      <c r="G246" s="654"/>
      <c r="H246" s="654"/>
      <c r="I246" s="654"/>
      <c r="J246" s="654"/>
      <c r="K246" s="656"/>
      <c r="L246" s="252"/>
      <c r="M246" s="652" t="str">
        <f t="shared" si="3"/>
        <v/>
      </c>
    </row>
    <row r="247" spans="1:13" ht="14.45" customHeight="1" x14ac:dyDescent="0.2">
      <c r="A247" s="657"/>
      <c r="B247" s="653"/>
      <c r="C247" s="654"/>
      <c r="D247" s="654"/>
      <c r="E247" s="655"/>
      <c r="F247" s="653"/>
      <c r="G247" s="654"/>
      <c r="H247" s="654"/>
      <c r="I247" s="654"/>
      <c r="J247" s="654"/>
      <c r="K247" s="656"/>
      <c r="L247" s="252"/>
      <c r="M247" s="652" t="str">
        <f t="shared" si="3"/>
        <v/>
      </c>
    </row>
    <row r="248" spans="1:13" ht="14.45" customHeight="1" x14ac:dyDescent="0.2">
      <c r="A248" s="657"/>
      <c r="B248" s="653"/>
      <c r="C248" s="654"/>
      <c r="D248" s="654"/>
      <c r="E248" s="655"/>
      <c r="F248" s="653"/>
      <c r="G248" s="654"/>
      <c r="H248" s="654"/>
      <c r="I248" s="654"/>
      <c r="J248" s="654"/>
      <c r="K248" s="656"/>
      <c r="L248" s="252"/>
      <c r="M248" s="652" t="str">
        <f t="shared" si="3"/>
        <v/>
      </c>
    </row>
    <row r="249" spans="1:13" ht="14.45" customHeight="1" x14ac:dyDescent="0.2">
      <c r="A249" s="657"/>
      <c r="B249" s="653"/>
      <c r="C249" s="654"/>
      <c r="D249" s="654"/>
      <c r="E249" s="655"/>
      <c r="F249" s="653"/>
      <c r="G249" s="654"/>
      <c r="H249" s="654"/>
      <c r="I249" s="654"/>
      <c r="J249" s="654"/>
      <c r="K249" s="656"/>
      <c r="L249" s="252"/>
      <c r="M249" s="652" t="str">
        <f t="shared" si="3"/>
        <v/>
      </c>
    </row>
    <row r="250" spans="1:13" ht="14.45" customHeight="1" x14ac:dyDescent="0.2">
      <c r="A250" s="657"/>
      <c r="B250" s="653"/>
      <c r="C250" s="654"/>
      <c r="D250" s="654"/>
      <c r="E250" s="655"/>
      <c r="F250" s="653"/>
      <c r="G250" s="654"/>
      <c r="H250" s="654"/>
      <c r="I250" s="654"/>
      <c r="J250" s="654"/>
      <c r="K250" s="656"/>
      <c r="L250" s="252"/>
      <c r="M250" s="652" t="str">
        <f t="shared" si="3"/>
        <v/>
      </c>
    </row>
    <row r="251" spans="1:13" ht="14.45" customHeight="1" x14ac:dyDescent="0.2">
      <c r="A251" s="657"/>
      <c r="B251" s="653"/>
      <c r="C251" s="654"/>
      <c r="D251" s="654"/>
      <c r="E251" s="655"/>
      <c r="F251" s="653"/>
      <c r="G251" s="654"/>
      <c r="H251" s="654"/>
      <c r="I251" s="654"/>
      <c r="J251" s="654"/>
      <c r="K251" s="656"/>
      <c r="L251" s="252"/>
      <c r="M251" s="652" t="str">
        <f t="shared" si="3"/>
        <v/>
      </c>
    </row>
    <row r="252" spans="1:13" ht="14.45" customHeight="1" x14ac:dyDescent="0.2">
      <c r="A252" s="657"/>
      <c r="B252" s="653"/>
      <c r="C252" s="654"/>
      <c r="D252" s="654"/>
      <c r="E252" s="655"/>
      <c r="F252" s="653"/>
      <c r="G252" s="654"/>
      <c r="H252" s="654"/>
      <c r="I252" s="654"/>
      <c r="J252" s="654"/>
      <c r="K252" s="656"/>
      <c r="L252" s="252"/>
      <c r="M252" s="652" t="str">
        <f t="shared" si="3"/>
        <v/>
      </c>
    </row>
    <row r="253" spans="1:13" ht="14.45" customHeight="1" x14ac:dyDescent="0.2">
      <c r="A253" s="657"/>
      <c r="B253" s="653"/>
      <c r="C253" s="654"/>
      <c r="D253" s="654"/>
      <c r="E253" s="655"/>
      <c r="F253" s="653"/>
      <c r="G253" s="654"/>
      <c r="H253" s="654"/>
      <c r="I253" s="654"/>
      <c r="J253" s="654"/>
      <c r="K253" s="656"/>
      <c r="L253" s="252"/>
      <c r="M253" s="652" t="str">
        <f t="shared" si="3"/>
        <v/>
      </c>
    </row>
    <row r="254" spans="1:13" ht="14.45" customHeight="1" x14ac:dyDescent="0.2">
      <c r="A254" s="657"/>
      <c r="B254" s="653"/>
      <c r="C254" s="654"/>
      <c r="D254" s="654"/>
      <c r="E254" s="655"/>
      <c r="F254" s="653"/>
      <c r="G254" s="654"/>
      <c r="H254" s="654"/>
      <c r="I254" s="654"/>
      <c r="J254" s="654"/>
      <c r="K254" s="656"/>
      <c r="L254" s="252"/>
      <c r="M254" s="652" t="str">
        <f t="shared" si="3"/>
        <v/>
      </c>
    </row>
    <row r="255" spans="1:13" ht="14.45" customHeight="1" x14ac:dyDescent="0.2">
      <c r="A255" s="657"/>
      <c r="B255" s="653"/>
      <c r="C255" s="654"/>
      <c r="D255" s="654"/>
      <c r="E255" s="655"/>
      <c r="F255" s="653"/>
      <c r="G255" s="654"/>
      <c r="H255" s="654"/>
      <c r="I255" s="654"/>
      <c r="J255" s="654"/>
      <c r="K255" s="656"/>
      <c r="L255" s="252"/>
      <c r="M255" s="652" t="str">
        <f t="shared" si="3"/>
        <v/>
      </c>
    </row>
    <row r="256" spans="1:13" ht="14.45" customHeight="1" x14ac:dyDescent="0.2">
      <c r="A256" s="657"/>
      <c r="B256" s="653"/>
      <c r="C256" s="654"/>
      <c r="D256" s="654"/>
      <c r="E256" s="655"/>
      <c r="F256" s="653"/>
      <c r="G256" s="654"/>
      <c r="H256" s="654"/>
      <c r="I256" s="654"/>
      <c r="J256" s="654"/>
      <c r="K256" s="656"/>
      <c r="L256" s="252"/>
      <c r="M256" s="652" t="str">
        <f t="shared" si="3"/>
        <v/>
      </c>
    </row>
    <row r="257" spans="1:13" ht="14.45" customHeight="1" x14ac:dyDescent="0.2">
      <c r="A257" s="657"/>
      <c r="B257" s="653"/>
      <c r="C257" s="654"/>
      <c r="D257" s="654"/>
      <c r="E257" s="655"/>
      <c r="F257" s="653"/>
      <c r="G257" s="654"/>
      <c r="H257" s="654"/>
      <c r="I257" s="654"/>
      <c r="J257" s="654"/>
      <c r="K257" s="656"/>
      <c r="L257" s="252"/>
      <c r="M257" s="652" t="str">
        <f t="shared" si="3"/>
        <v/>
      </c>
    </row>
    <row r="258" spans="1:13" ht="14.45" customHeight="1" x14ac:dyDescent="0.2">
      <c r="A258" s="657"/>
      <c r="B258" s="653"/>
      <c r="C258" s="654"/>
      <c r="D258" s="654"/>
      <c r="E258" s="655"/>
      <c r="F258" s="653"/>
      <c r="G258" s="654"/>
      <c r="H258" s="654"/>
      <c r="I258" s="654"/>
      <c r="J258" s="654"/>
      <c r="K258" s="656"/>
      <c r="L258" s="252"/>
      <c r="M258" s="652" t="str">
        <f t="shared" si="3"/>
        <v/>
      </c>
    </row>
    <row r="259" spans="1:13" ht="14.45" customHeight="1" x14ac:dyDescent="0.2">
      <c r="A259" s="657"/>
      <c r="B259" s="653"/>
      <c r="C259" s="654"/>
      <c r="D259" s="654"/>
      <c r="E259" s="655"/>
      <c r="F259" s="653"/>
      <c r="G259" s="654"/>
      <c r="H259" s="654"/>
      <c r="I259" s="654"/>
      <c r="J259" s="654"/>
      <c r="K259" s="656"/>
      <c r="L259" s="252"/>
      <c r="M259" s="652" t="str">
        <f t="shared" si="3"/>
        <v/>
      </c>
    </row>
    <row r="260" spans="1:13" ht="14.45" customHeight="1" x14ac:dyDescent="0.2">
      <c r="A260" s="657"/>
      <c r="B260" s="653"/>
      <c r="C260" s="654"/>
      <c r="D260" s="654"/>
      <c r="E260" s="655"/>
      <c r="F260" s="653"/>
      <c r="G260" s="654"/>
      <c r="H260" s="654"/>
      <c r="I260" s="654"/>
      <c r="J260" s="654"/>
      <c r="K260" s="656"/>
      <c r="L260" s="252"/>
      <c r="M260" s="652" t="str">
        <f t="shared" si="3"/>
        <v/>
      </c>
    </row>
    <row r="261" spans="1:13" ht="14.45" customHeight="1" x14ac:dyDescent="0.2">
      <c r="A261" s="657"/>
      <c r="B261" s="653"/>
      <c r="C261" s="654"/>
      <c r="D261" s="654"/>
      <c r="E261" s="655"/>
      <c r="F261" s="653"/>
      <c r="G261" s="654"/>
      <c r="H261" s="654"/>
      <c r="I261" s="654"/>
      <c r="J261" s="654"/>
      <c r="K261" s="656"/>
      <c r="L261" s="252"/>
      <c r="M261" s="652" t="str">
        <f t="shared" si="3"/>
        <v/>
      </c>
    </row>
    <row r="262" spans="1:13" ht="14.45" customHeight="1" x14ac:dyDescent="0.2">
      <c r="A262" s="657"/>
      <c r="B262" s="653"/>
      <c r="C262" s="654"/>
      <c r="D262" s="654"/>
      <c r="E262" s="655"/>
      <c r="F262" s="653"/>
      <c r="G262" s="654"/>
      <c r="H262" s="654"/>
      <c r="I262" s="654"/>
      <c r="J262" s="654"/>
      <c r="K262" s="656"/>
      <c r="L262" s="252"/>
      <c r="M262" s="652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57"/>
      <c r="B263" s="653"/>
      <c r="C263" s="654"/>
      <c r="D263" s="654"/>
      <c r="E263" s="655"/>
      <c r="F263" s="653"/>
      <c r="G263" s="654"/>
      <c r="H263" s="654"/>
      <c r="I263" s="654"/>
      <c r="J263" s="654"/>
      <c r="K263" s="656"/>
      <c r="L263" s="252"/>
      <c r="M263" s="652" t="str">
        <f t="shared" si="4"/>
        <v/>
      </c>
    </row>
    <row r="264" spans="1:13" ht="14.45" customHeight="1" x14ac:dyDescent="0.2">
      <c r="A264" s="657"/>
      <c r="B264" s="653"/>
      <c r="C264" s="654"/>
      <c r="D264" s="654"/>
      <c r="E264" s="655"/>
      <c r="F264" s="653"/>
      <c r="G264" s="654"/>
      <c r="H264" s="654"/>
      <c r="I264" s="654"/>
      <c r="J264" s="654"/>
      <c r="K264" s="656"/>
      <c r="L264" s="252"/>
      <c r="M264" s="652" t="str">
        <f t="shared" si="4"/>
        <v/>
      </c>
    </row>
    <row r="265" spans="1:13" ht="14.45" customHeight="1" x14ac:dyDescent="0.2">
      <c r="A265" s="657"/>
      <c r="B265" s="653"/>
      <c r="C265" s="654"/>
      <c r="D265" s="654"/>
      <c r="E265" s="655"/>
      <c r="F265" s="653"/>
      <c r="G265" s="654"/>
      <c r="H265" s="654"/>
      <c r="I265" s="654"/>
      <c r="J265" s="654"/>
      <c r="K265" s="656"/>
      <c r="L265" s="252"/>
      <c r="M265" s="652" t="str">
        <f t="shared" si="4"/>
        <v/>
      </c>
    </row>
    <row r="266" spans="1:13" ht="14.45" customHeight="1" x14ac:dyDescent="0.2">
      <c r="A266" s="657"/>
      <c r="B266" s="653"/>
      <c r="C266" s="654"/>
      <c r="D266" s="654"/>
      <c r="E266" s="655"/>
      <c r="F266" s="653"/>
      <c r="G266" s="654"/>
      <c r="H266" s="654"/>
      <c r="I266" s="654"/>
      <c r="J266" s="654"/>
      <c r="K266" s="656"/>
      <c r="L266" s="252"/>
      <c r="M266" s="652" t="str">
        <f t="shared" si="4"/>
        <v/>
      </c>
    </row>
    <row r="267" spans="1:13" ht="14.45" customHeight="1" x14ac:dyDescent="0.2">
      <c r="A267" s="657"/>
      <c r="B267" s="653"/>
      <c r="C267" s="654"/>
      <c r="D267" s="654"/>
      <c r="E267" s="655"/>
      <c r="F267" s="653"/>
      <c r="G267" s="654"/>
      <c r="H267" s="654"/>
      <c r="I267" s="654"/>
      <c r="J267" s="654"/>
      <c r="K267" s="656"/>
      <c r="L267" s="252"/>
      <c r="M267" s="652" t="str">
        <f t="shared" si="4"/>
        <v/>
      </c>
    </row>
    <row r="268" spans="1:13" ht="14.45" customHeight="1" x14ac:dyDescent="0.2">
      <c r="A268" s="657"/>
      <c r="B268" s="653"/>
      <c r="C268" s="654"/>
      <c r="D268" s="654"/>
      <c r="E268" s="655"/>
      <c r="F268" s="653"/>
      <c r="G268" s="654"/>
      <c r="H268" s="654"/>
      <c r="I268" s="654"/>
      <c r="J268" s="654"/>
      <c r="K268" s="656"/>
      <c r="L268" s="252"/>
      <c r="M268" s="652" t="str">
        <f t="shared" si="4"/>
        <v/>
      </c>
    </row>
    <row r="269" spans="1:13" ht="14.45" customHeight="1" x14ac:dyDescent="0.2">
      <c r="A269" s="657"/>
      <c r="B269" s="653"/>
      <c r="C269" s="654"/>
      <c r="D269" s="654"/>
      <c r="E269" s="655"/>
      <c r="F269" s="653"/>
      <c r="G269" s="654"/>
      <c r="H269" s="654"/>
      <c r="I269" s="654"/>
      <c r="J269" s="654"/>
      <c r="K269" s="656"/>
      <c r="L269" s="252"/>
      <c r="M269" s="652" t="str">
        <f t="shared" si="4"/>
        <v/>
      </c>
    </row>
    <row r="270" spans="1:13" ht="14.45" customHeight="1" x14ac:dyDescent="0.2">
      <c r="A270" s="657"/>
      <c r="B270" s="653"/>
      <c r="C270" s="654"/>
      <c r="D270" s="654"/>
      <c r="E270" s="655"/>
      <c r="F270" s="653"/>
      <c r="G270" s="654"/>
      <c r="H270" s="654"/>
      <c r="I270" s="654"/>
      <c r="J270" s="654"/>
      <c r="K270" s="656"/>
      <c r="L270" s="252"/>
      <c r="M270" s="652" t="str">
        <f t="shared" si="4"/>
        <v/>
      </c>
    </row>
    <row r="271" spans="1:13" ht="14.45" customHeight="1" x14ac:dyDescent="0.2">
      <c r="A271" s="657"/>
      <c r="B271" s="653"/>
      <c r="C271" s="654"/>
      <c r="D271" s="654"/>
      <c r="E271" s="655"/>
      <c r="F271" s="653"/>
      <c r="G271" s="654"/>
      <c r="H271" s="654"/>
      <c r="I271" s="654"/>
      <c r="J271" s="654"/>
      <c r="K271" s="656"/>
      <c r="L271" s="252"/>
      <c r="M271" s="652" t="str">
        <f t="shared" si="4"/>
        <v/>
      </c>
    </row>
    <row r="272" spans="1:13" ht="14.45" customHeight="1" x14ac:dyDescent="0.2">
      <c r="A272" s="657"/>
      <c r="B272" s="653"/>
      <c r="C272" s="654"/>
      <c r="D272" s="654"/>
      <c r="E272" s="655"/>
      <c r="F272" s="653"/>
      <c r="G272" s="654"/>
      <c r="H272" s="654"/>
      <c r="I272" s="654"/>
      <c r="J272" s="654"/>
      <c r="K272" s="656"/>
      <c r="L272" s="252"/>
      <c r="M272" s="652" t="str">
        <f t="shared" si="4"/>
        <v/>
      </c>
    </row>
    <row r="273" spans="1:13" ht="14.45" customHeight="1" x14ac:dyDescent="0.2">
      <c r="A273" s="657"/>
      <c r="B273" s="653"/>
      <c r="C273" s="654"/>
      <c r="D273" s="654"/>
      <c r="E273" s="655"/>
      <c r="F273" s="653"/>
      <c r="G273" s="654"/>
      <c r="H273" s="654"/>
      <c r="I273" s="654"/>
      <c r="J273" s="654"/>
      <c r="K273" s="656"/>
      <c r="L273" s="252"/>
      <c r="M273" s="652" t="str">
        <f t="shared" si="4"/>
        <v/>
      </c>
    </row>
    <row r="274" spans="1:13" ht="14.45" customHeight="1" x14ac:dyDescent="0.2">
      <c r="A274" s="657"/>
      <c r="B274" s="653"/>
      <c r="C274" s="654"/>
      <c r="D274" s="654"/>
      <c r="E274" s="655"/>
      <c r="F274" s="653"/>
      <c r="G274" s="654"/>
      <c r="H274" s="654"/>
      <c r="I274" s="654"/>
      <c r="J274" s="654"/>
      <c r="K274" s="656"/>
      <c r="L274" s="252"/>
      <c r="M274" s="652" t="str">
        <f t="shared" si="4"/>
        <v/>
      </c>
    </row>
    <row r="275" spans="1:13" ht="14.45" customHeight="1" x14ac:dyDescent="0.2">
      <c r="A275" s="657"/>
      <c r="B275" s="653"/>
      <c r="C275" s="654"/>
      <c r="D275" s="654"/>
      <c r="E275" s="655"/>
      <c r="F275" s="653"/>
      <c r="G275" s="654"/>
      <c r="H275" s="654"/>
      <c r="I275" s="654"/>
      <c r="J275" s="654"/>
      <c r="K275" s="656"/>
      <c r="L275" s="252"/>
      <c r="M275" s="652" t="str">
        <f t="shared" si="4"/>
        <v/>
      </c>
    </row>
    <row r="276" spans="1:13" ht="14.45" customHeight="1" x14ac:dyDescent="0.2">
      <c r="A276" s="657"/>
      <c r="B276" s="653"/>
      <c r="C276" s="654"/>
      <c r="D276" s="654"/>
      <c r="E276" s="655"/>
      <c r="F276" s="653"/>
      <c r="G276" s="654"/>
      <c r="H276" s="654"/>
      <c r="I276" s="654"/>
      <c r="J276" s="654"/>
      <c r="K276" s="656"/>
      <c r="L276" s="252"/>
      <c r="M276" s="652" t="str">
        <f t="shared" si="4"/>
        <v/>
      </c>
    </row>
    <row r="277" spans="1:13" ht="14.45" customHeight="1" x14ac:dyDescent="0.2">
      <c r="A277" s="657"/>
      <c r="B277" s="653"/>
      <c r="C277" s="654"/>
      <c r="D277" s="654"/>
      <c r="E277" s="655"/>
      <c r="F277" s="653"/>
      <c r="G277" s="654"/>
      <c r="H277" s="654"/>
      <c r="I277" s="654"/>
      <c r="J277" s="654"/>
      <c r="K277" s="656"/>
      <c r="L277" s="252"/>
      <c r="M277" s="652" t="str">
        <f t="shared" si="4"/>
        <v/>
      </c>
    </row>
    <row r="278" spans="1:13" ht="14.45" customHeight="1" x14ac:dyDescent="0.2">
      <c r="A278" s="657"/>
      <c r="B278" s="653"/>
      <c r="C278" s="654"/>
      <c r="D278" s="654"/>
      <c r="E278" s="655"/>
      <c r="F278" s="653"/>
      <c r="G278" s="654"/>
      <c r="H278" s="654"/>
      <c r="I278" s="654"/>
      <c r="J278" s="654"/>
      <c r="K278" s="656"/>
      <c r="L278" s="252"/>
      <c r="M278" s="652" t="str">
        <f t="shared" si="4"/>
        <v/>
      </c>
    </row>
    <row r="279" spans="1:13" ht="14.45" customHeight="1" x14ac:dyDescent="0.2">
      <c r="A279" s="657"/>
      <c r="B279" s="653"/>
      <c r="C279" s="654"/>
      <c r="D279" s="654"/>
      <c r="E279" s="655"/>
      <c r="F279" s="653"/>
      <c r="G279" s="654"/>
      <c r="H279" s="654"/>
      <c r="I279" s="654"/>
      <c r="J279" s="654"/>
      <c r="K279" s="656"/>
      <c r="L279" s="252"/>
      <c r="M279" s="652" t="str">
        <f t="shared" si="4"/>
        <v/>
      </c>
    </row>
    <row r="280" spans="1:13" ht="14.45" customHeight="1" x14ac:dyDescent="0.2">
      <c r="A280" s="657"/>
      <c r="B280" s="653"/>
      <c r="C280" s="654"/>
      <c r="D280" s="654"/>
      <c r="E280" s="655"/>
      <c r="F280" s="653"/>
      <c r="G280" s="654"/>
      <c r="H280" s="654"/>
      <c r="I280" s="654"/>
      <c r="J280" s="654"/>
      <c r="K280" s="656"/>
      <c r="L280" s="252"/>
      <c r="M280" s="652" t="str">
        <f t="shared" si="4"/>
        <v/>
      </c>
    </row>
    <row r="281" spans="1:13" ht="14.45" customHeight="1" x14ac:dyDescent="0.2">
      <c r="A281" s="657"/>
      <c r="B281" s="653"/>
      <c r="C281" s="654"/>
      <c r="D281" s="654"/>
      <c r="E281" s="655"/>
      <c r="F281" s="653"/>
      <c r="G281" s="654"/>
      <c r="H281" s="654"/>
      <c r="I281" s="654"/>
      <c r="J281" s="654"/>
      <c r="K281" s="656"/>
      <c r="L281" s="252"/>
      <c r="M281" s="652" t="str">
        <f t="shared" si="4"/>
        <v/>
      </c>
    </row>
    <row r="282" spans="1:13" ht="14.45" customHeight="1" x14ac:dyDescent="0.2">
      <c r="A282" s="657"/>
      <c r="B282" s="653"/>
      <c r="C282" s="654"/>
      <c r="D282" s="654"/>
      <c r="E282" s="655"/>
      <c r="F282" s="653"/>
      <c r="G282" s="654"/>
      <c r="H282" s="654"/>
      <c r="I282" s="654"/>
      <c r="J282" s="654"/>
      <c r="K282" s="656"/>
      <c r="L282" s="252"/>
      <c r="M282" s="652" t="str">
        <f t="shared" si="4"/>
        <v/>
      </c>
    </row>
    <row r="283" spans="1:13" ht="14.45" customHeight="1" x14ac:dyDescent="0.2">
      <c r="A283" s="657"/>
      <c r="B283" s="653"/>
      <c r="C283" s="654"/>
      <c r="D283" s="654"/>
      <c r="E283" s="655"/>
      <c r="F283" s="653"/>
      <c r="G283" s="654"/>
      <c r="H283" s="654"/>
      <c r="I283" s="654"/>
      <c r="J283" s="654"/>
      <c r="K283" s="656"/>
      <c r="L283" s="252"/>
      <c r="M283" s="652" t="str">
        <f t="shared" si="4"/>
        <v/>
      </c>
    </row>
    <row r="284" spans="1:13" ht="14.45" customHeight="1" x14ac:dyDescent="0.2">
      <c r="A284" s="657"/>
      <c r="B284" s="653"/>
      <c r="C284" s="654"/>
      <c r="D284" s="654"/>
      <c r="E284" s="655"/>
      <c r="F284" s="653"/>
      <c r="G284" s="654"/>
      <c r="H284" s="654"/>
      <c r="I284" s="654"/>
      <c r="J284" s="654"/>
      <c r="K284" s="656"/>
      <c r="L284" s="252"/>
      <c r="M284" s="652" t="str">
        <f t="shared" si="4"/>
        <v/>
      </c>
    </row>
    <row r="285" spans="1:13" ht="14.45" customHeight="1" x14ac:dyDescent="0.2">
      <c r="A285" s="657"/>
      <c r="B285" s="653"/>
      <c r="C285" s="654"/>
      <c r="D285" s="654"/>
      <c r="E285" s="655"/>
      <c r="F285" s="653"/>
      <c r="G285" s="654"/>
      <c r="H285" s="654"/>
      <c r="I285" s="654"/>
      <c r="J285" s="654"/>
      <c r="K285" s="656"/>
      <c r="L285" s="252"/>
      <c r="M285" s="652" t="str">
        <f t="shared" si="4"/>
        <v/>
      </c>
    </row>
    <row r="286" spans="1:13" ht="14.45" customHeight="1" x14ac:dyDescent="0.2">
      <c r="A286" s="657"/>
      <c r="B286" s="653"/>
      <c r="C286" s="654"/>
      <c r="D286" s="654"/>
      <c r="E286" s="655"/>
      <c r="F286" s="653"/>
      <c r="G286" s="654"/>
      <c r="H286" s="654"/>
      <c r="I286" s="654"/>
      <c r="J286" s="654"/>
      <c r="K286" s="656"/>
      <c r="L286" s="252"/>
      <c r="M286" s="652" t="str">
        <f t="shared" si="4"/>
        <v/>
      </c>
    </row>
    <row r="287" spans="1:13" ht="14.45" customHeight="1" x14ac:dyDescent="0.2">
      <c r="A287" s="657"/>
      <c r="B287" s="653"/>
      <c r="C287" s="654"/>
      <c r="D287" s="654"/>
      <c r="E287" s="655"/>
      <c r="F287" s="653"/>
      <c r="G287" s="654"/>
      <c r="H287" s="654"/>
      <c r="I287" s="654"/>
      <c r="J287" s="654"/>
      <c r="K287" s="656"/>
      <c r="L287" s="252"/>
      <c r="M287" s="652" t="str">
        <f t="shared" si="4"/>
        <v/>
      </c>
    </row>
    <row r="288" spans="1:13" ht="14.45" customHeight="1" x14ac:dyDescent="0.2">
      <c r="A288" s="657"/>
      <c r="B288" s="653"/>
      <c r="C288" s="654"/>
      <c r="D288" s="654"/>
      <c r="E288" s="655"/>
      <c r="F288" s="653"/>
      <c r="G288" s="654"/>
      <c r="H288" s="654"/>
      <c r="I288" s="654"/>
      <c r="J288" s="654"/>
      <c r="K288" s="656"/>
      <c r="L288" s="252"/>
      <c r="M288" s="652" t="str">
        <f t="shared" si="4"/>
        <v/>
      </c>
    </row>
    <row r="289" spans="1:13" ht="14.45" customHeight="1" x14ac:dyDescent="0.2">
      <c r="A289" s="657"/>
      <c r="B289" s="653"/>
      <c r="C289" s="654"/>
      <c r="D289" s="654"/>
      <c r="E289" s="655"/>
      <c r="F289" s="653"/>
      <c r="G289" s="654"/>
      <c r="H289" s="654"/>
      <c r="I289" s="654"/>
      <c r="J289" s="654"/>
      <c r="K289" s="656"/>
      <c r="L289" s="252"/>
      <c r="M289" s="652" t="str">
        <f t="shared" si="4"/>
        <v/>
      </c>
    </row>
    <row r="290" spans="1:13" ht="14.45" customHeight="1" x14ac:dyDescent="0.2">
      <c r="A290" s="657"/>
      <c r="B290" s="653"/>
      <c r="C290" s="654"/>
      <c r="D290" s="654"/>
      <c r="E290" s="655"/>
      <c r="F290" s="653"/>
      <c r="G290" s="654"/>
      <c r="H290" s="654"/>
      <c r="I290" s="654"/>
      <c r="J290" s="654"/>
      <c r="K290" s="656"/>
      <c r="L290" s="252"/>
      <c r="M290" s="652" t="str">
        <f t="shared" si="4"/>
        <v/>
      </c>
    </row>
    <row r="291" spans="1:13" ht="14.45" customHeight="1" x14ac:dyDescent="0.2">
      <c r="A291" s="657"/>
      <c r="B291" s="653"/>
      <c r="C291" s="654"/>
      <c r="D291" s="654"/>
      <c r="E291" s="655"/>
      <c r="F291" s="653"/>
      <c r="G291" s="654"/>
      <c r="H291" s="654"/>
      <c r="I291" s="654"/>
      <c r="J291" s="654"/>
      <c r="K291" s="656"/>
      <c r="L291" s="252"/>
      <c r="M291" s="652" t="str">
        <f t="shared" si="4"/>
        <v/>
      </c>
    </row>
    <row r="292" spans="1:13" ht="14.45" customHeight="1" x14ac:dyDescent="0.2">
      <c r="A292" s="657"/>
      <c r="B292" s="653"/>
      <c r="C292" s="654"/>
      <c r="D292" s="654"/>
      <c r="E292" s="655"/>
      <c r="F292" s="653"/>
      <c r="G292" s="654"/>
      <c r="H292" s="654"/>
      <c r="I292" s="654"/>
      <c r="J292" s="654"/>
      <c r="K292" s="656"/>
      <c r="L292" s="252"/>
      <c r="M292" s="652" t="str">
        <f t="shared" si="4"/>
        <v/>
      </c>
    </row>
    <row r="293" spans="1:13" ht="14.45" customHeight="1" x14ac:dyDescent="0.2">
      <c r="A293" s="657"/>
      <c r="B293" s="653"/>
      <c r="C293" s="654"/>
      <c r="D293" s="654"/>
      <c r="E293" s="655"/>
      <c r="F293" s="653"/>
      <c r="G293" s="654"/>
      <c r="H293" s="654"/>
      <c r="I293" s="654"/>
      <c r="J293" s="654"/>
      <c r="K293" s="656"/>
      <c r="L293" s="252"/>
      <c r="M293" s="652" t="str">
        <f t="shared" si="4"/>
        <v/>
      </c>
    </row>
    <row r="294" spans="1:13" ht="14.45" customHeight="1" x14ac:dyDescent="0.2">
      <c r="A294" s="657"/>
      <c r="B294" s="653"/>
      <c r="C294" s="654"/>
      <c r="D294" s="654"/>
      <c r="E294" s="655"/>
      <c r="F294" s="653"/>
      <c r="G294" s="654"/>
      <c r="H294" s="654"/>
      <c r="I294" s="654"/>
      <c r="J294" s="654"/>
      <c r="K294" s="656"/>
      <c r="L294" s="252"/>
      <c r="M294" s="652" t="str">
        <f t="shared" si="4"/>
        <v/>
      </c>
    </row>
    <row r="295" spans="1:13" ht="14.45" customHeight="1" x14ac:dyDescent="0.2">
      <c r="A295" s="657"/>
      <c r="B295" s="653"/>
      <c r="C295" s="654"/>
      <c r="D295" s="654"/>
      <c r="E295" s="655"/>
      <c r="F295" s="653"/>
      <c r="G295" s="654"/>
      <c r="H295" s="654"/>
      <c r="I295" s="654"/>
      <c r="J295" s="654"/>
      <c r="K295" s="656"/>
      <c r="L295" s="252"/>
      <c r="M295" s="652" t="str">
        <f t="shared" si="4"/>
        <v/>
      </c>
    </row>
    <row r="296" spans="1:13" ht="14.45" customHeight="1" x14ac:dyDescent="0.2">
      <c r="A296" s="657"/>
      <c r="B296" s="653"/>
      <c r="C296" s="654"/>
      <c r="D296" s="654"/>
      <c r="E296" s="655"/>
      <c r="F296" s="653"/>
      <c r="G296" s="654"/>
      <c r="H296" s="654"/>
      <c r="I296" s="654"/>
      <c r="J296" s="654"/>
      <c r="K296" s="656"/>
      <c r="L296" s="252"/>
      <c r="M296" s="652" t="str">
        <f t="shared" si="4"/>
        <v/>
      </c>
    </row>
    <row r="297" spans="1:13" ht="14.45" customHeight="1" x14ac:dyDescent="0.2">
      <c r="A297" s="657"/>
      <c r="B297" s="653"/>
      <c r="C297" s="654"/>
      <c r="D297" s="654"/>
      <c r="E297" s="655"/>
      <c r="F297" s="653"/>
      <c r="G297" s="654"/>
      <c r="H297" s="654"/>
      <c r="I297" s="654"/>
      <c r="J297" s="654"/>
      <c r="K297" s="656"/>
      <c r="L297" s="252"/>
      <c r="M297" s="652" t="str">
        <f t="shared" si="4"/>
        <v/>
      </c>
    </row>
    <row r="298" spans="1:13" ht="14.45" customHeight="1" x14ac:dyDescent="0.2">
      <c r="A298" s="657"/>
      <c r="B298" s="653"/>
      <c r="C298" s="654"/>
      <c r="D298" s="654"/>
      <c r="E298" s="655"/>
      <c r="F298" s="653"/>
      <c r="G298" s="654"/>
      <c r="H298" s="654"/>
      <c r="I298" s="654"/>
      <c r="J298" s="654"/>
      <c r="K298" s="656"/>
      <c r="L298" s="252"/>
      <c r="M298" s="652" t="str">
        <f t="shared" si="4"/>
        <v/>
      </c>
    </row>
    <row r="299" spans="1:13" ht="14.45" customHeight="1" x14ac:dyDescent="0.2">
      <c r="A299" s="657"/>
      <c r="B299" s="653"/>
      <c r="C299" s="654"/>
      <c r="D299" s="654"/>
      <c r="E299" s="655"/>
      <c r="F299" s="653"/>
      <c r="G299" s="654"/>
      <c r="H299" s="654"/>
      <c r="I299" s="654"/>
      <c r="J299" s="654"/>
      <c r="K299" s="656"/>
      <c r="L299" s="252"/>
      <c r="M299" s="652" t="str">
        <f t="shared" si="4"/>
        <v/>
      </c>
    </row>
    <row r="300" spans="1:13" ht="14.45" customHeight="1" x14ac:dyDescent="0.2">
      <c r="A300" s="657"/>
      <c r="B300" s="653"/>
      <c r="C300" s="654"/>
      <c r="D300" s="654"/>
      <c r="E300" s="655"/>
      <c r="F300" s="653"/>
      <c r="G300" s="654"/>
      <c r="H300" s="654"/>
      <c r="I300" s="654"/>
      <c r="J300" s="654"/>
      <c r="K300" s="656"/>
      <c r="L300" s="252"/>
      <c r="M300" s="652" t="str">
        <f t="shared" si="4"/>
        <v/>
      </c>
    </row>
    <row r="301" spans="1:13" ht="14.45" customHeight="1" x14ac:dyDescent="0.2">
      <c r="A301" s="657"/>
      <c r="B301" s="653"/>
      <c r="C301" s="654"/>
      <c r="D301" s="654"/>
      <c r="E301" s="655"/>
      <c r="F301" s="653"/>
      <c r="G301" s="654"/>
      <c r="H301" s="654"/>
      <c r="I301" s="654"/>
      <c r="J301" s="654"/>
      <c r="K301" s="656"/>
      <c r="L301" s="252"/>
      <c r="M301" s="652" t="str">
        <f t="shared" si="4"/>
        <v/>
      </c>
    </row>
    <row r="302" spans="1:13" ht="14.45" customHeight="1" x14ac:dyDescent="0.2">
      <c r="A302" s="657"/>
      <c r="B302" s="653"/>
      <c r="C302" s="654"/>
      <c r="D302" s="654"/>
      <c r="E302" s="655"/>
      <c r="F302" s="653"/>
      <c r="G302" s="654"/>
      <c r="H302" s="654"/>
      <c r="I302" s="654"/>
      <c r="J302" s="654"/>
      <c r="K302" s="656"/>
      <c r="L302" s="252"/>
      <c r="M302" s="652" t="str">
        <f t="shared" si="4"/>
        <v/>
      </c>
    </row>
    <row r="303" spans="1:13" ht="14.45" customHeight="1" x14ac:dyDescent="0.2">
      <c r="A303" s="657"/>
      <c r="B303" s="653"/>
      <c r="C303" s="654"/>
      <c r="D303" s="654"/>
      <c r="E303" s="655"/>
      <c r="F303" s="653"/>
      <c r="G303" s="654"/>
      <c r="H303" s="654"/>
      <c r="I303" s="654"/>
      <c r="J303" s="654"/>
      <c r="K303" s="656"/>
      <c r="L303" s="252"/>
      <c r="M303" s="652" t="str">
        <f t="shared" si="4"/>
        <v/>
      </c>
    </row>
    <row r="304" spans="1:13" ht="14.45" customHeight="1" x14ac:dyDescent="0.2">
      <c r="A304" s="657"/>
      <c r="B304" s="653"/>
      <c r="C304" s="654"/>
      <c r="D304" s="654"/>
      <c r="E304" s="655"/>
      <c r="F304" s="653"/>
      <c r="G304" s="654"/>
      <c r="H304" s="654"/>
      <c r="I304" s="654"/>
      <c r="J304" s="654"/>
      <c r="K304" s="656"/>
      <c r="L304" s="252"/>
      <c r="M304" s="652" t="str">
        <f t="shared" si="4"/>
        <v/>
      </c>
    </row>
    <row r="305" spans="1:13" ht="14.45" customHeight="1" x14ac:dyDescent="0.2">
      <c r="A305" s="657"/>
      <c r="B305" s="653"/>
      <c r="C305" s="654"/>
      <c r="D305" s="654"/>
      <c r="E305" s="655"/>
      <c r="F305" s="653"/>
      <c r="G305" s="654"/>
      <c r="H305" s="654"/>
      <c r="I305" s="654"/>
      <c r="J305" s="654"/>
      <c r="K305" s="656"/>
      <c r="L305" s="252"/>
      <c r="M305" s="652" t="str">
        <f t="shared" si="4"/>
        <v/>
      </c>
    </row>
    <row r="306" spans="1:13" ht="14.45" customHeight="1" x14ac:dyDescent="0.2">
      <c r="A306" s="657"/>
      <c r="B306" s="653"/>
      <c r="C306" s="654"/>
      <c r="D306" s="654"/>
      <c r="E306" s="655"/>
      <c r="F306" s="653"/>
      <c r="G306" s="654"/>
      <c r="H306" s="654"/>
      <c r="I306" s="654"/>
      <c r="J306" s="654"/>
      <c r="K306" s="656"/>
      <c r="L306" s="252"/>
      <c r="M306" s="652" t="str">
        <f t="shared" si="4"/>
        <v/>
      </c>
    </row>
    <row r="307" spans="1:13" ht="14.45" customHeight="1" x14ac:dyDescent="0.2">
      <c r="A307" s="657"/>
      <c r="B307" s="653"/>
      <c r="C307" s="654"/>
      <c r="D307" s="654"/>
      <c r="E307" s="655"/>
      <c r="F307" s="653"/>
      <c r="G307" s="654"/>
      <c r="H307" s="654"/>
      <c r="I307" s="654"/>
      <c r="J307" s="654"/>
      <c r="K307" s="656"/>
      <c r="L307" s="252"/>
      <c r="M307" s="652" t="str">
        <f t="shared" si="4"/>
        <v/>
      </c>
    </row>
    <row r="308" spans="1:13" ht="14.45" customHeight="1" x14ac:dyDescent="0.2">
      <c r="A308" s="657"/>
      <c r="B308" s="653"/>
      <c r="C308" s="654"/>
      <c r="D308" s="654"/>
      <c r="E308" s="655"/>
      <c r="F308" s="653"/>
      <c r="G308" s="654"/>
      <c r="H308" s="654"/>
      <c r="I308" s="654"/>
      <c r="J308" s="654"/>
      <c r="K308" s="656"/>
      <c r="L308" s="252"/>
      <c r="M308" s="652" t="str">
        <f t="shared" si="4"/>
        <v/>
      </c>
    </row>
    <row r="309" spans="1:13" ht="14.45" customHeight="1" x14ac:dyDescent="0.2">
      <c r="A309" s="657"/>
      <c r="B309" s="653"/>
      <c r="C309" s="654"/>
      <c r="D309" s="654"/>
      <c r="E309" s="655"/>
      <c r="F309" s="653"/>
      <c r="G309" s="654"/>
      <c r="H309" s="654"/>
      <c r="I309" s="654"/>
      <c r="J309" s="654"/>
      <c r="K309" s="656"/>
      <c r="L309" s="252"/>
      <c r="M309" s="652" t="str">
        <f t="shared" si="4"/>
        <v/>
      </c>
    </row>
    <row r="310" spans="1:13" ht="14.45" customHeight="1" x14ac:dyDescent="0.2">
      <c r="A310" s="657"/>
      <c r="B310" s="653"/>
      <c r="C310" s="654"/>
      <c r="D310" s="654"/>
      <c r="E310" s="655"/>
      <c r="F310" s="653"/>
      <c r="G310" s="654"/>
      <c r="H310" s="654"/>
      <c r="I310" s="654"/>
      <c r="J310" s="654"/>
      <c r="K310" s="656"/>
      <c r="L310" s="252"/>
      <c r="M310" s="652" t="str">
        <f t="shared" si="4"/>
        <v/>
      </c>
    </row>
    <row r="311" spans="1:13" ht="14.45" customHeight="1" x14ac:dyDescent="0.2">
      <c r="A311" s="657"/>
      <c r="B311" s="653"/>
      <c r="C311" s="654"/>
      <c r="D311" s="654"/>
      <c r="E311" s="655"/>
      <c r="F311" s="653"/>
      <c r="G311" s="654"/>
      <c r="H311" s="654"/>
      <c r="I311" s="654"/>
      <c r="J311" s="654"/>
      <c r="K311" s="656"/>
      <c r="L311" s="252"/>
      <c r="M311" s="652" t="str">
        <f t="shared" si="4"/>
        <v/>
      </c>
    </row>
    <row r="312" spans="1:13" ht="14.45" customHeight="1" x14ac:dyDescent="0.2">
      <c r="A312" s="657"/>
      <c r="B312" s="653"/>
      <c r="C312" s="654"/>
      <c r="D312" s="654"/>
      <c r="E312" s="655"/>
      <c r="F312" s="653"/>
      <c r="G312" s="654"/>
      <c r="H312" s="654"/>
      <c r="I312" s="654"/>
      <c r="J312" s="654"/>
      <c r="K312" s="656"/>
      <c r="L312" s="252"/>
      <c r="M312" s="652" t="str">
        <f t="shared" si="4"/>
        <v/>
      </c>
    </row>
    <row r="313" spans="1:13" ht="14.45" customHeight="1" x14ac:dyDescent="0.2">
      <c r="A313" s="657"/>
      <c r="B313" s="653"/>
      <c r="C313" s="654"/>
      <c r="D313" s="654"/>
      <c r="E313" s="655"/>
      <c r="F313" s="653"/>
      <c r="G313" s="654"/>
      <c r="H313" s="654"/>
      <c r="I313" s="654"/>
      <c r="J313" s="654"/>
      <c r="K313" s="656"/>
      <c r="L313" s="252"/>
      <c r="M313" s="652" t="str">
        <f t="shared" si="4"/>
        <v/>
      </c>
    </row>
    <row r="314" spans="1:13" ht="14.45" customHeight="1" x14ac:dyDescent="0.2">
      <c r="A314" s="657"/>
      <c r="B314" s="653"/>
      <c r="C314" s="654"/>
      <c r="D314" s="654"/>
      <c r="E314" s="655"/>
      <c r="F314" s="653"/>
      <c r="G314" s="654"/>
      <c r="H314" s="654"/>
      <c r="I314" s="654"/>
      <c r="J314" s="654"/>
      <c r="K314" s="656"/>
      <c r="L314" s="252"/>
      <c r="M314" s="652" t="str">
        <f t="shared" si="4"/>
        <v/>
      </c>
    </row>
    <row r="315" spans="1:13" ht="14.45" customHeight="1" x14ac:dyDescent="0.2">
      <c r="A315" s="657"/>
      <c r="B315" s="653"/>
      <c r="C315" s="654"/>
      <c r="D315" s="654"/>
      <c r="E315" s="655"/>
      <c r="F315" s="653"/>
      <c r="G315" s="654"/>
      <c r="H315" s="654"/>
      <c r="I315" s="654"/>
      <c r="J315" s="654"/>
      <c r="K315" s="656"/>
      <c r="L315" s="252"/>
      <c r="M315" s="652" t="str">
        <f t="shared" si="4"/>
        <v/>
      </c>
    </row>
    <row r="316" spans="1:13" ht="14.45" customHeight="1" x14ac:dyDescent="0.2">
      <c r="A316" s="657"/>
      <c r="B316" s="653"/>
      <c r="C316" s="654"/>
      <c r="D316" s="654"/>
      <c r="E316" s="655"/>
      <c r="F316" s="653"/>
      <c r="G316" s="654"/>
      <c r="H316" s="654"/>
      <c r="I316" s="654"/>
      <c r="J316" s="654"/>
      <c r="K316" s="656"/>
      <c r="L316" s="252"/>
      <c r="M316" s="652" t="str">
        <f t="shared" si="4"/>
        <v/>
      </c>
    </row>
    <row r="317" spans="1:13" ht="14.45" customHeight="1" x14ac:dyDescent="0.2">
      <c r="A317" s="657"/>
      <c r="B317" s="653"/>
      <c r="C317" s="654"/>
      <c r="D317" s="654"/>
      <c r="E317" s="655"/>
      <c r="F317" s="653"/>
      <c r="G317" s="654"/>
      <c r="H317" s="654"/>
      <c r="I317" s="654"/>
      <c r="J317" s="654"/>
      <c r="K317" s="656"/>
      <c r="L317" s="252"/>
      <c r="M317" s="652" t="str">
        <f t="shared" si="4"/>
        <v/>
      </c>
    </row>
    <row r="318" spans="1:13" ht="14.45" customHeight="1" x14ac:dyDescent="0.2">
      <c r="A318" s="657"/>
      <c r="B318" s="653"/>
      <c r="C318" s="654"/>
      <c r="D318" s="654"/>
      <c r="E318" s="655"/>
      <c r="F318" s="653"/>
      <c r="G318" s="654"/>
      <c r="H318" s="654"/>
      <c r="I318" s="654"/>
      <c r="J318" s="654"/>
      <c r="K318" s="656"/>
      <c r="L318" s="252"/>
      <c r="M318" s="652" t="str">
        <f t="shared" si="4"/>
        <v/>
      </c>
    </row>
    <row r="319" spans="1:13" ht="14.45" customHeight="1" x14ac:dyDescent="0.2">
      <c r="A319" s="657"/>
      <c r="B319" s="653"/>
      <c r="C319" s="654"/>
      <c r="D319" s="654"/>
      <c r="E319" s="655"/>
      <c r="F319" s="653"/>
      <c r="G319" s="654"/>
      <c r="H319" s="654"/>
      <c r="I319" s="654"/>
      <c r="J319" s="654"/>
      <c r="K319" s="656"/>
      <c r="L319" s="252"/>
      <c r="M319" s="652" t="str">
        <f t="shared" si="4"/>
        <v/>
      </c>
    </row>
    <row r="320" spans="1:13" ht="14.45" customHeight="1" x14ac:dyDescent="0.2">
      <c r="A320" s="657"/>
      <c r="B320" s="653"/>
      <c r="C320" s="654"/>
      <c r="D320" s="654"/>
      <c r="E320" s="655"/>
      <c r="F320" s="653"/>
      <c r="G320" s="654"/>
      <c r="H320" s="654"/>
      <c r="I320" s="654"/>
      <c r="J320" s="654"/>
      <c r="K320" s="656"/>
      <c r="L320" s="252"/>
      <c r="M320" s="652" t="str">
        <f t="shared" si="4"/>
        <v/>
      </c>
    </row>
    <row r="321" spans="1:13" ht="14.45" customHeight="1" x14ac:dyDescent="0.2">
      <c r="A321" s="657"/>
      <c r="B321" s="653"/>
      <c r="C321" s="654"/>
      <c r="D321" s="654"/>
      <c r="E321" s="655"/>
      <c r="F321" s="653"/>
      <c r="G321" s="654"/>
      <c r="H321" s="654"/>
      <c r="I321" s="654"/>
      <c r="J321" s="654"/>
      <c r="K321" s="656"/>
      <c r="L321" s="252"/>
      <c r="M321" s="652" t="str">
        <f t="shared" si="4"/>
        <v/>
      </c>
    </row>
    <row r="322" spans="1:13" ht="14.45" customHeight="1" x14ac:dyDescent="0.2">
      <c r="A322" s="657"/>
      <c r="B322" s="653"/>
      <c r="C322" s="654"/>
      <c r="D322" s="654"/>
      <c r="E322" s="655"/>
      <c r="F322" s="653"/>
      <c r="G322" s="654"/>
      <c r="H322" s="654"/>
      <c r="I322" s="654"/>
      <c r="J322" s="654"/>
      <c r="K322" s="656"/>
      <c r="L322" s="252"/>
      <c r="M322" s="652" t="str">
        <f t="shared" si="4"/>
        <v/>
      </c>
    </row>
    <row r="323" spans="1:13" ht="14.45" customHeight="1" x14ac:dyDescent="0.2">
      <c r="A323" s="657"/>
      <c r="B323" s="653"/>
      <c r="C323" s="654"/>
      <c r="D323" s="654"/>
      <c r="E323" s="655"/>
      <c r="F323" s="653"/>
      <c r="G323" s="654"/>
      <c r="H323" s="654"/>
      <c r="I323" s="654"/>
      <c r="J323" s="654"/>
      <c r="K323" s="656"/>
      <c r="L323" s="252"/>
      <c r="M323" s="652" t="str">
        <f t="shared" si="4"/>
        <v/>
      </c>
    </row>
    <row r="324" spans="1:13" ht="14.45" customHeight="1" x14ac:dyDescent="0.2">
      <c r="A324" s="657"/>
      <c r="B324" s="653"/>
      <c r="C324" s="654"/>
      <c r="D324" s="654"/>
      <c r="E324" s="655"/>
      <c r="F324" s="653"/>
      <c r="G324" s="654"/>
      <c r="H324" s="654"/>
      <c r="I324" s="654"/>
      <c r="J324" s="654"/>
      <c r="K324" s="656"/>
      <c r="L324" s="252"/>
      <c r="M324" s="652" t="str">
        <f t="shared" si="4"/>
        <v/>
      </c>
    </row>
    <row r="325" spans="1:13" ht="14.45" customHeight="1" x14ac:dyDescent="0.2">
      <c r="A325" s="657"/>
      <c r="B325" s="653"/>
      <c r="C325" s="654"/>
      <c r="D325" s="654"/>
      <c r="E325" s="655"/>
      <c r="F325" s="653"/>
      <c r="G325" s="654"/>
      <c r="H325" s="654"/>
      <c r="I325" s="654"/>
      <c r="J325" s="654"/>
      <c r="K325" s="656"/>
      <c r="L325" s="252"/>
      <c r="M325" s="652" t="str">
        <f t="shared" si="4"/>
        <v/>
      </c>
    </row>
    <row r="326" spans="1:13" ht="14.45" customHeight="1" x14ac:dyDescent="0.2">
      <c r="A326" s="657"/>
      <c r="B326" s="653"/>
      <c r="C326" s="654"/>
      <c r="D326" s="654"/>
      <c r="E326" s="655"/>
      <c r="F326" s="653"/>
      <c r="G326" s="654"/>
      <c r="H326" s="654"/>
      <c r="I326" s="654"/>
      <c r="J326" s="654"/>
      <c r="K326" s="656"/>
      <c r="L326" s="252"/>
      <c r="M326" s="652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57"/>
      <c r="B327" s="653"/>
      <c r="C327" s="654"/>
      <c r="D327" s="654"/>
      <c r="E327" s="655"/>
      <c r="F327" s="653"/>
      <c r="G327" s="654"/>
      <c r="H327" s="654"/>
      <c r="I327" s="654"/>
      <c r="J327" s="654"/>
      <c r="K327" s="656"/>
      <c r="L327" s="252"/>
      <c r="M327" s="652" t="str">
        <f t="shared" si="5"/>
        <v/>
      </c>
    </row>
    <row r="328" spans="1:13" ht="14.45" customHeight="1" x14ac:dyDescent="0.2">
      <c r="A328" s="657"/>
      <c r="B328" s="653"/>
      <c r="C328" s="654"/>
      <c r="D328" s="654"/>
      <c r="E328" s="655"/>
      <c r="F328" s="653"/>
      <c r="G328" s="654"/>
      <c r="H328" s="654"/>
      <c r="I328" s="654"/>
      <c r="J328" s="654"/>
      <c r="K328" s="656"/>
      <c r="L328" s="252"/>
      <c r="M328" s="652" t="str">
        <f t="shared" si="5"/>
        <v/>
      </c>
    </row>
    <row r="329" spans="1:13" ht="14.45" customHeight="1" x14ac:dyDescent="0.2">
      <c r="A329" s="657"/>
      <c r="B329" s="653"/>
      <c r="C329" s="654"/>
      <c r="D329" s="654"/>
      <c r="E329" s="655"/>
      <c r="F329" s="653"/>
      <c r="G329" s="654"/>
      <c r="H329" s="654"/>
      <c r="I329" s="654"/>
      <c r="J329" s="654"/>
      <c r="K329" s="656"/>
      <c r="L329" s="252"/>
      <c r="M329" s="652" t="str">
        <f t="shared" si="5"/>
        <v/>
      </c>
    </row>
    <row r="330" spans="1:13" ht="14.45" customHeight="1" x14ac:dyDescent="0.2">
      <c r="A330" s="657"/>
      <c r="B330" s="653"/>
      <c r="C330" s="654"/>
      <c r="D330" s="654"/>
      <c r="E330" s="655"/>
      <c r="F330" s="653"/>
      <c r="G330" s="654"/>
      <c r="H330" s="654"/>
      <c r="I330" s="654"/>
      <c r="J330" s="654"/>
      <c r="K330" s="656"/>
      <c r="L330" s="252"/>
      <c r="M330" s="652" t="str">
        <f t="shared" si="5"/>
        <v/>
      </c>
    </row>
    <row r="331" spans="1:13" ht="14.45" customHeight="1" x14ac:dyDescent="0.2">
      <c r="A331" s="657"/>
      <c r="B331" s="653"/>
      <c r="C331" s="654"/>
      <c r="D331" s="654"/>
      <c r="E331" s="655"/>
      <c r="F331" s="653"/>
      <c r="G331" s="654"/>
      <c r="H331" s="654"/>
      <c r="I331" s="654"/>
      <c r="J331" s="654"/>
      <c r="K331" s="656"/>
      <c r="L331" s="252"/>
      <c r="M331" s="652" t="str">
        <f t="shared" si="5"/>
        <v/>
      </c>
    </row>
    <row r="332" spans="1:13" ht="14.45" customHeight="1" x14ac:dyDescent="0.2">
      <c r="A332" s="657"/>
      <c r="B332" s="653"/>
      <c r="C332" s="654"/>
      <c r="D332" s="654"/>
      <c r="E332" s="655"/>
      <c r="F332" s="653"/>
      <c r="G332" s="654"/>
      <c r="H332" s="654"/>
      <c r="I332" s="654"/>
      <c r="J332" s="654"/>
      <c r="K332" s="656"/>
      <c r="L332" s="252"/>
      <c r="M332" s="652" t="str">
        <f t="shared" si="5"/>
        <v/>
      </c>
    </row>
    <row r="333" spans="1:13" ht="14.45" customHeight="1" x14ac:dyDescent="0.2">
      <c r="A333" s="657"/>
      <c r="B333" s="653"/>
      <c r="C333" s="654"/>
      <c r="D333" s="654"/>
      <c r="E333" s="655"/>
      <c r="F333" s="653"/>
      <c r="G333" s="654"/>
      <c r="H333" s="654"/>
      <c r="I333" s="654"/>
      <c r="J333" s="654"/>
      <c r="K333" s="656"/>
      <c r="L333" s="252"/>
      <c r="M333" s="652" t="str">
        <f t="shared" si="5"/>
        <v/>
      </c>
    </row>
    <row r="334" spans="1:13" ht="14.45" customHeight="1" x14ac:dyDescent="0.2">
      <c r="A334" s="657"/>
      <c r="B334" s="653"/>
      <c r="C334" s="654"/>
      <c r="D334" s="654"/>
      <c r="E334" s="655"/>
      <c r="F334" s="653"/>
      <c r="G334" s="654"/>
      <c r="H334" s="654"/>
      <c r="I334" s="654"/>
      <c r="J334" s="654"/>
      <c r="K334" s="656"/>
      <c r="L334" s="252"/>
      <c r="M334" s="652" t="str">
        <f t="shared" si="5"/>
        <v/>
      </c>
    </row>
    <row r="335" spans="1:13" ht="14.45" customHeight="1" x14ac:dyDescent="0.2">
      <c r="A335" s="657"/>
      <c r="B335" s="653"/>
      <c r="C335" s="654"/>
      <c r="D335" s="654"/>
      <c r="E335" s="655"/>
      <c r="F335" s="653"/>
      <c r="G335" s="654"/>
      <c r="H335" s="654"/>
      <c r="I335" s="654"/>
      <c r="J335" s="654"/>
      <c r="K335" s="656"/>
      <c r="L335" s="252"/>
      <c r="M335" s="652" t="str">
        <f t="shared" si="5"/>
        <v/>
      </c>
    </row>
    <row r="336" spans="1:13" ht="14.45" customHeight="1" x14ac:dyDescent="0.2">
      <c r="A336" s="657"/>
      <c r="B336" s="653"/>
      <c r="C336" s="654"/>
      <c r="D336" s="654"/>
      <c r="E336" s="655"/>
      <c r="F336" s="653"/>
      <c r="G336" s="654"/>
      <c r="H336" s="654"/>
      <c r="I336" s="654"/>
      <c r="J336" s="654"/>
      <c r="K336" s="656"/>
      <c r="L336" s="252"/>
      <c r="M336" s="652" t="str">
        <f t="shared" si="5"/>
        <v/>
      </c>
    </row>
    <row r="337" spans="1:13" ht="14.45" customHeight="1" x14ac:dyDescent="0.2">
      <c r="A337" s="657"/>
      <c r="B337" s="653"/>
      <c r="C337" s="654"/>
      <c r="D337" s="654"/>
      <c r="E337" s="655"/>
      <c r="F337" s="653"/>
      <c r="G337" s="654"/>
      <c r="H337" s="654"/>
      <c r="I337" s="654"/>
      <c r="J337" s="654"/>
      <c r="K337" s="656"/>
      <c r="L337" s="252"/>
      <c r="M337" s="652" t="str">
        <f t="shared" si="5"/>
        <v/>
      </c>
    </row>
    <row r="338" spans="1:13" ht="14.45" customHeight="1" x14ac:dyDescent="0.2">
      <c r="A338" s="657"/>
      <c r="B338" s="653"/>
      <c r="C338" s="654"/>
      <c r="D338" s="654"/>
      <c r="E338" s="655"/>
      <c r="F338" s="653"/>
      <c r="G338" s="654"/>
      <c r="H338" s="654"/>
      <c r="I338" s="654"/>
      <c r="J338" s="654"/>
      <c r="K338" s="656"/>
      <c r="L338" s="252"/>
      <c r="M338" s="652" t="str">
        <f t="shared" si="5"/>
        <v/>
      </c>
    </row>
    <row r="339" spans="1:13" ht="14.45" customHeight="1" x14ac:dyDescent="0.2">
      <c r="A339" s="657"/>
      <c r="B339" s="653"/>
      <c r="C339" s="654"/>
      <c r="D339" s="654"/>
      <c r="E339" s="655"/>
      <c r="F339" s="653"/>
      <c r="G339" s="654"/>
      <c r="H339" s="654"/>
      <c r="I339" s="654"/>
      <c r="J339" s="654"/>
      <c r="K339" s="656"/>
      <c r="L339" s="252"/>
      <c r="M339" s="652" t="str">
        <f t="shared" si="5"/>
        <v/>
      </c>
    </row>
    <row r="340" spans="1:13" ht="14.45" customHeight="1" x14ac:dyDescent="0.2">
      <c r="A340" s="657"/>
      <c r="B340" s="653"/>
      <c r="C340" s="654"/>
      <c r="D340" s="654"/>
      <c r="E340" s="655"/>
      <c r="F340" s="653"/>
      <c r="G340" s="654"/>
      <c r="H340" s="654"/>
      <c r="I340" s="654"/>
      <c r="J340" s="654"/>
      <c r="K340" s="656"/>
      <c r="L340" s="252"/>
      <c r="M340" s="652" t="str">
        <f t="shared" si="5"/>
        <v/>
      </c>
    </row>
    <row r="341" spans="1:13" ht="14.45" customHeight="1" x14ac:dyDescent="0.2">
      <c r="A341" s="657"/>
      <c r="B341" s="653"/>
      <c r="C341" s="654"/>
      <c r="D341" s="654"/>
      <c r="E341" s="655"/>
      <c r="F341" s="653"/>
      <c r="G341" s="654"/>
      <c r="H341" s="654"/>
      <c r="I341" s="654"/>
      <c r="J341" s="654"/>
      <c r="K341" s="656"/>
      <c r="L341" s="252"/>
      <c r="M341" s="652" t="str">
        <f t="shared" si="5"/>
        <v/>
      </c>
    </row>
    <row r="342" spans="1:13" ht="14.45" customHeight="1" x14ac:dyDescent="0.2">
      <c r="A342" s="657"/>
      <c r="B342" s="653"/>
      <c r="C342" s="654"/>
      <c r="D342" s="654"/>
      <c r="E342" s="655"/>
      <c r="F342" s="653"/>
      <c r="G342" s="654"/>
      <c r="H342" s="654"/>
      <c r="I342" s="654"/>
      <c r="J342" s="654"/>
      <c r="K342" s="656"/>
      <c r="L342" s="252"/>
      <c r="M342" s="652" t="str">
        <f t="shared" si="5"/>
        <v/>
      </c>
    </row>
    <row r="343" spans="1:13" ht="14.45" customHeight="1" x14ac:dyDescent="0.2">
      <c r="A343" s="657"/>
      <c r="B343" s="653"/>
      <c r="C343" s="654"/>
      <c r="D343" s="654"/>
      <c r="E343" s="655"/>
      <c r="F343" s="653"/>
      <c r="G343" s="654"/>
      <c r="H343" s="654"/>
      <c r="I343" s="654"/>
      <c r="J343" s="654"/>
      <c r="K343" s="656"/>
      <c r="L343" s="252"/>
      <c r="M343" s="652" t="str">
        <f t="shared" si="5"/>
        <v/>
      </c>
    </row>
    <row r="344" spans="1:13" ht="14.45" customHeight="1" x14ac:dyDescent="0.2">
      <c r="A344" s="657"/>
      <c r="B344" s="653"/>
      <c r="C344" s="654"/>
      <c r="D344" s="654"/>
      <c r="E344" s="655"/>
      <c r="F344" s="653"/>
      <c r="G344" s="654"/>
      <c r="H344" s="654"/>
      <c r="I344" s="654"/>
      <c r="J344" s="654"/>
      <c r="K344" s="656"/>
      <c r="L344" s="252"/>
      <c r="M344" s="652" t="str">
        <f t="shared" si="5"/>
        <v/>
      </c>
    </row>
    <row r="345" spans="1:13" ht="14.45" customHeight="1" x14ac:dyDescent="0.2">
      <c r="A345" s="657"/>
      <c r="B345" s="653"/>
      <c r="C345" s="654"/>
      <c r="D345" s="654"/>
      <c r="E345" s="655"/>
      <c r="F345" s="653"/>
      <c r="G345" s="654"/>
      <c r="H345" s="654"/>
      <c r="I345" s="654"/>
      <c r="J345" s="654"/>
      <c r="K345" s="656"/>
      <c r="L345" s="252"/>
      <c r="M345" s="652" t="str">
        <f t="shared" si="5"/>
        <v/>
      </c>
    </row>
    <row r="346" spans="1:13" ht="14.45" customHeight="1" x14ac:dyDescent="0.2">
      <c r="A346" s="657"/>
      <c r="B346" s="653"/>
      <c r="C346" s="654"/>
      <c r="D346" s="654"/>
      <c r="E346" s="655"/>
      <c r="F346" s="653"/>
      <c r="G346" s="654"/>
      <c r="H346" s="654"/>
      <c r="I346" s="654"/>
      <c r="J346" s="654"/>
      <c r="K346" s="656"/>
      <c r="L346" s="252"/>
      <c r="M346" s="652" t="str">
        <f t="shared" si="5"/>
        <v/>
      </c>
    </row>
    <row r="347" spans="1:13" ht="14.45" customHeight="1" x14ac:dyDescent="0.2">
      <c r="A347" s="657"/>
      <c r="B347" s="653"/>
      <c r="C347" s="654"/>
      <c r="D347" s="654"/>
      <c r="E347" s="655"/>
      <c r="F347" s="653"/>
      <c r="G347" s="654"/>
      <c r="H347" s="654"/>
      <c r="I347" s="654"/>
      <c r="J347" s="654"/>
      <c r="K347" s="656"/>
      <c r="L347" s="252"/>
      <c r="M347" s="652" t="str">
        <f t="shared" si="5"/>
        <v/>
      </c>
    </row>
    <row r="348" spans="1:13" ht="14.45" customHeight="1" x14ac:dyDescent="0.2">
      <c r="A348" s="657"/>
      <c r="B348" s="653"/>
      <c r="C348" s="654"/>
      <c r="D348" s="654"/>
      <c r="E348" s="655"/>
      <c r="F348" s="653"/>
      <c r="G348" s="654"/>
      <c r="H348" s="654"/>
      <c r="I348" s="654"/>
      <c r="J348" s="654"/>
      <c r="K348" s="656"/>
      <c r="L348" s="252"/>
      <c r="M348" s="652" t="str">
        <f t="shared" si="5"/>
        <v/>
      </c>
    </row>
    <row r="349" spans="1:13" ht="14.45" customHeight="1" x14ac:dyDescent="0.2">
      <c r="A349" s="657"/>
      <c r="B349" s="653"/>
      <c r="C349" s="654"/>
      <c r="D349" s="654"/>
      <c r="E349" s="655"/>
      <c r="F349" s="653"/>
      <c r="G349" s="654"/>
      <c r="H349" s="654"/>
      <c r="I349" s="654"/>
      <c r="J349" s="654"/>
      <c r="K349" s="656"/>
      <c r="L349" s="252"/>
      <c r="M349" s="652" t="str">
        <f t="shared" si="5"/>
        <v/>
      </c>
    </row>
    <row r="350" spans="1:13" ht="14.45" customHeight="1" x14ac:dyDescent="0.2">
      <c r="A350" s="657"/>
      <c r="B350" s="653"/>
      <c r="C350" s="654"/>
      <c r="D350" s="654"/>
      <c r="E350" s="655"/>
      <c r="F350" s="653"/>
      <c r="G350" s="654"/>
      <c r="H350" s="654"/>
      <c r="I350" s="654"/>
      <c r="J350" s="654"/>
      <c r="K350" s="656"/>
      <c r="L350" s="252"/>
      <c r="M350" s="652" t="str">
        <f t="shared" si="5"/>
        <v/>
      </c>
    </row>
    <row r="351" spans="1:13" ht="14.45" customHeight="1" x14ac:dyDescent="0.2">
      <c r="A351" s="657"/>
      <c r="B351" s="653"/>
      <c r="C351" s="654"/>
      <c r="D351" s="654"/>
      <c r="E351" s="655"/>
      <c r="F351" s="653"/>
      <c r="G351" s="654"/>
      <c r="H351" s="654"/>
      <c r="I351" s="654"/>
      <c r="J351" s="654"/>
      <c r="K351" s="656"/>
      <c r="L351" s="252"/>
      <c r="M351" s="652" t="str">
        <f t="shared" si="5"/>
        <v/>
      </c>
    </row>
    <row r="352" spans="1:13" ht="14.45" customHeight="1" x14ac:dyDescent="0.2">
      <c r="A352" s="657"/>
      <c r="B352" s="653"/>
      <c r="C352" s="654"/>
      <c r="D352" s="654"/>
      <c r="E352" s="655"/>
      <c r="F352" s="653"/>
      <c r="G352" s="654"/>
      <c r="H352" s="654"/>
      <c r="I352" s="654"/>
      <c r="J352" s="654"/>
      <c r="K352" s="656"/>
      <c r="L352" s="252"/>
      <c r="M352" s="652" t="str">
        <f t="shared" si="5"/>
        <v/>
      </c>
    </row>
    <row r="353" spans="1:13" ht="14.45" customHeight="1" x14ac:dyDescent="0.2">
      <c r="A353" s="657"/>
      <c r="B353" s="653"/>
      <c r="C353" s="654"/>
      <c r="D353" s="654"/>
      <c r="E353" s="655"/>
      <c r="F353" s="653"/>
      <c r="G353" s="654"/>
      <c r="H353" s="654"/>
      <c r="I353" s="654"/>
      <c r="J353" s="654"/>
      <c r="K353" s="656"/>
      <c r="L353" s="252"/>
      <c r="M353" s="652" t="str">
        <f t="shared" si="5"/>
        <v/>
      </c>
    </row>
    <row r="354" spans="1:13" ht="14.45" customHeight="1" x14ac:dyDescent="0.2">
      <c r="A354" s="657"/>
      <c r="B354" s="653"/>
      <c r="C354" s="654"/>
      <c r="D354" s="654"/>
      <c r="E354" s="655"/>
      <c r="F354" s="653"/>
      <c r="G354" s="654"/>
      <c r="H354" s="654"/>
      <c r="I354" s="654"/>
      <c r="J354" s="654"/>
      <c r="K354" s="656"/>
      <c r="L354" s="252"/>
      <c r="M354" s="652" t="str">
        <f t="shared" si="5"/>
        <v/>
      </c>
    </row>
    <row r="355" spans="1:13" ht="14.45" customHeight="1" x14ac:dyDescent="0.2">
      <c r="A355" s="657"/>
      <c r="B355" s="653"/>
      <c r="C355" s="654"/>
      <c r="D355" s="654"/>
      <c r="E355" s="655"/>
      <c r="F355" s="653"/>
      <c r="G355" s="654"/>
      <c r="H355" s="654"/>
      <c r="I355" s="654"/>
      <c r="J355" s="654"/>
      <c r="K355" s="656"/>
      <c r="L355" s="252"/>
      <c r="M355" s="652" t="str">
        <f t="shared" si="5"/>
        <v/>
      </c>
    </row>
    <row r="356" spans="1:13" ht="14.45" customHeight="1" x14ac:dyDescent="0.2">
      <c r="A356" s="657"/>
      <c r="B356" s="653"/>
      <c r="C356" s="654"/>
      <c r="D356" s="654"/>
      <c r="E356" s="655"/>
      <c r="F356" s="653"/>
      <c r="G356" s="654"/>
      <c r="H356" s="654"/>
      <c r="I356" s="654"/>
      <c r="J356" s="654"/>
      <c r="K356" s="656"/>
      <c r="L356" s="252"/>
      <c r="M356" s="652" t="str">
        <f t="shared" si="5"/>
        <v/>
      </c>
    </row>
    <row r="357" spans="1:13" ht="14.45" customHeight="1" x14ac:dyDescent="0.2">
      <c r="A357" s="657"/>
      <c r="B357" s="653"/>
      <c r="C357" s="654"/>
      <c r="D357" s="654"/>
      <c r="E357" s="655"/>
      <c r="F357" s="653"/>
      <c r="G357" s="654"/>
      <c r="H357" s="654"/>
      <c r="I357" s="654"/>
      <c r="J357" s="654"/>
      <c r="K357" s="656"/>
      <c r="L357" s="252"/>
      <c r="M357" s="652" t="str">
        <f t="shared" si="5"/>
        <v/>
      </c>
    </row>
    <row r="358" spans="1:13" ht="14.45" customHeight="1" x14ac:dyDescent="0.2">
      <c r="A358" s="657"/>
      <c r="B358" s="653"/>
      <c r="C358" s="654"/>
      <c r="D358" s="654"/>
      <c r="E358" s="655"/>
      <c r="F358" s="653"/>
      <c r="G358" s="654"/>
      <c r="H358" s="654"/>
      <c r="I358" s="654"/>
      <c r="J358" s="654"/>
      <c r="K358" s="656"/>
      <c r="L358" s="252"/>
      <c r="M358" s="652" t="str">
        <f t="shared" si="5"/>
        <v/>
      </c>
    </row>
    <row r="359" spans="1:13" ht="14.45" customHeight="1" x14ac:dyDescent="0.2">
      <c r="A359" s="657"/>
      <c r="B359" s="653"/>
      <c r="C359" s="654"/>
      <c r="D359" s="654"/>
      <c r="E359" s="655"/>
      <c r="F359" s="653"/>
      <c r="G359" s="654"/>
      <c r="H359" s="654"/>
      <c r="I359" s="654"/>
      <c r="J359" s="654"/>
      <c r="K359" s="656"/>
      <c r="L359" s="252"/>
      <c r="M359" s="652" t="str">
        <f t="shared" si="5"/>
        <v/>
      </c>
    </row>
    <row r="360" spans="1:13" ht="14.45" customHeight="1" x14ac:dyDescent="0.2">
      <c r="A360" s="657"/>
      <c r="B360" s="653"/>
      <c r="C360" s="654"/>
      <c r="D360" s="654"/>
      <c r="E360" s="655"/>
      <c r="F360" s="653"/>
      <c r="G360" s="654"/>
      <c r="H360" s="654"/>
      <c r="I360" s="654"/>
      <c r="J360" s="654"/>
      <c r="K360" s="656"/>
      <c r="L360" s="252"/>
      <c r="M360" s="652" t="str">
        <f t="shared" si="5"/>
        <v/>
      </c>
    </row>
    <row r="361" spans="1:13" ht="14.45" customHeight="1" x14ac:dyDescent="0.2">
      <c r="A361" s="657"/>
      <c r="B361" s="653"/>
      <c r="C361" s="654"/>
      <c r="D361" s="654"/>
      <c r="E361" s="655"/>
      <c r="F361" s="653"/>
      <c r="G361" s="654"/>
      <c r="H361" s="654"/>
      <c r="I361" s="654"/>
      <c r="J361" s="654"/>
      <c r="K361" s="656"/>
      <c r="L361" s="252"/>
      <c r="M361" s="652" t="str">
        <f t="shared" si="5"/>
        <v/>
      </c>
    </row>
    <row r="362" spans="1:13" ht="14.45" customHeight="1" x14ac:dyDescent="0.2">
      <c r="A362" s="657"/>
      <c r="B362" s="653"/>
      <c r="C362" s="654"/>
      <c r="D362" s="654"/>
      <c r="E362" s="655"/>
      <c r="F362" s="653"/>
      <c r="G362" s="654"/>
      <c r="H362" s="654"/>
      <c r="I362" s="654"/>
      <c r="J362" s="654"/>
      <c r="K362" s="656"/>
      <c r="L362" s="252"/>
      <c r="M362" s="652" t="str">
        <f t="shared" si="5"/>
        <v/>
      </c>
    </row>
    <row r="363" spans="1:13" ht="14.45" customHeight="1" x14ac:dyDescent="0.2">
      <c r="A363" s="657"/>
      <c r="B363" s="653"/>
      <c r="C363" s="654"/>
      <c r="D363" s="654"/>
      <c r="E363" s="655"/>
      <c r="F363" s="653"/>
      <c r="G363" s="654"/>
      <c r="H363" s="654"/>
      <c r="I363" s="654"/>
      <c r="J363" s="654"/>
      <c r="K363" s="656"/>
      <c r="L363" s="252"/>
      <c r="M363" s="652" t="str">
        <f t="shared" si="5"/>
        <v/>
      </c>
    </row>
    <row r="364" spans="1:13" ht="14.45" customHeight="1" x14ac:dyDescent="0.2">
      <c r="A364" s="657"/>
      <c r="B364" s="653"/>
      <c r="C364" s="654"/>
      <c r="D364" s="654"/>
      <c r="E364" s="655"/>
      <c r="F364" s="653"/>
      <c r="G364" s="654"/>
      <c r="H364" s="654"/>
      <c r="I364" s="654"/>
      <c r="J364" s="654"/>
      <c r="K364" s="656"/>
      <c r="L364" s="252"/>
      <c r="M364" s="652" t="str">
        <f t="shared" si="5"/>
        <v/>
      </c>
    </row>
    <row r="365" spans="1:13" ht="14.45" customHeight="1" x14ac:dyDescent="0.2">
      <c r="A365" s="657"/>
      <c r="B365" s="653"/>
      <c r="C365" s="654"/>
      <c r="D365" s="654"/>
      <c r="E365" s="655"/>
      <c r="F365" s="653"/>
      <c r="G365" s="654"/>
      <c r="H365" s="654"/>
      <c r="I365" s="654"/>
      <c r="J365" s="654"/>
      <c r="K365" s="656"/>
      <c r="L365" s="252"/>
      <c r="M365" s="652" t="str">
        <f t="shared" si="5"/>
        <v/>
      </c>
    </row>
    <row r="366" spans="1:13" ht="14.45" customHeight="1" x14ac:dyDescent="0.2">
      <c r="A366" s="657"/>
      <c r="B366" s="653"/>
      <c r="C366" s="654"/>
      <c r="D366" s="654"/>
      <c r="E366" s="655"/>
      <c r="F366" s="653"/>
      <c r="G366" s="654"/>
      <c r="H366" s="654"/>
      <c r="I366" s="654"/>
      <c r="J366" s="654"/>
      <c r="K366" s="656"/>
      <c r="L366" s="252"/>
      <c r="M366" s="652" t="str">
        <f t="shared" si="5"/>
        <v/>
      </c>
    </row>
    <row r="367" spans="1:13" ht="14.45" customHeight="1" x14ac:dyDescent="0.2">
      <c r="A367" s="657"/>
      <c r="B367" s="653"/>
      <c r="C367" s="654"/>
      <c r="D367" s="654"/>
      <c r="E367" s="655"/>
      <c r="F367" s="653"/>
      <c r="G367" s="654"/>
      <c r="H367" s="654"/>
      <c r="I367" s="654"/>
      <c r="J367" s="654"/>
      <c r="K367" s="656"/>
      <c r="L367" s="252"/>
      <c r="M367" s="652" t="str">
        <f t="shared" si="5"/>
        <v/>
      </c>
    </row>
    <row r="368" spans="1:13" ht="14.45" customHeight="1" x14ac:dyDescent="0.2">
      <c r="A368" s="657"/>
      <c r="B368" s="653"/>
      <c r="C368" s="654"/>
      <c r="D368" s="654"/>
      <c r="E368" s="655"/>
      <c r="F368" s="653"/>
      <c r="G368" s="654"/>
      <c r="H368" s="654"/>
      <c r="I368" s="654"/>
      <c r="J368" s="654"/>
      <c r="K368" s="656"/>
      <c r="L368" s="252"/>
      <c r="M368" s="652" t="str">
        <f t="shared" si="5"/>
        <v/>
      </c>
    </row>
    <row r="369" spans="1:13" ht="14.45" customHeight="1" x14ac:dyDescent="0.2">
      <c r="A369" s="657"/>
      <c r="B369" s="653"/>
      <c r="C369" s="654"/>
      <c r="D369" s="654"/>
      <c r="E369" s="655"/>
      <c r="F369" s="653"/>
      <c r="G369" s="654"/>
      <c r="H369" s="654"/>
      <c r="I369" s="654"/>
      <c r="J369" s="654"/>
      <c r="K369" s="656"/>
      <c r="L369" s="252"/>
      <c r="M369" s="652" t="str">
        <f t="shared" si="5"/>
        <v/>
      </c>
    </row>
    <row r="370" spans="1:13" ht="14.45" customHeight="1" x14ac:dyDescent="0.2">
      <c r="A370" s="657"/>
      <c r="B370" s="653"/>
      <c r="C370" s="654"/>
      <c r="D370" s="654"/>
      <c r="E370" s="655"/>
      <c r="F370" s="653"/>
      <c r="G370" s="654"/>
      <c r="H370" s="654"/>
      <c r="I370" s="654"/>
      <c r="J370" s="654"/>
      <c r="K370" s="656"/>
      <c r="L370" s="252"/>
      <c r="M370" s="652" t="str">
        <f t="shared" si="5"/>
        <v/>
      </c>
    </row>
    <row r="371" spans="1:13" ht="14.45" customHeight="1" x14ac:dyDescent="0.2">
      <c r="A371" s="657"/>
      <c r="B371" s="653"/>
      <c r="C371" s="654"/>
      <c r="D371" s="654"/>
      <c r="E371" s="655"/>
      <c r="F371" s="653"/>
      <c r="G371" s="654"/>
      <c r="H371" s="654"/>
      <c r="I371" s="654"/>
      <c r="J371" s="654"/>
      <c r="K371" s="656"/>
      <c r="L371" s="252"/>
      <c r="M371" s="652" t="str">
        <f t="shared" si="5"/>
        <v/>
      </c>
    </row>
    <row r="372" spans="1:13" ht="14.45" customHeight="1" x14ac:dyDescent="0.2">
      <c r="A372" s="657"/>
      <c r="B372" s="653"/>
      <c r="C372" s="654"/>
      <c r="D372" s="654"/>
      <c r="E372" s="655"/>
      <c r="F372" s="653"/>
      <c r="G372" s="654"/>
      <c r="H372" s="654"/>
      <c r="I372" s="654"/>
      <c r="J372" s="654"/>
      <c r="K372" s="656"/>
      <c r="L372" s="252"/>
      <c r="M372" s="652" t="str">
        <f t="shared" si="5"/>
        <v/>
      </c>
    </row>
    <row r="373" spans="1:13" ht="14.45" customHeight="1" x14ac:dyDescent="0.2">
      <c r="A373" s="657"/>
      <c r="B373" s="653"/>
      <c r="C373" s="654"/>
      <c r="D373" s="654"/>
      <c r="E373" s="655"/>
      <c r="F373" s="653"/>
      <c r="G373" s="654"/>
      <c r="H373" s="654"/>
      <c r="I373" s="654"/>
      <c r="J373" s="654"/>
      <c r="K373" s="656"/>
      <c r="L373" s="252"/>
      <c r="M373" s="652" t="str">
        <f t="shared" si="5"/>
        <v/>
      </c>
    </row>
    <row r="374" spans="1:13" ht="14.45" customHeight="1" x14ac:dyDescent="0.2">
      <c r="A374" s="657"/>
      <c r="B374" s="653"/>
      <c r="C374" s="654"/>
      <c r="D374" s="654"/>
      <c r="E374" s="655"/>
      <c r="F374" s="653"/>
      <c r="G374" s="654"/>
      <c r="H374" s="654"/>
      <c r="I374" s="654"/>
      <c r="J374" s="654"/>
      <c r="K374" s="656"/>
      <c r="L374" s="252"/>
      <c r="M374" s="652" t="str">
        <f t="shared" si="5"/>
        <v/>
      </c>
    </row>
    <row r="375" spans="1:13" ht="14.45" customHeight="1" x14ac:dyDescent="0.2">
      <c r="A375" s="657"/>
      <c r="B375" s="653"/>
      <c r="C375" s="654"/>
      <c r="D375" s="654"/>
      <c r="E375" s="655"/>
      <c r="F375" s="653"/>
      <c r="G375" s="654"/>
      <c r="H375" s="654"/>
      <c r="I375" s="654"/>
      <c r="J375" s="654"/>
      <c r="K375" s="656"/>
      <c r="L375" s="252"/>
      <c r="M375" s="652" t="str">
        <f t="shared" si="5"/>
        <v/>
      </c>
    </row>
    <row r="376" spans="1:13" ht="14.45" customHeight="1" x14ac:dyDescent="0.2">
      <c r="A376" s="657"/>
      <c r="B376" s="653"/>
      <c r="C376" s="654"/>
      <c r="D376" s="654"/>
      <c r="E376" s="655"/>
      <c r="F376" s="653"/>
      <c r="G376" s="654"/>
      <c r="H376" s="654"/>
      <c r="I376" s="654"/>
      <c r="J376" s="654"/>
      <c r="K376" s="656"/>
      <c r="L376" s="252"/>
      <c r="M376" s="652" t="str">
        <f t="shared" si="5"/>
        <v/>
      </c>
    </row>
    <row r="377" spans="1:13" ht="14.45" customHeight="1" x14ac:dyDescent="0.2">
      <c r="A377" s="657"/>
      <c r="B377" s="653"/>
      <c r="C377" s="654"/>
      <c r="D377" s="654"/>
      <c r="E377" s="655"/>
      <c r="F377" s="653"/>
      <c r="G377" s="654"/>
      <c r="H377" s="654"/>
      <c r="I377" s="654"/>
      <c r="J377" s="654"/>
      <c r="K377" s="656"/>
      <c r="L377" s="252"/>
      <c r="M377" s="652" t="str">
        <f t="shared" si="5"/>
        <v/>
      </c>
    </row>
    <row r="378" spans="1:13" ht="14.45" customHeight="1" x14ac:dyDescent="0.2">
      <c r="A378" s="657"/>
      <c r="B378" s="653"/>
      <c r="C378" s="654"/>
      <c r="D378" s="654"/>
      <c r="E378" s="655"/>
      <c r="F378" s="653"/>
      <c r="G378" s="654"/>
      <c r="H378" s="654"/>
      <c r="I378" s="654"/>
      <c r="J378" s="654"/>
      <c r="K378" s="656"/>
      <c r="L378" s="252"/>
      <c r="M378" s="652" t="str">
        <f t="shared" si="5"/>
        <v/>
      </c>
    </row>
    <row r="379" spans="1:13" ht="14.45" customHeight="1" x14ac:dyDescent="0.2">
      <c r="A379" s="657"/>
      <c r="B379" s="653"/>
      <c r="C379" s="654"/>
      <c r="D379" s="654"/>
      <c r="E379" s="655"/>
      <c r="F379" s="653"/>
      <c r="G379" s="654"/>
      <c r="H379" s="654"/>
      <c r="I379" s="654"/>
      <c r="J379" s="654"/>
      <c r="K379" s="656"/>
      <c r="L379" s="252"/>
      <c r="M379" s="652" t="str">
        <f t="shared" si="5"/>
        <v/>
      </c>
    </row>
    <row r="380" spans="1:13" ht="14.45" customHeight="1" x14ac:dyDescent="0.2">
      <c r="A380" s="657"/>
      <c r="B380" s="653"/>
      <c r="C380" s="654"/>
      <c r="D380" s="654"/>
      <c r="E380" s="655"/>
      <c r="F380" s="653"/>
      <c r="G380" s="654"/>
      <c r="H380" s="654"/>
      <c r="I380" s="654"/>
      <c r="J380" s="654"/>
      <c r="K380" s="656"/>
      <c r="L380" s="252"/>
      <c r="M380" s="652" t="str">
        <f t="shared" si="5"/>
        <v/>
      </c>
    </row>
    <row r="381" spans="1:13" ht="14.45" customHeight="1" x14ac:dyDescent="0.2">
      <c r="A381" s="657"/>
      <c r="B381" s="653"/>
      <c r="C381" s="654"/>
      <c r="D381" s="654"/>
      <c r="E381" s="655"/>
      <c r="F381" s="653"/>
      <c r="G381" s="654"/>
      <c r="H381" s="654"/>
      <c r="I381" s="654"/>
      <c r="J381" s="654"/>
      <c r="K381" s="656"/>
      <c r="L381" s="252"/>
      <c r="M381" s="652" t="str">
        <f t="shared" si="5"/>
        <v/>
      </c>
    </row>
    <row r="382" spans="1:13" ht="14.45" customHeight="1" x14ac:dyDescent="0.2">
      <c r="A382" s="657"/>
      <c r="B382" s="653"/>
      <c r="C382" s="654"/>
      <c r="D382" s="654"/>
      <c r="E382" s="655"/>
      <c r="F382" s="653"/>
      <c r="G382" s="654"/>
      <c r="H382" s="654"/>
      <c r="I382" s="654"/>
      <c r="J382" s="654"/>
      <c r="K382" s="656"/>
      <c r="L382" s="252"/>
      <c r="M382" s="652" t="str">
        <f t="shared" si="5"/>
        <v/>
      </c>
    </row>
    <row r="383" spans="1:13" ht="14.45" customHeight="1" x14ac:dyDescent="0.2">
      <c r="A383" s="657"/>
      <c r="B383" s="653"/>
      <c r="C383" s="654"/>
      <c r="D383" s="654"/>
      <c r="E383" s="655"/>
      <c r="F383" s="653"/>
      <c r="G383" s="654"/>
      <c r="H383" s="654"/>
      <c r="I383" s="654"/>
      <c r="J383" s="654"/>
      <c r="K383" s="656"/>
      <c r="L383" s="252"/>
      <c r="M383" s="652" t="str">
        <f t="shared" si="5"/>
        <v/>
      </c>
    </row>
    <row r="384" spans="1:13" ht="14.45" customHeight="1" x14ac:dyDescent="0.2">
      <c r="A384" s="657"/>
      <c r="B384" s="653"/>
      <c r="C384" s="654"/>
      <c r="D384" s="654"/>
      <c r="E384" s="655"/>
      <c r="F384" s="653"/>
      <c r="G384" s="654"/>
      <c r="H384" s="654"/>
      <c r="I384" s="654"/>
      <c r="J384" s="654"/>
      <c r="K384" s="656"/>
      <c r="L384" s="252"/>
      <c r="M384" s="652" t="str">
        <f t="shared" si="5"/>
        <v/>
      </c>
    </row>
    <row r="385" spans="1:13" ht="14.45" customHeight="1" x14ac:dyDescent="0.2">
      <c r="A385" s="657"/>
      <c r="B385" s="653"/>
      <c r="C385" s="654"/>
      <c r="D385" s="654"/>
      <c r="E385" s="655"/>
      <c r="F385" s="653"/>
      <c r="G385" s="654"/>
      <c r="H385" s="654"/>
      <c r="I385" s="654"/>
      <c r="J385" s="654"/>
      <c r="K385" s="656"/>
      <c r="L385" s="252"/>
      <c r="M385" s="652" t="str">
        <f t="shared" si="5"/>
        <v/>
      </c>
    </row>
    <row r="386" spans="1:13" ht="14.45" customHeight="1" x14ac:dyDescent="0.2">
      <c r="A386" s="657"/>
      <c r="B386" s="653"/>
      <c r="C386" s="654"/>
      <c r="D386" s="654"/>
      <c r="E386" s="655"/>
      <c r="F386" s="653"/>
      <c r="G386" s="654"/>
      <c r="H386" s="654"/>
      <c r="I386" s="654"/>
      <c r="J386" s="654"/>
      <c r="K386" s="656"/>
      <c r="L386" s="252"/>
      <c r="M386" s="652" t="str">
        <f t="shared" si="5"/>
        <v/>
      </c>
    </row>
    <row r="387" spans="1:13" ht="14.45" customHeight="1" x14ac:dyDescent="0.2">
      <c r="A387" s="657"/>
      <c r="B387" s="653"/>
      <c r="C387" s="654"/>
      <c r="D387" s="654"/>
      <c r="E387" s="655"/>
      <c r="F387" s="653"/>
      <c r="G387" s="654"/>
      <c r="H387" s="654"/>
      <c r="I387" s="654"/>
      <c r="J387" s="654"/>
      <c r="K387" s="656"/>
      <c r="L387" s="252"/>
      <c r="M387" s="652" t="str">
        <f t="shared" si="5"/>
        <v/>
      </c>
    </row>
    <row r="388" spans="1:13" ht="14.45" customHeight="1" x14ac:dyDescent="0.2">
      <c r="A388" s="657"/>
      <c r="B388" s="653"/>
      <c r="C388" s="654"/>
      <c r="D388" s="654"/>
      <c r="E388" s="655"/>
      <c r="F388" s="653"/>
      <c r="G388" s="654"/>
      <c r="H388" s="654"/>
      <c r="I388" s="654"/>
      <c r="J388" s="654"/>
      <c r="K388" s="656"/>
      <c r="L388" s="252"/>
      <c r="M388" s="652" t="str">
        <f t="shared" si="5"/>
        <v/>
      </c>
    </row>
    <row r="389" spans="1:13" ht="14.45" customHeight="1" x14ac:dyDescent="0.2">
      <c r="A389" s="657"/>
      <c r="B389" s="653"/>
      <c r="C389" s="654"/>
      <c r="D389" s="654"/>
      <c r="E389" s="655"/>
      <c r="F389" s="653"/>
      <c r="G389" s="654"/>
      <c r="H389" s="654"/>
      <c r="I389" s="654"/>
      <c r="J389" s="654"/>
      <c r="K389" s="656"/>
      <c r="L389" s="252"/>
      <c r="M389" s="652" t="str">
        <f t="shared" si="5"/>
        <v/>
      </c>
    </row>
    <row r="390" spans="1:13" ht="14.45" customHeight="1" x14ac:dyDescent="0.2">
      <c r="A390" s="657"/>
      <c r="B390" s="653"/>
      <c r="C390" s="654"/>
      <c r="D390" s="654"/>
      <c r="E390" s="655"/>
      <c r="F390" s="653"/>
      <c r="G390" s="654"/>
      <c r="H390" s="654"/>
      <c r="I390" s="654"/>
      <c r="J390" s="654"/>
      <c r="K390" s="656"/>
      <c r="L390" s="252"/>
      <c r="M390" s="652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57"/>
      <c r="B391" s="653"/>
      <c r="C391" s="654"/>
      <c r="D391" s="654"/>
      <c r="E391" s="655"/>
      <c r="F391" s="653"/>
      <c r="G391" s="654"/>
      <c r="H391" s="654"/>
      <c r="I391" s="654"/>
      <c r="J391" s="654"/>
      <c r="K391" s="656"/>
      <c r="L391" s="252"/>
      <c r="M391" s="652" t="str">
        <f t="shared" si="6"/>
        <v/>
      </c>
    </row>
    <row r="392" spans="1:13" ht="14.45" customHeight="1" x14ac:dyDescent="0.2">
      <c r="A392" s="657"/>
      <c r="B392" s="653"/>
      <c r="C392" s="654"/>
      <c r="D392" s="654"/>
      <c r="E392" s="655"/>
      <c r="F392" s="653"/>
      <c r="G392" s="654"/>
      <c r="H392" s="654"/>
      <c r="I392" s="654"/>
      <c r="J392" s="654"/>
      <c r="K392" s="656"/>
      <c r="L392" s="252"/>
      <c r="M392" s="652" t="str">
        <f t="shared" si="6"/>
        <v/>
      </c>
    </row>
    <row r="393" spans="1:13" ht="14.45" customHeight="1" x14ac:dyDescent="0.2">
      <c r="A393" s="657"/>
      <c r="B393" s="653"/>
      <c r="C393" s="654"/>
      <c r="D393" s="654"/>
      <c r="E393" s="655"/>
      <c r="F393" s="653"/>
      <c r="G393" s="654"/>
      <c r="H393" s="654"/>
      <c r="I393" s="654"/>
      <c r="J393" s="654"/>
      <c r="K393" s="656"/>
      <c r="L393" s="252"/>
      <c r="M393" s="652" t="str">
        <f t="shared" si="6"/>
        <v/>
      </c>
    </row>
    <row r="394" spans="1:13" ht="14.45" customHeight="1" x14ac:dyDescent="0.2">
      <c r="A394" s="657"/>
      <c r="B394" s="653"/>
      <c r="C394" s="654"/>
      <c r="D394" s="654"/>
      <c r="E394" s="655"/>
      <c r="F394" s="653"/>
      <c r="G394" s="654"/>
      <c r="H394" s="654"/>
      <c r="I394" s="654"/>
      <c r="J394" s="654"/>
      <c r="K394" s="656"/>
      <c r="L394" s="252"/>
      <c r="M394" s="652" t="str">
        <f t="shared" si="6"/>
        <v/>
      </c>
    </row>
    <row r="395" spans="1:13" ht="14.45" customHeight="1" x14ac:dyDescent="0.2">
      <c r="A395" s="657"/>
      <c r="B395" s="653"/>
      <c r="C395" s="654"/>
      <c r="D395" s="654"/>
      <c r="E395" s="655"/>
      <c r="F395" s="653"/>
      <c r="G395" s="654"/>
      <c r="H395" s="654"/>
      <c r="I395" s="654"/>
      <c r="J395" s="654"/>
      <c r="K395" s="656"/>
      <c r="L395" s="252"/>
      <c r="M395" s="652" t="str">
        <f t="shared" si="6"/>
        <v/>
      </c>
    </row>
    <row r="396" spans="1:13" ht="14.45" customHeight="1" x14ac:dyDescent="0.2">
      <c r="A396" s="657"/>
      <c r="B396" s="653"/>
      <c r="C396" s="654"/>
      <c r="D396" s="654"/>
      <c r="E396" s="655"/>
      <c r="F396" s="653"/>
      <c r="G396" s="654"/>
      <c r="H396" s="654"/>
      <c r="I396" s="654"/>
      <c r="J396" s="654"/>
      <c r="K396" s="656"/>
      <c r="L396" s="252"/>
      <c r="M396" s="652" t="str">
        <f t="shared" si="6"/>
        <v/>
      </c>
    </row>
    <row r="397" spans="1:13" ht="14.45" customHeight="1" x14ac:dyDescent="0.2">
      <c r="A397" s="657"/>
      <c r="B397" s="653"/>
      <c r="C397" s="654"/>
      <c r="D397" s="654"/>
      <c r="E397" s="655"/>
      <c r="F397" s="653"/>
      <c r="G397" s="654"/>
      <c r="H397" s="654"/>
      <c r="I397" s="654"/>
      <c r="J397" s="654"/>
      <c r="K397" s="656"/>
      <c r="L397" s="252"/>
      <c r="M397" s="652" t="str">
        <f t="shared" si="6"/>
        <v/>
      </c>
    </row>
    <row r="398" spans="1:13" ht="14.45" customHeight="1" x14ac:dyDescent="0.2">
      <c r="A398" s="657"/>
      <c r="B398" s="653"/>
      <c r="C398" s="654"/>
      <c r="D398" s="654"/>
      <c r="E398" s="655"/>
      <c r="F398" s="653"/>
      <c r="G398" s="654"/>
      <c r="H398" s="654"/>
      <c r="I398" s="654"/>
      <c r="J398" s="654"/>
      <c r="K398" s="656"/>
      <c r="L398" s="252"/>
      <c r="M398" s="652" t="str">
        <f t="shared" si="6"/>
        <v/>
      </c>
    </row>
    <row r="399" spans="1:13" ht="14.45" customHeight="1" x14ac:dyDescent="0.2">
      <c r="A399" s="657"/>
      <c r="B399" s="653"/>
      <c r="C399" s="654"/>
      <c r="D399" s="654"/>
      <c r="E399" s="655"/>
      <c r="F399" s="653"/>
      <c r="G399" s="654"/>
      <c r="H399" s="654"/>
      <c r="I399" s="654"/>
      <c r="J399" s="654"/>
      <c r="K399" s="656"/>
      <c r="L399" s="252"/>
      <c r="M399" s="652" t="str">
        <f t="shared" si="6"/>
        <v/>
      </c>
    </row>
    <row r="400" spans="1:13" ht="14.45" customHeight="1" x14ac:dyDescent="0.2">
      <c r="A400" s="657"/>
      <c r="B400" s="653"/>
      <c r="C400" s="654"/>
      <c r="D400" s="654"/>
      <c r="E400" s="655"/>
      <c r="F400" s="653"/>
      <c r="G400" s="654"/>
      <c r="H400" s="654"/>
      <c r="I400" s="654"/>
      <c r="J400" s="654"/>
      <c r="K400" s="656"/>
      <c r="L400" s="252"/>
      <c r="M400" s="652" t="str">
        <f t="shared" si="6"/>
        <v/>
      </c>
    </row>
    <row r="401" spans="1:13" ht="14.45" customHeight="1" x14ac:dyDescent="0.2">
      <c r="A401" s="657"/>
      <c r="B401" s="653"/>
      <c r="C401" s="654"/>
      <c r="D401" s="654"/>
      <c r="E401" s="655"/>
      <c r="F401" s="653"/>
      <c r="G401" s="654"/>
      <c r="H401" s="654"/>
      <c r="I401" s="654"/>
      <c r="J401" s="654"/>
      <c r="K401" s="656"/>
      <c r="L401" s="252"/>
      <c r="M401" s="652" t="str">
        <f t="shared" si="6"/>
        <v/>
      </c>
    </row>
    <row r="402" spans="1:13" ht="14.45" customHeight="1" x14ac:dyDescent="0.2">
      <c r="A402" s="657"/>
      <c r="B402" s="653"/>
      <c r="C402" s="654"/>
      <c r="D402" s="654"/>
      <c r="E402" s="655"/>
      <c r="F402" s="653"/>
      <c r="G402" s="654"/>
      <c r="H402" s="654"/>
      <c r="I402" s="654"/>
      <c r="J402" s="654"/>
      <c r="K402" s="656"/>
      <c r="L402" s="252"/>
      <c r="M402" s="652" t="str">
        <f t="shared" si="6"/>
        <v/>
      </c>
    </row>
    <row r="403" spans="1:13" ht="14.45" customHeight="1" x14ac:dyDescent="0.2">
      <c r="A403" s="657"/>
      <c r="B403" s="653"/>
      <c r="C403" s="654"/>
      <c r="D403" s="654"/>
      <c r="E403" s="655"/>
      <c r="F403" s="653"/>
      <c r="G403" s="654"/>
      <c r="H403" s="654"/>
      <c r="I403" s="654"/>
      <c r="J403" s="654"/>
      <c r="K403" s="656"/>
      <c r="L403" s="252"/>
      <c r="M403" s="652" t="str">
        <f t="shared" si="6"/>
        <v/>
      </c>
    </row>
    <row r="404" spans="1:13" ht="14.45" customHeight="1" x14ac:dyDescent="0.2">
      <c r="A404" s="657"/>
      <c r="B404" s="653"/>
      <c r="C404" s="654"/>
      <c r="D404" s="654"/>
      <c r="E404" s="655"/>
      <c r="F404" s="653"/>
      <c r="G404" s="654"/>
      <c r="H404" s="654"/>
      <c r="I404" s="654"/>
      <c r="J404" s="654"/>
      <c r="K404" s="656"/>
      <c r="L404" s="252"/>
      <c r="M404" s="652" t="str">
        <f t="shared" si="6"/>
        <v/>
      </c>
    </row>
    <row r="405" spans="1:13" ht="14.45" customHeight="1" x14ac:dyDescent="0.2">
      <c r="A405" s="657"/>
      <c r="B405" s="653"/>
      <c r="C405" s="654"/>
      <c r="D405" s="654"/>
      <c r="E405" s="655"/>
      <c r="F405" s="653"/>
      <c r="G405" s="654"/>
      <c r="H405" s="654"/>
      <c r="I405" s="654"/>
      <c r="J405" s="654"/>
      <c r="K405" s="656"/>
      <c r="L405" s="252"/>
      <c r="M405" s="652" t="str">
        <f t="shared" si="6"/>
        <v/>
      </c>
    </row>
    <row r="406" spans="1:13" ht="14.45" customHeight="1" x14ac:dyDescent="0.2">
      <c r="A406" s="657"/>
      <c r="B406" s="653"/>
      <c r="C406" s="654"/>
      <c r="D406" s="654"/>
      <c r="E406" s="655"/>
      <c r="F406" s="653"/>
      <c r="G406" s="654"/>
      <c r="H406" s="654"/>
      <c r="I406" s="654"/>
      <c r="J406" s="654"/>
      <c r="K406" s="656"/>
      <c r="L406" s="252"/>
      <c r="M406" s="652" t="str">
        <f t="shared" si="6"/>
        <v/>
      </c>
    </row>
    <row r="407" spans="1:13" ht="14.45" customHeight="1" x14ac:dyDescent="0.2">
      <c r="A407" s="657"/>
      <c r="B407" s="653"/>
      <c r="C407" s="654"/>
      <c r="D407" s="654"/>
      <c r="E407" s="655"/>
      <c r="F407" s="653"/>
      <c r="G407" s="654"/>
      <c r="H407" s="654"/>
      <c r="I407" s="654"/>
      <c r="J407" s="654"/>
      <c r="K407" s="656"/>
      <c r="L407" s="252"/>
      <c r="M407" s="652" t="str">
        <f t="shared" si="6"/>
        <v/>
      </c>
    </row>
    <row r="408" spans="1:13" ht="14.45" customHeight="1" x14ac:dyDescent="0.2">
      <c r="A408" s="657"/>
      <c r="B408" s="653"/>
      <c r="C408" s="654"/>
      <c r="D408" s="654"/>
      <c r="E408" s="655"/>
      <c r="F408" s="653"/>
      <c r="G408" s="654"/>
      <c r="H408" s="654"/>
      <c r="I408" s="654"/>
      <c r="J408" s="654"/>
      <c r="K408" s="656"/>
      <c r="L408" s="252"/>
      <c r="M408" s="652" t="str">
        <f t="shared" si="6"/>
        <v/>
      </c>
    </row>
    <row r="409" spans="1:13" ht="14.45" customHeight="1" x14ac:dyDescent="0.2">
      <c r="A409" s="657"/>
      <c r="B409" s="653"/>
      <c r="C409" s="654"/>
      <c r="D409" s="654"/>
      <c r="E409" s="655"/>
      <c r="F409" s="653"/>
      <c r="G409" s="654"/>
      <c r="H409" s="654"/>
      <c r="I409" s="654"/>
      <c r="J409" s="654"/>
      <c r="K409" s="656"/>
      <c r="L409" s="252"/>
      <c r="M409" s="652" t="str">
        <f t="shared" si="6"/>
        <v/>
      </c>
    </row>
    <row r="410" spans="1:13" ht="14.45" customHeight="1" x14ac:dyDescent="0.2">
      <c r="A410" s="657"/>
      <c r="B410" s="653"/>
      <c r="C410" s="654"/>
      <c r="D410" s="654"/>
      <c r="E410" s="655"/>
      <c r="F410" s="653"/>
      <c r="G410" s="654"/>
      <c r="H410" s="654"/>
      <c r="I410" s="654"/>
      <c r="J410" s="654"/>
      <c r="K410" s="656"/>
      <c r="L410" s="252"/>
      <c r="M410" s="652" t="str">
        <f t="shared" si="6"/>
        <v/>
      </c>
    </row>
    <row r="411" spans="1:13" ht="14.45" customHeight="1" x14ac:dyDescent="0.2">
      <c r="A411" s="657"/>
      <c r="B411" s="653"/>
      <c r="C411" s="654"/>
      <c r="D411" s="654"/>
      <c r="E411" s="655"/>
      <c r="F411" s="653"/>
      <c r="G411" s="654"/>
      <c r="H411" s="654"/>
      <c r="I411" s="654"/>
      <c r="J411" s="654"/>
      <c r="K411" s="656"/>
      <c r="L411" s="252"/>
      <c r="M411" s="652" t="str">
        <f t="shared" si="6"/>
        <v/>
      </c>
    </row>
    <row r="412" spans="1:13" ht="14.45" customHeight="1" x14ac:dyDescent="0.2">
      <c r="A412" s="657"/>
      <c r="B412" s="653"/>
      <c r="C412" s="654"/>
      <c r="D412" s="654"/>
      <c r="E412" s="655"/>
      <c r="F412" s="653"/>
      <c r="G412" s="654"/>
      <c r="H412" s="654"/>
      <c r="I412" s="654"/>
      <c r="J412" s="654"/>
      <c r="K412" s="656"/>
      <c r="L412" s="252"/>
      <c r="M412" s="652" t="str">
        <f t="shared" si="6"/>
        <v/>
      </c>
    </row>
    <row r="413" spans="1:13" ht="14.45" customHeight="1" x14ac:dyDescent="0.2">
      <c r="A413" s="657"/>
      <c r="B413" s="653"/>
      <c r="C413" s="654"/>
      <c r="D413" s="654"/>
      <c r="E413" s="655"/>
      <c r="F413" s="653"/>
      <c r="G413" s="654"/>
      <c r="H413" s="654"/>
      <c r="I413" s="654"/>
      <c r="J413" s="654"/>
      <c r="K413" s="656"/>
      <c r="L413" s="252"/>
      <c r="M413" s="652" t="str">
        <f t="shared" si="6"/>
        <v/>
      </c>
    </row>
    <row r="414" spans="1:13" ht="14.45" customHeight="1" x14ac:dyDescent="0.2">
      <c r="A414" s="657"/>
      <c r="B414" s="653"/>
      <c r="C414" s="654"/>
      <c r="D414" s="654"/>
      <c r="E414" s="655"/>
      <c r="F414" s="653"/>
      <c r="G414" s="654"/>
      <c r="H414" s="654"/>
      <c r="I414" s="654"/>
      <c r="J414" s="654"/>
      <c r="K414" s="656"/>
      <c r="L414" s="252"/>
      <c r="M414" s="652" t="str">
        <f t="shared" si="6"/>
        <v/>
      </c>
    </row>
    <row r="415" spans="1:13" ht="14.45" customHeight="1" x14ac:dyDescent="0.2">
      <c r="A415" s="657"/>
      <c r="B415" s="653"/>
      <c r="C415" s="654"/>
      <c r="D415" s="654"/>
      <c r="E415" s="655"/>
      <c r="F415" s="653"/>
      <c r="G415" s="654"/>
      <c r="H415" s="654"/>
      <c r="I415" s="654"/>
      <c r="J415" s="654"/>
      <c r="K415" s="656"/>
      <c r="L415" s="252"/>
      <c r="M415" s="652" t="str">
        <f t="shared" si="6"/>
        <v/>
      </c>
    </row>
    <row r="416" spans="1:13" ht="14.45" customHeight="1" x14ac:dyDescent="0.2">
      <c r="A416" s="657"/>
      <c r="B416" s="653"/>
      <c r="C416" s="654"/>
      <c r="D416" s="654"/>
      <c r="E416" s="655"/>
      <c r="F416" s="653"/>
      <c r="G416" s="654"/>
      <c r="H416" s="654"/>
      <c r="I416" s="654"/>
      <c r="J416" s="654"/>
      <c r="K416" s="656"/>
      <c r="L416" s="252"/>
      <c r="M416" s="652" t="str">
        <f t="shared" si="6"/>
        <v/>
      </c>
    </row>
    <row r="417" spans="1:13" ht="14.45" customHeight="1" x14ac:dyDescent="0.2">
      <c r="A417" s="657"/>
      <c r="B417" s="653"/>
      <c r="C417" s="654"/>
      <c r="D417" s="654"/>
      <c r="E417" s="655"/>
      <c r="F417" s="653"/>
      <c r="G417" s="654"/>
      <c r="H417" s="654"/>
      <c r="I417" s="654"/>
      <c r="J417" s="654"/>
      <c r="K417" s="656"/>
      <c r="L417" s="252"/>
      <c r="M417" s="652" t="str">
        <f t="shared" si="6"/>
        <v/>
      </c>
    </row>
    <row r="418" spans="1:13" ht="14.45" customHeight="1" x14ac:dyDescent="0.2">
      <c r="A418" s="657"/>
      <c r="B418" s="653"/>
      <c r="C418" s="654"/>
      <c r="D418" s="654"/>
      <c r="E418" s="655"/>
      <c r="F418" s="653"/>
      <c r="G418" s="654"/>
      <c r="H418" s="654"/>
      <c r="I418" s="654"/>
      <c r="J418" s="654"/>
      <c r="K418" s="656"/>
      <c r="L418" s="252"/>
      <c r="M418" s="652" t="str">
        <f t="shared" si="6"/>
        <v/>
      </c>
    </row>
    <row r="419" spans="1:13" ht="14.45" customHeight="1" x14ac:dyDescent="0.2">
      <c r="A419" s="657"/>
      <c r="B419" s="653"/>
      <c r="C419" s="654"/>
      <c r="D419" s="654"/>
      <c r="E419" s="655"/>
      <c r="F419" s="653"/>
      <c r="G419" s="654"/>
      <c r="H419" s="654"/>
      <c r="I419" s="654"/>
      <c r="J419" s="654"/>
      <c r="K419" s="656"/>
      <c r="L419" s="252"/>
      <c r="M419" s="652" t="str">
        <f t="shared" si="6"/>
        <v/>
      </c>
    </row>
    <row r="420" spans="1:13" ht="14.45" customHeight="1" x14ac:dyDescent="0.2">
      <c r="A420" s="657"/>
      <c r="B420" s="653"/>
      <c r="C420" s="654"/>
      <c r="D420" s="654"/>
      <c r="E420" s="655"/>
      <c r="F420" s="653"/>
      <c r="G420" s="654"/>
      <c r="H420" s="654"/>
      <c r="I420" s="654"/>
      <c r="J420" s="654"/>
      <c r="K420" s="656"/>
      <c r="L420" s="252"/>
      <c r="M420" s="652" t="str">
        <f t="shared" si="6"/>
        <v/>
      </c>
    </row>
    <row r="421" spans="1:13" ht="14.45" customHeight="1" x14ac:dyDescent="0.2">
      <c r="A421" s="657"/>
      <c r="B421" s="653"/>
      <c r="C421" s="654"/>
      <c r="D421" s="654"/>
      <c r="E421" s="655"/>
      <c r="F421" s="653"/>
      <c r="G421" s="654"/>
      <c r="H421" s="654"/>
      <c r="I421" s="654"/>
      <c r="J421" s="654"/>
      <c r="K421" s="656"/>
      <c r="L421" s="252"/>
      <c r="M421" s="652" t="str">
        <f t="shared" si="6"/>
        <v/>
      </c>
    </row>
    <row r="422" spans="1:13" ht="14.45" customHeight="1" x14ac:dyDescent="0.2">
      <c r="A422" s="657"/>
      <c r="B422" s="653"/>
      <c r="C422" s="654"/>
      <c r="D422" s="654"/>
      <c r="E422" s="655"/>
      <c r="F422" s="653"/>
      <c r="G422" s="654"/>
      <c r="H422" s="654"/>
      <c r="I422" s="654"/>
      <c r="J422" s="654"/>
      <c r="K422" s="656"/>
      <c r="L422" s="252"/>
      <c r="M422" s="652" t="str">
        <f t="shared" si="6"/>
        <v/>
      </c>
    </row>
    <row r="423" spans="1:13" ht="14.45" customHeight="1" x14ac:dyDescent="0.2">
      <c r="A423" s="657"/>
      <c r="B423" s="653"/>
      <c r="C423" s="654"/>
      <c r="D423" s="654"/>
      <c r="E423" s="655"/>
      <c r="F423" s="653"/>
      <c r="G423" s="654"/>
      <c r="H423" s="654"/>
      <c r="I423" s="654"/>
      <c r="J423" s="654"/>
      <c r="K423" s="656"/>
      <c r="L423" s="252"/>
      <c r="M423" s="652" t="str">
        <f t="shared" si="6"/>
        <v/>
      </c>
    </row>
    <row r="424" spans="1:13" ht="14.45" customHeight="1" x14ac:dyDescent="0.2">
      <c r="A424" s="657"/>
      <c r="B424" s="653"/>
      <c r="C424" s="654"/>
      <c r="D424" s="654"/>
      <c r="E424" s="655"/>
      <c r="F424" s="653"/>
      <c r="G424" s="654"/>
      <c r="H424" s="654"/>
      <c r="I424" s="654"/>
      <c r="J424" s="654"/>
      <c r="K424" s="656"/>
      <c r="L424" s="252"/>
      <c r="M424" s="652" t="str">
        <f t="shared" si="6"/>
        <v/>
      </c>
    </row>
    <row r="425" spans="1:13" ht="14.45" customHeight="1" x14ac:dyDescent="0.2">
      <c r="A425" s="657"/>
      <c r="B425" s="653"/>
      <c r="C425" s="654"/>
      <c r="D425" s="654"/>
      <c r="E425" s="655"/>
      <c r="F425" s="653"/>
      <c r="G425" s="654"/>
      <c r="H425" s="654"/>
      <c r="I425" s="654"/>
      <c r="J425" s="654"/>
      <c r="K425" s="656"/>
      <c r="L425" s="252"/>
      <c r="M425" s="652" t="str">
        <f t="shared" si="6"/>
        <v/>
      </c>
    </row>
    <row r="426" spans="1:13" ht="14.45" customHeight="1" x14ac:dyDescent="0.2">
      <c r="A426" s="657"/>
      <c r="B426" s="653"/>
      <c r="C426" s="654"/>
      <c r="D426" s="654"/>
      <c r="E426" s="655"/>
      <c r="F426" s="653"/>
      <c r="G426" s="654"/>
      <c r="H426" s="654"/>
      <c r="I426" s="654"/>
      <c r="J426" s="654"/>
      <c r="K426" s="656"/>
      <c r="L426" s="252"/>
      <c r="M426" s="652" t="str">
        <f t="shared" si="6"/>
        <v/>
      </c>
    </row>
    <row r="427" spans="1:13" ht="14.45" customHeight="1" x14ac:dyDescent="0.2">
      <c r="A427" s="657"/>
      <c r="B427" s="653"/>
      <c r="C427" s="654"/>
      <c r="D427" s="654"/>
      <c r="E427" s="655"/>
      <c r="F427" s="653"/>
      <c r="G427" s="654"/>
      <c r="H427" s="654"/>
      <c r="I427" s="654"/>
      <c r="J427" s="654"/>
      <c r="K427" s="656"/>
      <c r="L427" s="252"/>
      <c r="M427" s="652" t="str">
        <f t="shared" si="6"/>
        <v/>
      </c>
    </row>
    <row r="428" spans="1:13" ht="14.45" customHeight="1" x14ac:dyDescent="0.2">
      <c r="A428" s="657"/>
      <c r="B428" s="653"/>
      <c r="C428" s="654"/>
      <c r="D428" s="654"/>
      <c r="E428" s="655"/>
      <c r="F428" s="653"/>
      <c r="G428" s="654"/>
      <c r="H428" s="654"/>
      <c r="I428" s="654"/>
      <c r="J428" s="654"/>
      <c r="K428" s="656"/>
      <c r="L428" s="252"/>
      <c r="M428" s="652" t="str">
        <f t="shared" si="6"/>
        <v/>
      </c>
    </row>
    <row r="429" spans="1:13" ht="14.45" customHeight="1" x14ac:dyDescent="0.2">
      <c r="A429" s="657"/>
      <c r="B429" s="653"/>
      <c r="C429" s="654"/>
      <c r="D429" s="654"/>
      <c r="E429" s="655"/>
      <c r="F429" s="653"/>
      <c r="G429" s="654"/>
      <c r="H429" s="654"/>
      <c r="I429" s="654"/>
      <c r="J429" s="654"/>
      <c r="K429" s="656"/>
      <c r="L429" s="252"/>
      <c r="M429" s="652" t="str">
        <f t="shared" si="6"/>
        <v/>
      </c>
    </row>
    <row r="430" spans="1:13" ht="14.45" customHeight="1" x14ac:dyDescent="0.2">
      <c r="A430" s="657"/>
      <c r="B430" s="653"/>
      <c r="C430" s="654"/>
      <c r="D430" s="654"/>
      <c r="E430" s="655"/>
      <c r="F430" s="653"/>
      <c r="G430" s="654"/>
      <c r="H430" s="654"/>
      <c r="I430" s="654"/>
      <c r="J430" s="654"/>
      <c r="K430" s="656"/>
      <c r="L430" s="252"/>
      <c r="M430" s="652" t="str">
        <f t="shared" si="6"/>
        <v/>
      </c>
    </row>
    <row r="431" spans="1:13" ht="14.45" customHeight="1" x14ac:dyDescent="0.2">
      <c r="A431" s="657"/>
      <c r="B431" s="653"/>
      <c r="C431" s="654"/>
      <c r="D431" s="654"/>
      <c r="E431" s="655"/>
      <c r="F431" s="653"/>
      <c r="G431" s="654"/>
      <c r="H431" s="654"/>
      <c r="I431" s="654"/>
      <c r="J431" s="654"/>
      <c r="K431" s="656"/>
      <c r="L431" s="252"/>
      <c r="M431" s="652" t="str">
        <f t="shared" si="6"/>
        <v/>
      </c>
    </row>
    <row r="432" spans="1:13" ht="14.45" customHeight="1" x14ac:dyDescent="0.2">
      <c r="A432" s="657"/>
      <c r="B432" s="653"/>
      <c r="C432" s="654"/>
      <c r="D432" s="654"/>
      <c r="E432" s="655"/>
      <c r="F432" s="653"/>
      <c r="G432" s="654"/>
      <c r="H432" s="654"/>
      <c r="I432" s="654"/>
      <c r="J432" s="654"/>
      <c r="K432" s="656"/>
      <c r="L432" s="252"/>
      <c r="M432" s="652" t="str">
        <f t="shared" si="6"/>
        <v/>
      </c>
    </row>
    <row r="433" spans="1:13" ht="14.45" customHeight="1" x14ac:dyDescent="0.2">
      <c r="A433" s="657"/>
      <c r="B433" s="653"/>
      <c r="C433" s="654"/>
      <c r="D433" s="654"/>
      <c r="E433" s="655"/>
      <c r="F433" s="653"/>
      <c r="G433" s="654"/>
      <c r="H433" s="654"/>
      <c r="I433" s="654"/>
      <c r="J433" s="654"/>
      <c r="K433" s="656"/>
      <c r="L433" s="252"/>
      <c r="M433" s="652" t="str">
        <f t="shared" si="6"/>
        <v/>
      </c>
    </row>
    <row r="434" spans="1:13" ht="14.45" customHeight="1" x14ac:dyDescent="0.2">
      <c r="A434" s="657"/>
      <c r="B434" s="653"/>
      <c r="C434" s="654"/>
      <c r="D434" s="654"/>
      <c r="E434" s="655"/>
      <c r="F434" s="653"/>
      <c r="G434" s="654"/>
      <c r="H434" s="654"/>
      <c r="I434" s="654"/>
      <c r="J434" s="654"/>
      <c r="K434" s="656"/>
      <c r="L434" s="252"/>
      <c r="M434" s="652" t="str">
        <f t="shared" si="6"/>
        <v/>
      </c>
    </row>
    <row r="435" spans="1:13" ht="14.45" customHeight="1" x14ac:dyDescent="0.2">
      <c r="A435" s="657"/>
      <c r="B435" s="653"/>
      <c r="C435" s="654"/>
      <c r="D435" s="654"/>
      <c r="E435" s="655"/>
      <c r="F435" s="653"/>
      <c r="G435" s="654"/>
      <c r="H435" s="654"/>
      <c r="I435" s="654"/>
      <c r="J435" s="654"/>
      <c r="K435" s="656"/>
      <c r="L435" s="252"/>
      <c r="M435" s="652" t="str">
        <f t="shared" si="6"/>
        <v/>
      </c>
    </row>
    <row r="436" spans="1:13" ht="14.45" customHeight="1" x14ac:dyDescent="0.2">
      <c r="A436" s="657"/>
      <c r="B436" s="653"/>
      <c r="C436" s="654"/>
      <c r="D436" s="654"/>
      <c r="E436" s="655"/>
      <c r="F436" s="653"/>
      <c r="G436" s="654"/>
      <c r="H436" s="654"/>
      <c r="I436" s="654"/>
      <c r="J436" s="654"/>
      <c r="K436" s="656"/>
      <c r="L436" s="252"/>
      <c r="M436" s="652" t="str">
        <f t="shared" si="6"/>
        <v/>
      </c>
    </row>
    <row r="437" spans="1:13" ht="14.45" customHeight="1" x14ac:dyDescent="0.2">
      <c r="A437" s="657"/>
      <c r="B437" s="653"/>
      <c r="C437" s="654"/>
      <c r="D437" s="654"/>
      <c r="E437" s="655"/>
      <c r="F437" s="653"/>
      <c r="G437" s="654"/>
      <c r="H437" s="654"/>
      <c r="I437" s="654"/>
      <c r="J437" s="654"/>
      <c r="K437" s="656"/>
      <c r="L437" s="252"/>
      <c r="M437" s="652" t="str">
        <f t="shared" si="6"/>
        <v/>
      </c>
    </row>
    <row r="438" spans="1:13" ht="14.45" customHeight="1" x14ac:dyDescent="0.2">
      <c r="A438" s="657"/>
      <c r="B438" s="653"/>
      <c r="C438" s="654"/>
      <c r="D438" s="654"/>
      <c r="E438" s="655"/>
      <c r="F438" s="653"/>
      <c r="G438" s="654"/>
      <c r="H438" s="654"/>
      <c r="I438" s="654"/>
      <c r="J438" s="654"/>
      <c r="K438" s="656"/>
      <c r="L438" s="252"/>
      <c r="M438" s="652" t="str">
        <f t="shared" si="6"/>
        <v/>
      </c>
    </row>
    <row r="439" spans="1:13" ht="14.45" customHeight="1" x14ac:dyDescent="0.2">
      <c r="A439" s="657"/>
      <c r="B439" s="653"/>
      <c r="C439" s="654"/>
      <c r="D439" s="654"/>
      <c r="E439" s="655"/>
      <c r="F439" s="653"/>
      <c r="G439" s="654"/>
      <c r="H439" s="654"/>
      <c r="I439" s="654"/>
      <c r="J439" s="654"/>
      <c r="K439" s="656"/>
      <c r="L439" s="252"/>
      <c r="M439" s="652" t="str">
        <f t="shared" si="6"/>
        <v/>
      </c>
    </row>
    <row r="440" spans="1:13" ht="14.45" customHeight="1" x14ac:dyDescent="0.2">
      <c r="A440" s="657"/>
      <c r="B440" s="653"/>
      <c r="C440" s="654"/>
      <c r="D440" s="654"/>
      <c r="E440" s="655"/>
      <c r="F440" s="653"/>
      <c r="G440" s="654"/>
      <c r="H440" s="654"/>
      <c r="I440" s="654"/>
      <c r="J440" s="654"/>
      <c r="K440" s="656"/>
      <c r="L440" s="252"/>
      <c r="M440" s="652" t="str">
        <f t="shared" si="6"/>
        <v/>
      </c>
    </row>
    <row r="441" spans="1:13" ht="14.45" customHeight="1" x14ac:dyDescent="0.2">
      <c r="A441" s="657"/>
      <c r="B441" s="653"/>
      <c r="C441" s="654"/>
      <c r="D441" s="654"/>
      <c r="E441" s="655"/>
      <c r="F441" s="653"/>
      <c r="G441" s="654"/>
      <c r="H441" s="654"/>
      <c r="I441" s="654"/>
      <c r="J441" s="654"/>
      <c r="K441" s="656"/>
      <c r="L441" s="252"/>
      <c r="M441" s="652" t="str">
        <f t="shared" si="6"/>
        <v/>
      </c>
    </row>
    <row r="442" spans="1:13" ht="14.45" customHeight="1" x14ac:dyDescent="0.2">
      <c r="A442" s="657"/>
      <c r="B442" s="653"/>
      <c r="C442" s="654"/>
      <c r="D442" s="654"/>
      <c r="E442" s="655"/>
      <c r="F442" s="653"/>
      <c r="G442" s="654"/>
      <c r="H442" s="654"/>
      <c r="I442" s="654"/>
      <c r="J442" s="654"/>
      <c r="K442" s="656"/>
      <c r="L442" s="252"/>
      <c r="M442" s="652" t="str">
        <f t="shared" si="6"/>
        <v/>
      </c>
    </row>
    <row r="443" spans="1:13" ht="14.45" customHeight="1" x14ac:dyDescent="0.2">
      <c r="A443" s="657"/>
      <c r="B443" s="653"/>
      <c r="C443" s="654"/>
      <c r="D443" s="654"/>
      <c r="E443" s="655"/>
      <c r="F443" s="653"/>
      <c r="G443" s="654"/>
      <c r="H443" s="654"/>
      <c r="I443" s="654"/>
      <c r="J443" s="654"/>
      <c r="K443" s="656"/>
      <c r="L443" s="252"/>
      <c r="M443" s="652" t="str">
        <f t="shared" si="6"/>
        <v/>
      </c>
    </row>
    <row r="444" spans="1:13" ht="14.45" customHeight="1" x14ac:dyDescent="0.2">
      <c r="A444" s="657"/>
      <c r="B444" s="653"/>
      <c r="C444" s="654"/>
      <c r="D444" s="654"/>
      <c r="E444" s="655"/>
      <c r="F444" s="653"/>
      <c r="G444" s="654"/>
      <c r="H444" s="654"/>
      <c r="I444" s="654"/>
      <c r="J444" s="654"/>
      <c r="K444" s="656"/>
      <c r="L444" s="252"/>
      <c r="M444" s="652" t="str">
        <f t="shared" si="6"/>
        <v/>
      </c>
    </row>
    <row r="445" spans="1:13" ht="14.45" customHeight="1" x14ac:dyDescent="0.2">
      <c r="A445" s="657"/>
      <c r="B445" s="653"/>
      <c r="C445" s="654"/>
      <c r="D445" s="654"/>
      <c r="E445" s="655"/>
      <c r="F445" s="653"/>
      <c r="G445" s="654"/>
      <c r="H445" s="654"/>
      <c r="I445" s="654"/>
      <c r="J445" s="654"/>
      <c r="K445" s="656"/>
      <c r="L445" s="252"/>
      <c r="M445" s="652" t="str">
        <f t="shared" si="6"/>
        <v/>
      </c>
    </row>
    <row r="446" spans="1:13" ht="14.45" customHeight="1" x14ac:dyDescent="0.2">
      <c r="A446" s="657"/>
      <c r="B446" s="653"/>
      <c r="C446" s="654"/>
      <c r="D446" s="654"/>
      <c r="E446" s="655"/>
      <c r="F446" s="653"/>
      <c r="G446" s="654"/>
      <c r="H446" s="654"/>
      <c r="I446" s="654"/>
      <c r="J446" s="654"/>
      <c r="K446" s="656"/>
      <c r="L446" s="252"/>
      <c r="M446" s="652" t="str">
        <f t="shared" si="6"/>
        <v/>
      </c>
    </row>
    <row r="447" spans="1:13" ht="14.45" customHeight="1" x14ac:dyDescent="0.2">
      <c r="A447" s="657"/>
      <c r="B447" s="653"/>
      <c r="C447" s="654"/>
      <c r="D447" s="654"/>
      <c r="E447" s="655"/>
      <c r="F447" s="653"/>
      <c r="G447" s="654"/>
      <c r="H447" s="654"/>
      <c r="I447" s="654"/>
      <c r="J447" s="654"/>
      <c r="K447" s="656"/>
      <c r="L447" s="252"/>
      <c r="M447" s="652" t="str">
        <f t="shared" si="6"/>
        <v/>
      </c>
    </row>
    <row r="448" spans="1:13" ht="14.45" customHeight="1" x14ac:dyDescent="0.2">
      <c r="A448" s="657"/>
      <c r="B448" s="653"/>
      <c r="C448" s="654"/>
      <c r="D448" s="654"/>
      <c r="E448" s="655"/>
      <c r="F448" s="653"/>
      <c r="G448" s="654"/>
      <c r="H448" s="654"/>
      <c r="I448" s="654"/>
      <c r="J448" s="654"/>
      <c r="K448" s="656"/>
      <c r="L448" s="252"/>
      <c r="M448" s="652" t="str">
        <f t="shared" si="6"/>
        <v/>
      </c>
    </row>
    <row r="449" spans="1:13" ht="14.45" customHeight="1" x14ac:dyDescent="0.2">
      <c r="A449" s="657"/>
      <c r="B449" s="653"/>
      <c r="C449" s="654"/>
      <c r="D449" s="654"/>
      <c r="E449" s="655"/>
      <c r="F449" s="653"/>
      <c r="G449" s="654"/>
      <c r="H449" s="654"/>
      <c r="I449" s="654"/>
      <c r="J449" s="654"/>
      <c r="K449" s="656"/>
      <c r="L449" s="252"/>
      <c r="M449" s="652" t="str">
        <f t="shared" si="6"/>
        <v/>
      </c>
    </row>
    <row r="450" spans="1:13" ht="14.45" customHeight="1" x14ac:dyDescent="0.2">
      <c r="A450" s="657"/>
      <c r="B450" s="653"/>
      <c r="C450" s="654"/>
      <c r="D450" s="654"/>
      <c r="E450" s="655"/>
      <c r="F450" s="653"/>
      <c r="G450" s="654"/>
      <c r="H450" s="654"/>
      <c r="I450" s="654"/>
      <c r="J450" s="654"/>
      <c r="K450" s="656"/>
      <c r="L450" s="252"/>
      <c r="M450" s="652" t="str">
        <f t="shared" si="6"/>
        <v/>
      </c>
    </row>
    <row r="451" spans="1:13" ht="14.45" customHeight="1" x14ac:dyDescent="0.2">
      <c r="A451" s="657"/>
      <c r="B451" s="653"/>
      <c r="C451" s="654"/>
      <c r="D451" s="654"/>
      <c r="E451" s="655"/>
      <c r="F451" s="653"/>
      <c r="G451" s="654"/>
      <c r="H451" s="654"/>
      <c r="I451" s="654"/>
      <c r="J451" s="654"/>
      <c r="K451" s="656"/>
      <c r="L451" s="252"/>
      <c r="M451" s="652" t="str">
        <f t="shared" si="6"/>
        <v/>
      </c>
    </row>
    <row r="452" spans="1:13" ht="14.45" customHeight="1" x14ac:dyDescent="0.2">
      <c r="A452" s="657"/>
      <c r="B452" s="653"/>
      <c r="C452" s="654"/>
      <c r="D452" s="654"/>
      <c r="E452" s="655"/>
      <c r="F452" s="653"/>
      <c r="G452" s="654"/>
      <c r="H452" s="654"/>
      <c r="I452" s="654"/>
      <c r="J452" s="654"/>
      <c r="K452" s="656"/>
      <c r="L452" s="252"/>
      <c r="M452" s="652" t="str">
        <f t="shared" si="6"/>
        <v/>
      </c>
    </row>
    <row r="453" spans="1:13" ht="14.45" customHeight="1" x14ac:dyDescent="0.2">
      <c r="A453" s="657"/>
      <c r="B453" s="653"/>
      <c r="C453" s="654"/>
      <c r="D453" s="654"/>
      <c r="E453" s="655"/>
      <c r="F453" s="653"/>
      <c r="G453" s="654"/>
      <c r="H453" s="654"/>
      <c r="I453" s="654"/>
      <c r="J453" s="654"/>
      <c r="K453" s="656"/>
      <c r="L453" s="252"/>
      <c r="M453" s="652" t="str">
        <f t="shared" si="6"/>
        <v/>
      </c>
    </row>
    <row r="454" spans="1:13" ht="14.45" customHeight="1" x14ac:dyDescent="0.2">
      <c r="A454" s="657"/>
      <c r="B454" s="653"/>
      <c r="C454" s="654"/>
      <c r="D454" s="654"/>
      <c r="E454" s="655"/>
      <c r="F454" s="653"/>
      <c r="G454" s="654"/>
      <c r="H454" s="654"/>
      <c r="I454" s="654"/>
      <c r="J454" s="654"/>
      <c r="K454" s="656"/>
      <c r="L454" s="252"/>
      <c r="M454" s="652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57"/>
      <c r="B455" s="653"/>
      <c r="C455" s="654"/>
      <c r="D455" s="654"/>
      <c r="E455" s="655"/>
      <c r="F455" s="653"/>
      <c r="G455" s="654"/>
      <c r="H455" s="654"/>
      <c r="I455" s="654"/>
      <c r="J455" s="654"/>
      <c r="K455" s="656"/>
      <c r="L455" s="252"/>
      <c r="M455" s="652" t="str">
        <f t="shared" si="7"/>
        <v/>
      </c>
    </row>
    <row r="456" spans="1:13" ht="14.45" customHeight="1" x14ac:dyDescent="0.2">
      <c r="A456" s="657"/>
      <c r="B456" s="653"/>
      <c r="C456" s="654"/>
      <c r="D456" s="654"/>
      <c r="E456" s="655"/>
      <c r="F456" s="653"/>
      <c r="G456" s="654"/>
      <c r="H456" s="654"/>
      <c r="I456" s="654"/>
      <c r="J456" s="654"/>
      <c r="K456" s="656"/>
      <c r="L456" s="252"/>
      <c r="M456" s="652" t="str">
        <f t="shared" si="7"/>
        <v/>
      </c>
    </row>
    <row r="457" spans="1:13" ht="14.45" customHeight="1" x14ac:dyDescent="0.2">
      <c r="A457" s="657"/>
      <c r="B457" s="653"/>
      <c r="C457" s="654"/>
      <c r="D457" s="654"/>
      <c r="E457" s="655"/>
      <c r="F457" s="653"/>
      <c r="G457" s="654"/>
      <c r="H457" s="654"/>
      <c r="I457" s="654"/>
      <c r="J457" s="654"/>
      <c r="K457" s="656"/>
      <c r="L457" s="252"/>
      <c r="M457" s="652" t="str">
        <f t="shared" si="7"/>
        <v/>
      </c>
    </row>
    <row r="458" spans="1:13" ht="14.45" customHeight="1" x14ac:dyDescent="0.2">
      <c r="A458" s="657"/>
      <c r="B458" s="653"/>
      <c r="C458" s="654"/>
      <c r="D458" s="654"/>
      <c r="E458" s="655"/>
      <c r="F458" s="653"/>
      <c r="G458" s="654"/>
      <c r="H458" s="654"/>
      <c r="I458" s="654"/>
      <c r="J458" s="654"/>
      <c r="K458" s="656"/>
      <c r="L458" s="252"/>
      <c r="M458" s="652" t="str">
        <f t="shared" si="7"/>
        <v/>
      </c>
    </row>
    <row r="459" spans="1:13" ht="14.45" customHeight="1" x14ac:dyDescent="0.2">
      <c r="A459" s="657"/>
      <c r="B459" s="653"/>
      <c r="C459" s="654"/>
      <c r="D459" s="654"/>
      <c r="E459" s="655"/>
      <c r="F459" s="653"/>
      <c r="G459" s="654"/>
      <c r="H459" s="654"/>
      <c r="I459" s="654"/>
      <c r="J459" s="654"/>
      <c r="K459" s="656"/>
      <c r="L459" s="252"/>
      <c r="M459" s="652" t="str">
        <f t="shared" si="7"/>
        <v/>
      </c>
    </row>
    <row r="460" spans="1:13" ht="14.45" customHeight="1" x14ac:dyDescent="0.2">
      <c r="A460" s="657"/>
      <c r="B460" s="653"/>
      <c r="C460" s="654"/>
      <c r="D460" s="654"/>
      <c r="E460" s="655"/>
      <c r="F460" s="653"/>
      <c r="G460" s="654"/>
      <c r="H460" s="654"/>
      <c r="I460" s="654"/>
      <c r="J460" s="654"/>
      <c r="K460" s="656"/>
      <c r="L460" s="252"/>
      <c r="M460" s="652" t="str">
        <f t="shared" si="7"/>
        <v/>
      </c>
    </row>
    <row r="461" spans="1:13" ht="14.45" customHeight="1" x14ac:dyDescent="0.2">
      <c r="A461" s="657"/>
      <c r="B461" s="653"/>
      <c r="C461" s="654"/>
      <c r="D461" s="654"/>
      <c r="E461" s="655"/>
      <c r="F461" s="653"/>
      <c r="G461" s="654"/>
      <c r="H461" s="654"/>
      <c r="I461" s="654"/>
      <c r="J461" s="654"/>
      <c r="K461" s="656"/>
      <c r="L461" s="252"/>
      <c r="M461" s="652" t="str">
        <f t="shared" si="7"/>
        <v/>
      </c>
    </row>
    <row r="462" spans="1:13" ht="14.45" customHeight="1" x14ac:dyDescent="0.2">
      <c r="A462" s="657"/>
      <c r="B462" s="653"/>
      <c r="C462" s="654"/>
      <c r="D462" s="654"/>
      <c r="E462" s="655"/>
      <c r="F462" s="653"/>
      <c r="G462" s="654"/>
      <c r="H462" s="654"/>
      <c r="I462" s="654"/>
      <c r="J462" s="654"/>
      <c r="K462" s="656"/>
      <c r="L462" s="252"/>
      <c r="M462" s="652" t="str">
        <f t="shared" si="7"/>
        <v/>
      </c>
    </row>
    <row r="463" spans="1:13" ht="14.45" customHeight="1" x14ac:dyDescent="0.2">
      <c r="A463" s="657"/>
      <c r="B463" s="653"/>
      <c r="C463" s="654"/>
      <c r="D463" s="654"/>
      <c r="E463" s="655"/>
      <c r="F463" s="653"/>
      <c r="G463" s="654"/>
      <c r="H463" s="654"/>
      <c r="I463" s="654"/>
      <c r="J463" s="654"/>
      <c r="K463" s="656"/>
      <c r="L463" s="252"/>
      <c r="M463" s="652" t="str">
        <f t="shared" si="7"/>
        <v/>
      </c>
    </row>
    <row r="464" spans="1:13" ht="14.45" customHeight="1" x14ac:dyDescent="0.2">
      <c r="A464" s="657"/>
      <c r="B464" s="653"/>
      <c r="C464" s="654"/>
      <c r="D464" s="654"/>
      <c r="E464" s="655"/>
      <c r="F464" s="653"/>
      <c r="G464" s="654"/>
      <c r="H464" s="654"/>
      <c r="I464" s="654"/>
      <c r="J464" s="654"/>
      <c r="K464" s="656"/>
      <c r="L464" s="252"/>
      <c r="M464" s="652" t="str">
        <f t="shared" si="7"/>
        <v/>
      </c>
    </row>
    <row r="465" spans="1:13" ht="14.45" customHeight="1" x14ac:dyDescent="0.2">
      <c r="A465" s="657"/>
      <c r="B465" s="653"/>
      <c r="C465" s="654"/>
      <c r="D465" s="654"/>
      <c r="E465" s="655"/>
      <c r="F465" s="653"/>
      <c r="G465" s="654"/>
      <c r="H465" s="654"/>
      <c r="I465" s="654"/>
      <c r="J465" s="654"/>
      <c r="K465" s="656"/>
      <c r="L465" s="252"/>
      <c r="M465" s="652" t="str">
        <f t="shared" si="7"/>
        <v/>
      </c>
    </row>
    <row r="466" spans="1:13" ht="14.45" customHeight="1" x14ac:dyDescent="0.2">
      <c r="A466" s="657"/>
      <c r="B466" s="653"/>
      <c r="C466" s="654"/>
      <c r="D466" s="654"/>
      <c r="E466" s="655"/>
      <c r="F466" s="653"/>
      <c r="G466" s="654"/>
      <c r="H466" s="654"/>
      <c r="I466" s="654"/>
      <c r="J466" s="654"/>
      <c r="K466" s="656"/>
      <c r="L466" s="252"/>
      <c r="M466" s="652" t="str">
        <f t="shared" si="7"/>
        <v/>
      </c>
    </row>
    <row r="467" spans="1:13" ht="14.45" customHeight="1" x14ac:dyDescent="0.2">
      <c r="A467" s="657"/>
      <c r="B467" s="653"/>
      <c r="C467" s="654"/>
      <c r="D467" s="654"/>
      <c r="E467" s="655"/>
      <c r="F467" s="653"/>
      <c r="G467" s="654"/>
      <c r="H467" s="654"/>
      <c r="I467" s="654"/>
      <c r="J467" s="654"/>
      <c r="K467" s="656"/>
      <c r="L467" s="252"/>
      <c r="M467" s="652" t="str">
        <f t="shared" si="7"/>
        <v/>
      </c>
    </row>
    <row r="468" spans="1:13" ht="14.45" customHeight="1" x14ac:dyDescent="0.2">
      <c r="A468" s="657"/>
      <c r="B468" s="653"/>
      <c r="C468" s="654"/>
      <c r="D468" s="654"/>
      <c r="E468" s="655"/>
      <c r="F468" s="653"/>
      <c r="G468" s="654"/>
      <c r="H468" s="654"/>
      <c r="I468" s="654"/>
      <c r="J468" s="654"/>
      <c r="K468" s="656"/>
      <c r="L468" s="252"/>
      <c r="M468" s="652" t="str">
        <f t="shared" si="7"/>
        <v/>
      </c>
    </row>
    <row r="469" spans="1:13" ht="14.45" customHeight="1" x14ac:dyDescent="0.2">
      <c r="A469" s="657"/>
      <c r="B469" s="653"/>
      <c r="C469" s="654"/>
      <c r="D469" s="654"/>
      <c r="E469" s="655"/>
      <c r="F469" s="653"/>
      <c r="G469" s="654"/>
      <c r="H469" s="654"/>
      <c r="I469" s="654"/>
      <c r="J469" s="654"/>
      <c r="K469" s="656"/>
      <c r="L469" s="252"/>
      <c r="M469" s="652" t="str">
        <f t="shared" si="7"/>
        <v/>
      </c>
    </row>
    <row r="470" spans="1:13" ht="14.45" customHeight="1" x14ac:dyDescent="0.2">
      <c r="A470" s="657"/>
      <c r="B470" s="653"/>
      <c r="C470" s="654"/>
      <c r="D470" s="654"/>
      <c r="E470" s="655"/>
      <c r="F470" s="653"/>
      <c r="G470" s="654"/>
      <c r="H470" s="654"/>
      <c r="I470" s="654"/>
      <c r="J470" s="654"/>
      <c r="K470" s="656"/>
      <c r="L470" s="252"/>
      <c r="M470" s="652" t="str">
        <f t="shared" si="7"/>
        <v/>
      </c>
    </row>
    <row r="471" spans="1:13" ht="14.45" customHeight="1" x14ac:dyDescent="0.2">
      <c r="A471" s="657"/>
      <c r="B471" s="653"/>
      <c r="C471" s="654"/>
      <c r="D471" s="654"/>
      <c r="E471" s="655"/>
      <c r="F471" s="653"/>
      <c r="G471" s="654"/>
      <c r="H471" s="654"/>
      <c r="I471" s="654"/>
      <c r="J471" s="654"/>
      <c r="K471" s="656"/>
      <c r="L471" s="252"/>
      <c r="M471" s="652" t="str">
        <f t="shared" si="7"/>
        <v/>
      </c>
    </row>
    <row r="472" spans="1:13" ht="14.45" customHeight="1" x14ac:dyDescent="0.2">
      <c r="A472" s="657"/>
      <c r="B472" s="653"/>
      <c r="C472" s="654"/>
      <c r="D472" s="654"/>
      <c r="E472" s="655"/>
      <c r="F472" s="653"/>
      <c r="G472" s="654"/>
      <c r="H472" s="654"/>
      <c r="I472" s="654"/>
      <c r="J472" s="654"/>
      <c r="K472" s="656"/>
      <c r="L472" s="252"/>
      <c r="M472" s="652" t="str">
        <f t="shared" si="7"/>
        <v/>
      </c>
    </row>
    <row r="473" spans="1:13" ht="14.45" customHeight="1" x14ac:dyDescent="0.2">
      <c r="A473" s="657"/>
      <c r="B473" s="653"/>
      <c r="C473" s="654"/>
      <c r="D473" s="654"/>
      <c r="E473" s="655"/>
      <c r="F473" s="653"/>
      <c r="G473" s="654"/>
      <c r="H473" s="654"/>
      <c r="I473" s="654"/>
      <c r="J473" s="654"/>
      <c r="K473" s="656"/>
      <c r="L473" s="252"/>
      <c r="M473" s="652" t="str">
        <f t="shared" si="7"/>
        <v/>
      </c>
    </row>
    <row r="474" spans="1:13" ht="14.45" customHeight="1" x14ac:dyDescent="0.2">
      <c r="A474" s="657"/>
      <c r="B474" s="653"/>
      <c r="C474" s="654"/>
      <c r="D474" s="654"/>
      <c r="E474" s="655"/>
      <c r="F474" s="653"/>
      <c r="G474" s="654"/>
      <c r="H474" s="654"/>
      <c r="I474" s="654"/>
      <c r="J474" s="654"/>
      <c r="K474" s="656"/>
      <c r="L474" s="252"/>
      <c r="M474" s="652" t="str">
        <f t="shared" si="7"/>
        <v/>
      </c>
    </row>
    <row r="475" spans="1:13" ht="14.45" customHeight="1" x14ac:dyDescent="0.2">
      <c r="A475" s="657"/>
      <c r="B475" s="653"/>
      <c r="C475" s="654"/>
      <c r="D475" s="654"/>
      <c r="E475" s="655"/>
      <c r="F475" s="653"/>
      <c r="G475" s="654"/>
      <c r="H475" s="654"/>
      <c r="I475" s="654"/>
      <c r="J475" s="654"/>
      <c r="K475" s="656"/>
      <c r="L475" s="252"/>
      <c r="M475" s="652" t="str">
        <f t="shared" si="7"/>
        <v/>
      </c>
    </row>
    <row r="476" spans="1:13" ht="14.45" customHeight="1" x14ac:dyDescent="0.2">
      <c r="A476" s="657"/>
      <c r="B476" s="653"/>
      <c r="C476" s="654"/>
      <c r="D476" s="654"/>
      <c r="E476" s="655"/>
      <c r="F476" s="653"/>
      <c r="G476" s="654"/>
      <c r="H476" s="654"/>
      <c r="I476" s="654"/>
      <c r="J476" s="654"/>
      <c r="K476" s="656"/>
      <c r="L476" s="252"/>
      <c r="M476" s="652" t="str">
        <f t="shared" si="7"/>
        <v/>
      </c>
    </row>
    <row r="477" spans="1:13" ht="14.45" customHeight="1" x14ac:dyDescent="0.2">
      <c r="A477" s="657"/>
      <c r="B477" s="653"/>
      <c r="C477" s="654"/>
      <c r="D477" s="654"/>
      <c r="E477" s="655"/>
      <c r="F477" s="653"/>
      <c r="G477" s="654"/>
      <c r="H477" s="654"/>
      <c r="I477" s="654"/>
      <c r="J477" s="654"/>
      <c r="K477" s="656"/>
      <c r="L477" s="252"/>
      <c r="M477" s="652" t="str">
        <f t="shared" si="7"/>
        <v/>
      </c>
    </row>
    <row r="478" spans="1:13" ht="14.45" customHeight="1" x14ac:dyDescent="0.2">
      <c r="A478" s="657"/>
      <c r="B478" s="653"/>
      <c r="C478" s="654"/>
      <c r="D478" s="654"/>
      <c r="E478" s="655"/>
      <c r="F478" s="653"/>
      <c r="G478" s="654"/>
      <c r="H478" s="654"/>
      <c r="I478" s="654"/>
      <c r="J478" s="654"/>
      <c r="K478" s="656"/>
      <c r="L478" s="252"/>
      <c r="M478" s="652" t="str">
        <f t="shared" si="7"/>
        <v/>
      </c>
    </row>
    <row r="479" spans="1:13" ht="14.45" customHeight="1" x14ac:dyDescent="0.2">
      <c r="A479" s="657"/>
      <c r="B479" s="653"/>
      <c r="C479" s="654"/>
      <c r="D479" s="654"/>
      <c r="E479" s="655"/>
      <c r="F479" s="653"/>
      <c r="G479" s="654"/>
      <c r="H479" s="654"/>
      <c r="I479" s="654"/>
      <c r="J479" s="654"/>
      <c r="K479" s="656"/>
      <c r="L479" s="252"/>
      <c r="M479" s="652" t="str">
        <f t="shared" si="7"/>
        <v/>
      </c>
    </row>
    <row r="480" spans="1:13" ht="14.45" customHeight="1" x14ac:dyDescent="0.2">
      <c r="A480" s="657"/>
      <c r="B480" s="653"/>
      <c r="C480" s="654"/>
      <c r="D480" s="654"/>
      <c r="E480" s="655"/>
      <c r="F480" s="653"/>
      <c r="G480" s="654"/>
      <c r="H480" s="654"/>
      <c r="I480" s="654"/>
      <c r="J480" s="654"/>
      <c r="K480" s="656"/>
      <c r="L480" s="252"/>
      <c r="M480" s="652" t="str">
        <f t="shared" si="7"/>
        <v/>
      </c>
    </row>
    <row r="481" spans="1:13" ht="14.45" customHeight="1" x14ac:dyDescent="0.2">
      <c r="A481" s="657"/>
      <c r="B481" s="653"/>
      <c r="C481" s="654"/>
      <c r="D481" s="654"/>
      <c r="E481" s="655"/>
      <c r="F481" s="653"/>
      <c r="G481" s="654"/>
      <c r="H481" s="654"/>
      <c r="I481" s="654"/>
      <c r="J481" s="654"/>
      <c r="K481" s="656"/>
      <c r="L481" s="252"/>
      <c r="M481" s="652" t="str">
        <f t="shared" si="7"/>
        <v/>
      </c>
    </row>
    <row r="482" spans="1:13" ht="14.45" customHeight="1" x14ac:dyDescent="0.2">
      <c r="A482" s="657"/>
      <c r="B482" s="653"/>
      <c r="C482" s="654"/>
      <c r="D482" s="654"/>
      <c r="E482" s="655"/>
      <c r="F482" s="653"/>
      <c r="G482" s="654"/>
      <c r="H482" s="654"/>
      <c r="I482" s="654"/>
      <c r="J482" s="654"/>
      <c r="K482" s="656"/>
      <c r="L482" s="252"/>
      <c r="M482" s="652" t="str">
        <f t="shared" si="7"/>
        <v/>
      </c>
    </row>
    <row r="483" spans="1:13" ht="14.45" customHeight="1" x14ac:dyDescent="0.2">
      <c r="A483" s="657"/>
      <c r="B483" s="653"/>
      <c r="C483" s="654"/>
      <c r="D483" s="654"/>
      <c r="E483" s="655"/>
      <c r="F483" s="653"/>
      <c r="G483" s="654"/>
      <c r="H483" s="654"/>
      <c r="I483" s="654"/>
      <c r="J483" s="654"/>
      <c r="K483" s="656"/>
      <c r="L483" s="252"/>
      <c r="M483" s="652" t="str">
        <f t="shared" si="7"/>
        <v/>
      </c>
    </row>
    <row r="484" spans="1:13" ht="14.45" customHeight="1" x14ac:dyDescent="0.2">
      <c r="A484" s="657"/>
      <c r="B484" s="653"/>
      <c r="C484" s="654"/>
      <c r="D484" s="654"/>
      <c r="E484" s="655"/>
      <c r="F484" s="653"/>
      <c r="G484" s="654"/>
      <c r="H484" s="654"/>
      <c r="I484" s="654"/>
      <c r="J484" s="654"/>
      <c r="K484" s="656"/>
      <c r="L484" s="252"/>
      <c r="M484" s="652" t="str">
        <f t="shared" si="7"/>
        <v/>
      </c>
    </row>
    <row r="485" spans="1:13" ht="14.45" customHeight="1" x14ac:dyDescent="0.2">
      <c r="A485" s="657"/>
      <c r="B485" s="653"/>
      <c r="C485" s="654"/>
      <c r="D485" s="654"/>
      <c r="E485" s="655"/>
      <c r="F485" s="653"/>
      <c r="G485" s="654"/>
      <c r="H485" s="654"/>
      <c r="I485" s="654"/>
      <c r="J485" s="654"/>
      <c r="K485" s="656"/>
      <c r="L485" s="252"/>
      <c r="M485" s="652" t="str">
        <f t="shared" si="7"/>
        <v/>
      </c>
    </row>
    <row r="486" spans="1:13" ht="14.45" customHeight="1" x14ac:dyDescent="0.2">
      <c r="A486" s="657"/>
      <c r="B486" s="653"/>
      <c r="C486" s="654"/>
      <c r="D486" s="654"/>
      <c r="E486" s="655"/>
      <c r="F486" s="653"/>
      <c r="G486" s="654"/>
      <c r="H486" s="654"/>
      <c r="I486" s="654"/>
      <c r="J486" s="654"/>
      <c r="K486" s="656"/>
      <c r="L486" s="252"/>
      <c r="M486" s="652" t="str">
        <f t="shared" si="7"/>
        <v/>
      </c>
    </row>
    <row r="487" spans="1:13" ht="14.45" customHeight="1" x14ac:dyDescent="0.2">
      <c r="A487" s="657"/>
      <c r="B487" s="653"/>
      <c r="C487" s="654"/>
      <c r="D487" s="654"/>
      <c r="E487" s="655"/>
      <c r="F487" s="653"/>
      <c r="G487" s="654"/>
      <c r="H487" s="654"/>
      <c r="I487" s="654"/>
      <c r="J487" s="654"/>
      <c r="K487" s="656"/>
      <c r="L487" s="252"/>
      <c r="M487" s="652" t="str">
        <f t="shared" si="7"/>
        <v/>
      </c>
    </row>
    <row r="488" spans="1:13" ht="14.45" customHeight="1" x14ac:dyDescent="0.2">
      <c r="A488" s="657"/>
      <c r="B488" s="653"/>
      <c r="C488" s="654"/>
      <c r="D488" s="654"/>
      <c r="E488" s="655"/>
      <c r="F488" s="653"/>
      <c r="G488" s="654"/>
      <c r="H488" s="654"/>
      <c r="I488" s="654"/>
      <c r="J488" s="654"/>
      <c r="K488" s="656"/>
      <c r="L488" s="252"/>
      <c r="M488" s="652" t="str">
        <f t="shared" si="7"/>
        <v/>
      </c>
    </row>
    <row r="489" spans="1:13" ht="14.45" customHeight="1" x14ac:dyDescent="0.2">
      <c r="A489" s="657"/>
      <c r="B489" s="653"/>
      <c r="C489" s="654"/>
      <c r="D489" s="654"/>
      <c r="E489" s="655"/>
      <c r="F489" s="653"/>
      <c r="G489" s="654"/>
      <c r="H489" s="654"/>
      <c r="I489" s="654"/>
      <c r="J489" s="654"/>
      <c r="K489" s="656"/>
      <c r="L489" s="252"/>
      <c r="M489" s="652" t="str">
        <f t="shared" si="7"/>
        <v/>
      </c>
    </row>
    <row r="490" spans="1:13" ht="14.45" customHeight="1" x14ac:dyDescent="0.2">
      <c r="A490" s="657"/>
      <c r="B490" s="653"/>
      <c r="C490" s="654"/>
      <c r="D490" s="654"/>
      <c r="E490" s="655"/>
      <c r="F490" s="653"/>
      <c r="G490" s="654"/>
      <c r="H490" s="654"/>
      <c r="I490" s="654"/>
      <c r="J490" s="654"/>
      <c r="K490" s="656"/>
      <c r="L490" s="252"/>
      <c r="M490" s="652" t="str">
        <f t="shared" si="7"/>
        <v/>
      </c>
    </row>
    <row r="491" spans="1:13" ht="14.45" customHeight="1" x14ac:dyDescent="0.2">
      <c r="A491" s="657"/>
      <c r="B491" s="653"/>
      <c r="C491" s="654"/>
      <c r="D491" s="654"/>
      <c r="E491" s="655"/>
      <c r="F491" s="653"/>
      <c r="G491" s="654"/>
      <c r="H491" s="654"/>
      <c r="I491" s="654"/>
      <c r="J491" s="654"/>
      <c r="K491" s="656"/>
      <c r="L491" s="252"/>
      <c r="M491" s="652" t="str">
        <f t="shared" si="7"/>
        <v/>
      </c>
    </row>
    <row r="492" spans="1:13" ht="14.45" customHeight="1" x14ac:dyDescent="0.2">
      <c r="A492" s="657"/>
      <c r="B492" s="653"/>
      <c r="C492" s="654"/>
      <c r="D492" s="654"/>
      <c r="E492" s="655"/>
      <c r="F492" s="653"/>
      <c r="G492" s="654"/>
      <c r="H492" s="654"/>
      <c r="I492" s="654"/>
      <c r="J492" s="654"/>
      <c r="K492" s="656"/>
      <c r="L492" s="252"/>
      <c r="M492" s="652" t="str">
        <f t="shared" si="7"/>
        <v/>
      </c>
    </row>
    <row r="493" spans="1:13" ht="14.45" customHeight="1" x14ac:dyDescent="0.2">
      <c r="A493" s="657"/>
      <c r="B493" s="653"/>
      <c r="C493" s="654"/>
      <c r="D493" s="654"/>
      <c r="E493" s="655"/>
      <c r="F493" s="653"/>
      <c r="G493" s="654"/>
      <c r="H493" s="654"/>
      <c r="I493" s="654"/>
      <c r="J493" s="654"/>
      <c r="K493" s="656"/>
      <c r="L493" s="252"/>
      <c r="M493" s="652" t="str">
        <f t="shared" si="7"/>
        <v/>
      </c>
    </row>
    <row r="494" spans="1:13" ht="14.45" customHeight="1" x14ac:dyDescent="0.2">
      <c r="A494" s="657"/>
      <c r="B494" s="653"/>
      <c r="C494" s="654"/>
      <c r="D494" s="654"/>
      <c r="E494" s="655"/>
      <c r="F494" s="653"/>
      <c r="G494" s="654"/>
      <c r="H494" s="654"/>
      <c r="I494" s="654"/>
      <c r="J494" s="654"/>
      <c r="K494" s="656"/>
      <c r="L494" s="252"/>
      <c r="M494" s="652" t="str">
        <f t="shared" si="7"/>
        <v/>
      </c>
    </row>
    <row r="495" spans="1:13" ht="14.45" customHeight="1" x14ac:dyDescent="0.2">
      <c r="A495" s="657"/>
      <c r="B495" s="653"/>
      <c r="C495" s="654"/>
      <c r="D495" s="654"/>
      <c r="E495" s="655"/>
      <c r="F495" s="653"/>
      <c r="G495" s="654"/>
      <c r="H495" s="654"/>
      <c r="I495" s="654"/>
      <c r="J495" s="654"/>
      <c r="K495" s="656"/>
      <c r="L495" s="252"/>
      <c r="M495" s="652" t="str">
        <f t="shared" si="7"/>
        <v/>
      </c>
    </row>
    <row r="496" spans="1:13" ht="14.45" customHeight="1" x14ac:dyDescent="0.2">
      <c r="A496" s="657"/>
      <c r="B496" s="653"/>
      <c r="C496" s="654"/>
      <c r="D496" s="654"/>
      <c r="E496" s="655"/>
      <c r="F496" s="653"/>
      <c r="G496" s="654"/>
      <c r="H496" s="654"/>
      <c r="I496" s="654"/>
      <c r="J496" s="654"/>
      <c r="K496" s="656"/>
      <c r="L496" s="252"/>
      <c r="M496" s="652" t="str">
        <f t="shared" si="7"/>
        <v/>
      </c>
    </row>
    <row r="497" spans="1:13" ht="14.45" customHeight="1" x14ac:dyDescent="0.2">
      <c r="A497" s="657"/>
      <c r="B497" s="653"/>
      <c r="C497" s="654"/>
      <c r="D497" s="654"/>
      <c r="E497" s="655"/>
      <c r="F497" s="653"/>
      <c r="G497" s="654"/>
      <c r="H497" s="654"/>
      <c r="I497" s="654"/>
      <c r="J497" s="654"/>
      <c r="K497" s="656"/>
      <c r="L497" s="252"/>
      <c r="M497" s="652" t="str">
        <f t="shared" si="7"/>
        <v/>
      </c>
    </row>
    <row r="498" spans="1:13" ht="14.45" customHeight="1" x14ac:dyDescent="0.2">
      <c r="A498" s="657"/>
      <c r="B498" s="653"/>
      <c r="C498" s="654"/>
      <c r="D498" s="654"/>
      <c r="E498" s="655"/>
      <c r="F498" s="653"/>
      <c r="G498" s="654"/>
      <c r="H498" s="654"/>
      <c r="I498" s="654"/>
      <c r="J498" s="654"/>
      <c r="K498" s="656"/>
      <c r="L498" s="252"/>
      <c r="M498" s="652" t="str">
        <f t="shared" si="7"/>
        <v/>
      </c>
    </row>
    <row r="499" spans="1:13" ht="14.45" customHeight="1" x14ac:dyDescent="0.2">
      <c r="A499" s="657"/>
      <c r="B499" s="653"/>
      <c r="C499" s="654"/>
      <c r="D499" s="654"/>
      <c r="E499" s="655"/>
      <c r="F499" s="653"/>
      <c r="G499" s="654"/>
      <c r="H499" s="654"/>
      <c r="I499" s="654"/>
      <c r="J499" s="654"/>
      <c r="K499" s="656"/>
      <c r="L499" s="252"/>
      <c r="M499" s="652" t="str">
        <f t="shared" si="7"/>
        <v/>
      </c>
    </row>
    <row r="500" spans="1:13" ht="14.45" customHeight="1" x14ac:dyDescent="0.2">
      <c r="A500" s="657"/>
      <c r="B500" s="653"/>
      <c r="C500" s="654"/>
      <c r="D500" s="654"/>
      <c r="E500" s="655"/>
      <c r="F500" s="653"/>
      <c r="G500" s="654"/>
      <c r="H500" s="654"/>
      <c r="I500" s="654"/>
      <c r="J500" s="654"/>
      <c r="K500" s="656"/>
      <c r="L500" s="252"/>
      <c r="M500" s="652" t="str">
        <f t="shared" si="7"/>
        <v/>
      </c>
    </row>
    <row r="501" spans="1:13" ht="14.45" customHeight="1" x14ac:dyDescent="0.2">
      <c r="A501" s="657"/>
      <c r="B501" s="653"/>
      <c r="C501" s="654"/>
      <c r="D501" s="654"/>
      <c r="E501" s="655"/>
      <c r="F501" s="653"/>
      <c r="G501" s="654"/>
      <c r="H501" s="654"/>
      <c r="I501" s="654"/>
      <c r="J501" s="654"/>
      <c r="K501" s="656"/>
      <c r="L501" s="252"/>
      <c r="M501" s="652" t="str">
        <f t="shared" si="7"/>
        <v/>
      </c>
    </row>
    <row r="502" spans="1:13" ht="14.45" customHeight="1" x14ac:dyDescent="0.2">
      <c r="A502" s="657"/>
      <c r="B502" s="653"/>
      <c r="C502" s="654"/>
      <c r="D502" s="654"/>
      <c r="E502" s="655"/>
      <c r="F502" s="653"/>
      <c r="G502" s="654"/>
      <c r="H502" s="654"/>
      <c r="I502" s="654"/>
      <c r="J502" s="654"/>
      <c r="K502" s="656"/>
      <c r="L502" s="252"/>
      <c r="M502" s="652" t="str">
        <f t="shared" si="7"/>
        <v/>
      </c>
    </row>
    <row r="503" spans="1:13" ht="14.45" customHeight="1" x14ac:dyDescent="0.2">
      <c r="A503" s="657"/>
      <c r="B503" s="653"/>
      <c r="C503" s="654"/>
      <c r="D503" s="654"/>
      <c r="E503" s="655"/>
      <c r="F503" s="653"/>
      <c r="G503" s="654"/>
      <c r="H503" s="654"/>
      <c r="I503" s="654"/>
      <c r="J503" s="654"/>
      <c r="K503" s="656"/>
      <c r="L503" s="252"/>
      <c r="M503" s="652" t="str">
        <f t="shared" si="7"/>
        <v/>
      </c>
    </row>
    <row r="504" spans="1:13" ht="14.45" customHeight="1" x14ac:dyDescent="0.2">
      <c r="A504" s="657"/>
      <c r="B504" s="653"/>
      <c r="C504" s="654"/>
      <c r="D504" s="654"/>
      <c r="E504" s="655"/>
      <c r="F504" s="653"/>
      <c r="G504" s="654"/>
      <c r="H504" s="654"/>
      <c r="I504" s="654"/>
      <c r="J504" s="654"/>
      <c r="K504" s="656"/>
      <c r="L504" s="252"/>
      <c r="M504" s="652" t="str">
        <f t="shared" si="7"/>
        <v/>
      </c>
    </row>
    <row r="505" spans="1:13" ht="14.45" customHeight="1" x14ac:dyDescent="0.2">
      <c r="A505" s="657"/>
      <c r="B505" s="653"/>
      <c r="C505" s="654"/>
      <c r="D505" s="654"/>
      <c r="E505" s="655"/>
      <c r="F505" s="653"/>
      <c r="G505" s="654"/>
      <c r="H505" s="654"/>
      <c r="I505" s="654"/>
      <c r="J505" s="654"/>
      <c r="K505" s="656"/>
      <c r="L505" s="252"/>
      <c r="M505" s="652" t="str">
        <f t="shared" si="7"/>
        <v/>
      </c>
    </row>
    <row r="506" spans="1:13" ht="14.45" customHeight="1" x14ac:dyDescent="0.2">
      <c r="A506" s="657"/>
      <c r="B506" s="653"/>
      <c r="C506" s="654"/>
      <c r="D506" s="654"/>
      <c r="E506" s="655"/>
      <c r="F506" s="653"/>
      <c r="G506" s="654"/>
      <c r="H506" s="654"/>
      <c r="I506" s="654"/>
      <c r="J506" s="654"/>
      <c r="K506" s="656"/>
      <c r="L506" s="252"/>
      <c r="M506" s="652" t="str">
        <f t="shared" si="7"/>
        <v/>
      </c>
    </row>
    <row r="507" spans="1:13" ht="14.45" customHeight="1" x14ac:dyDescent="0.2">
      <c r="A507" s="657"/>
      <c r="B507" s="653"/>
      <c r="C507" s="654"/>
      <c r="D507" s="654"/>
      <c r="E507" s="655"/>
      <c r="F507" s="653"/>
      <c r="G507" s="654"/>
      <c r="H507" s="654"/>
      <c r="I507" s="654"/>
      <c r="J507" s="654"/>
      <c r="K507" s="656"/>
      <c r="L507" s="252"/>
      <c r="M507" s="652" t="str">
        <f t="shared" si="7"/>
        <v/>
      </c>
    </row>
    <row r="508" spans="1:13" ht="14.45" customHeight="1" x14ac:dyDescent="0.2">
      <c r="A508" s="657"/>
      <c r="B508" s="653"/>
      <c r="C508" s="654"/>
      <c r="D508" s="654"/>
      <c r="E508" s="655"/>
      <c r="F508" s="653"/>
      <c r="G508" s="654"/>
      <c r="H508" s="654"/>
      <c r="I508" s="654"/>
      <c r="J508" s="654"/>
      <c r="K508" s="656"/>
      <c r="L508" s="252"/>
      <c r="M508" s="652" t="str">
        <f t="shared" si="7"/>
        <v/>
      </c>
    </row>
    <row r="509" spans="1:13" ht="14.45" customHeight="1" x14ac:dyDescent="0.2">
      <c r="A509" s="657"/>
      <c r="B509" s="653"/>
      <c r="C509" s="654"/>
      <c r="D509" s="654"/>
      <c r="E509" s="655"/>
      <c r="F509" s="653"/>
      <c r="G509" s="654"/>
      <c r="H509" s="654"/>
      <c r="I509" s="654"/>
      <c r="J509" s="654"/>
      <c r="K509" s="656"/>
      <c r="L509" s="252"/>
      <c r="M509" s="652" t="str">
        <f t="shared" si="7"/>
        <v/>
      </c>
    </row>
    <row r="510" spans="1:13" ht="14.45" customHeight="1" x14ac:dyDescent="0.2">
      <c r="A510" s="657"/>
      <c r="B510" s="653"/>
      <c r="C510" s="654"/>
      <c r="D510" s="654"/>
      <c r="E510" s="655"/>
      <c r="F510" s="653"/>
      <c r="G510" s="654"/>
      <c r="H510" s="654"/>
      <c r="I510" s="654"/>
      <c r="J510" s="654"/>
      <c r="K510" s="656"/>
      <c r="L510" s="252"/>
      <c r="M510" s="652" t="str">
        <f t="shared" si="7"/>
        <v/>
      </c>
    </row>
    <row r="511" spans="1:13" ht="14.45" customHeight="1" x14ac:dyDescent="0.2">
      <c r="A511" s="657"/>
      <c r="B511" s="653"/>
      <c r="C511" s="654"/>
      <c r="D511" s="654"/>
      <c r="E511" s="655"/>
      <c r="F511" s="653"/>
      <c r="G511" s="654"/>
      <c r="H511" s="654"/>
      <c r="I511" s="654"/>
      <c r="J511" s="654"/>
      <c r="K511" s="656"/>
      <c r="L511" s="252"/>
      <c r="M511" s="652" t="str">
        <f t="shared" si="7"/>
        <v/>
      </c>
    </row>
    <row r="512" spans="1:13" ht="14.45" customHeight="1" x14ac:dyDescent="0.2">
      <c r="A512" s="657"/>
      <c r="B512" s="653"/>
      <c r="C512" s="654"/>
      <c r="D512" s="654"/>
      <c r="E512" s="655"/>
      <c r="F512" s="653"/>
      <c r="G512" s="654"/>
      <c r="H512" s="654"/>
      <c r="I512" s="654"/>
      <c r="J512" s="654"/>
      <c r="K512" s="656"/>
      <c r="L512" s="252"/>
      <c r="M512" s="652" t="str">
        <f t="shared" si="7"/>
        <v/>
      </c>
    </row>
    <row r="513" spans="1:13" ht="14.45" customHeight="1" x14ac:dyDescent="0.2">
      <c r="A513" s="657"/>
      <c r="B513" s="653"/>
      <c r="C513" s="654"/>
      <c r="D513" s="654"/>
      <c r="E513" s="655"/>
      <c r="F513" s="653"/>
      <c r="G513" s="654"/>
      <c r="H513" s="654"/>
      <c r="I513" s="654"/>
      <c r="J513" s="654"/>
      <c r="K513" s="656"/>
      <c r="L513" s="252"/>
      <c r="M513" s="652" t="str">
        <f t="shared" si="7"/>
        <v/>
      </c>
    </row>
    <row r="514" spans="1:13" ht="14.45" customHeight="1" x14ac:dyDescent="0.2">
      <c r="A514" s="657"/>
      <c r="B514" s="653"/>
      <c r="C514" s="654"/>
      <c r="D514" s="654"/>
      <c r="E514" s="655"/>
      <c r="F514" s="653"/>
      <c r="G514" s="654"/>
      <c r="H514" s="654"/>
      <c r="I514" s="654"/>
      <c r="J514" s="654"/>
      <c r="K514" s="656"/>
      <c r="L514" s="252"/>
      <c r="M514" s="652" t="str">
        <f t="shared" si="7"/>
        <v/>
      </c>
    </row>
    <row r="515" spans="1:13" ht="14.45" customHeight="1" x14ac:dyDescent="0.2">
      <c r="A515" s="657"/>
      <c r="B515" s="653"/>
      <c r="C515" s="654"/>
      <c r="D515" s="654"/>
      <c r="E515" s="655"/>
      <c r="F515" s="653"/>
      <c r="G515" s="654"/>
      <c r="H515" s="654"/>
      <c r="I515" s="654"/>
      <c r="J515" s="654"/>
      <c r="K515" s="656"/>
      <c r="L515" s="252"/>
      <c r="M515" s="652" t="str">
        <f t="shared" si="7"/>
        <v/>
      </c>
    </row>
    <row r="516" spans="1:13" ht="14.45" customHeight="1" x14ac:dyDescent="0.2">
      <c r="A516" s="657"/>
      <c r="B516" s="653"/>
      <c r="C516" s="654"/>
      <c r="D516" s="654"/>
      <c r="E516" s="655"/>
      <c r="F516" s="653"/>
      <c r="G516" s="654"/>
      <c r="H516" s="654"/>
      <c r="I516" s="654"/>
      <c r="J516" s="654"/>
      <c r="K516" s="656"/>
      <c r="L516" s="252"/>
      <c r="M516" s="652" t="str">
        <f t="shared" si="7"/>
        <v/>
      </c>
    </row>
    <row r="517" spans="1:13" ht="14.45" customHeight="1" x14ac:dyDescent="0.2">
      <c r="A517" s="657"/>
      <c r="B517" s="653"/>
      <c r="C517" s="654"/>
      <c r="D517" s="654"/>
      <c r="E517" s="655"/>
      <c r="F517" s="653"/>
      <c r="G517" s="654"/>
      <c r="H517" s="654"/>
      <c r="I517" s="654"/>
      <c r="J517" s="654"/>
      <c r="K517" s="656"/>
      <c r="L517" s="252"/>
      <c r="M517" s="652" t="str">
        <f t="shared" si="7"/>
        <v/>
      </c>
    </row>
    <row r="518" spans="1:13" ht="14.45" customHeight="1" x14ac:dyDescent="0.2">
      <c r="A518" s="657"/>
      <c r="B518" s="653"/>
      <c r="C518" s="654"/>
      <c r="D518" s="654"/>
      <c r="E518" s="655"/>
      <c r="F518" s="653"/>
      <c r="G518" s="654"/>
      <c r="H518" s="654"/>
      <c r="I518" s="654"/>
      <c r="J518" s="654"/>
      <c r="K518" s="656"/>
      <c r="L518" s="252"/>
      <c r="M518" s="652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57"/>
      <c r="B519" s="653"/>
      <c r="C519" s="654"/>
      <c r="D519" s="654"/>
      <c r="E519" s="655"/>
      <c r="F519" s="653"/>
      <c r="G519" s="654"/>
      <c r="H519" s="654"/>
      <c r="I519" s="654"/>
      <c r="J519" s="654"/>
      <c r="K519" s="656"/>
      <c r="L519" s="252"/>
      <c r="M519" s="652" t="str">
        <f t="shared" si="8"/>
        <v/>
      </c>
    </row>
    <row r="520" spans="1:13" ht="14.45" customHeight="1" x14ac:dyDescent="0.2">
      <c r="A520" s="657"/>
      <c r="B520" s="653"/>
      <c r="C520" s="654"/>
      <c r="D520" s="654"/>
      <c r="E520" s="655"/>
      <c r="F520" s="653"/>
      <c r="G520" s="654"/>
      <c r="H520" s="654"/>
      <c r="I520" s="654"/>
      <c r="J520" s="654"/>
      <c r="K520" s="656"/>
      <c r="L520" s="252"/>
      <c r="M520" s="652" t="str">
        <f t="shared" si="8"/>
        <v/>
      </c>
    </row>
    <row r="521" spans="1:13" ht="14.45" customHeight="1" x14ac:dyDescent="0.2">
      <c r="A521" s="657"/>
      <c r="B521" s="653"/>
      <c r="C521" s="654"/>
      <c r="D521" s="654"/>
      <c r="E521" s="655"/>
      <c r="F521" s="653"/>
      <c r="G521" s="654"/>
      <c r="H521" s="654"/>
      <c r="I521" s="654"/>
      <c r="J521" s="654"/>
      <c r="K521" s="656"/>
      <c r="L521" s="252"/>
      <c r="M521" s="652" t="str">
        <f t="shared" si="8"/>
        <v/>
      </c>
    </row>
    <row r="522" spans="1:13" ht="14.45" customHeight="1" x14ac:dyDescent="0.2">
      <c r="A522" s="657"/>
      <c r="B522" s="653"/>
      <c r="C522" s="654"/>
      <c r="D522" s="654"/>
      <c r="E522" s="655"/>
      <c r="F522" s="653"/>
      <c r="G522" s="654"/>
      <c r="H522" s="654"/>
      <c r="I522" s="654"/>
      <c r="J522" s="654"/>
      <c r="K522" s="656"/>
      <c r="L522" s="252"/>
      <c r="M522" s="652" t="str">
        <f t="shared" si="8"/>
        <v/>
      </c>
    </row>
    <row r="523" spans="1:13" ht="14.45" customHeight="1" x14ac:dyDescent="0.2">
      <c r="A523" s="657"/>
      <c r="B523" s="653"/>
      <c r="C523" s="654"/>
      <c r="D523" s="654"/>
      <c r="E523" s="655"/>
      <c r="F523" s="653"/>
      <c r="G523" s="654"/>
      <c r="H523" s="654"/>
      <c r="I523" s="654"/>
      <c r="J523" s="654"/>
      <c r="K523" s="656"/>
      <c r="L523" s="252"/>
      <c r="M523" s="652" t="str">
        <f t="shared" si="8"/>
        <v/>
      </c>
    </row>
    <row r="524" spans="1:13" ht="14.45" customHeight="1" x14ac:dyDescent="0.2">
      <c r="A524" s="657"/>
      <c r="B524" s="653"/>
      <c r="C524" s="654"/>
      <c r="D524" s="654"/>
      <c r="E524" s="655"/>
      <c r="F524" s="653"/>
      <c r="G524" s="654"/>
      <c r="H524" s="654"/>
      <c r="I524" s="654"/>
      <c r="J524" s="654"/>
      <c r="K524" s="656"/>
      <c r="L524" s="252"/>
      <c r="M524" s="652" t="str">
        <f t="shared" si="8"/>
        <v/>
      </c>
    </row>
    <row r="525" spans="1:13" ht="14.45" customHeight="1" x14ac:dyDescent="0.2">
      <c r="A525" s="657"/>
      <c r="B525" s="653"/>
      <c r="C525" s="654"/>
      <c r="D525" s="654"/>
      <c r="E525" s="655"/>
      <c r="F525" s="653"/>
      <c r="G525" s="654"/>
      <c r="H525" s="654"/>
      <c r="I525" s="654"/>
      <c r="J525" s="654"/>
      <c r="K525" s="656"/>
      <c r="L525" s="252"/>
      <c r="M525" s="652" t="str">
        <f t="shared" si="8"/>
        <v/>
      </c>
    </row>
    <row r="526" spans="1:13" ht="14.45" customHeight="1" x14ac:dyDescent="0.2">
      <c r="A526" s="657"/>
      <c r="B526" s="653"/>
      <c r="C526" s="654"/>
      <c r="D526" s="654"/>
      <c r="E526" s="655"/>
      <c r="F526" s="653"/>
      <c r="G526" s="654"/>
      <c r="H526" s="654"/>
      <c r="I526" s="654"/>
      <c r="J526" s="654"/>
      <c r="K526" s="656"/>
      <c r="L526" s="252"/>
      <c r="M526" s="652" t="str">
        <f t="shared" si="8"/>
        <v/>
      </c>
    </row>
    <row r="527" spans="1:13" ht="14.45" customHeight="1" x14ac:dyDescent="0.2">
      <c r="A527" s="657"/>
      <c r="B527" s="653"/>
      <c r="C527" s="654"/>
      <c r="D527" s="654"/>
      <c r="E527" s="655"/>
      <c r="F527" s="653"/>
      <c r="G527" s="654"/>
      <c r="H527" s="654"/>
      <c r="I527" s="654"/>
      <c r="J527" s="654"/>
      <c r="K527" s="656"/>
      <c r="L527" s="252"/>
      <c r="M527" s="652" t="str">
        <f t="shared" si="8"/>
        <v/>
      </c>
    </row>
    <row r="528" spans="1:13" ht="14.45" customHeight="1" x14ac:dyDescent="0.2">
      <c r="A528" s="657"/>
      <c r="B528" s="653"/>
      <c r="C528" s="654"/>
      <c r="D528" s="654"/>
      <c r="E528" s="655"/>
      <c r="F528" s="653"/>
      <c r="G528" s="654"/>
      <c r="H528" s="654"/>
      <c r="I528" s="654"/>
      <c r="J528" s="654"/>
      <c r="K528" s="656"/>
      <c r="L528" s="252"/>
      <c r="M528" s="652" t="str">
        <f t="shared" si="8"/>
        <v/>
      </c>
    </row>
    <row r="529" spans="1:13" ht="14.45" customHeight="1" x14ac:dyDescent="0.2">
      <c r="A529" s="657"/>
      <c r="B529" s="653"/>
      <c r="C529" s="654"/>
      <c r="D529" s="654"/>
      <c r="E529" s="655"/>
      <c r="F529" s="653"/>
      <c r="G529" s="654"/>
      <c r="H529" s="654"/>
      <c r="I529" s="654"/>
      <c r="J529" s="654"/>
      <c r="K529" s="656"/>
      <c r="L529" s="252"/>
      <c r="M529" s="652" t="str">
        <f t="shared" si="8"/>
        <v/>
      </c>
    </row>
    <row r="530" spans="1:13" ht="14.45" customHeight="1" x14ac:dyDescent="0.2">
      <c r="A530" s="657"/>
      <c r="B530" s="653"/>
      <c r="C530" s="654"/>
      <c r="D530" s="654"/>
      <c r="E530" s="655"/>
      <c r="F530" s="653"/>
      <c r="G530" s="654"/>
      <c r="H530" s="654"/>
      <c r="I530" s="654"/>
      <c r="J530" s="654"/>
      <c r="K530" s="656"/>
      <c r="L530" s="252"/>
      <c r="M530" s="652" t="str">
        <f t="shared" si="8"/>
        <v/>
      </c>
    </row>
    <row r="531" spans="1:13" ht="14.45" customHeight="1" x14ac:dyDescent="0.2">
      <c r="A531" s="657"/>
      <c r="B531" s="653"/>
      <c r="C531" s="654"/>
      <c r="D531" s="654"/>
      <c r="E531" s="655"/>
      <c r="F531" s="653"/>
      <c r="G531" s="654"/>
      <c r="H531" s="654"/>
      <c r="I531" s="654"/>
      <c r="J531" s="654"/>
      <c r="K531" s="656"/>
      <c r="L531" s="252"/>
      <c r="M531" s="652" t="str">
        <f t="shared" si="8"/>
        <v/>
      </c>
    </row>
    <row r="532" spans="1:13" ht="14.45" customHeight="1" x14ac:dyDescent="0.2">
      <c r="A532" s="657"/>
      <c r="B532" s="653"/>
      <c r="C532" s="654"/>
      <c r="D532" s="654"/>
      <c r="E532" s="655"/>
      <c r="F532" s="653"/>
      <c r="G532" s="654"/>
      <c r="H532" s="654"/>
      <c r="I532" s="654"/>
      <c r="J532" s="654"/>
      <c r="K532" s="656"/>
      <c r="L532" s="252"/>
      <c r="M532" s="652" t="str">
        <f t="shared" si="8"/>
        <v/>
      </c>
    </row>
    <row r="533" spans="1:13" ht="14.45" customHeight="1" x14ac:dyDescent="0.2">
      <c r="A533" s="657"/>
      <c r="B533" s="653"/>
      <c r="C533" s="654"/>
      <c r="D533" s="654"/>
      <c r="E533" s="655"/>
      <c r="F533" s="653"/>
      <c r="G533" s="654"/>
      <c r="H533" s="654"/>
      <c r="I533" s="654"/>
      <c r="J533" s="654"/>
      <c r="K533" s="656"/>
      <c r="L533" s="252"/>
      <c r="M533" s="652" t="str">
        <f t="shared" si="8"/>
        <v/>
      </c>
    </row>
    <row r="534" spans="1:13" ht="14.45" customHeight="1" x14ac:dyDescent="0.2">
      <c r="A534" s="657"/>
      <c r="B534" s="653"/>
      <c r="C534" s="654"/>
      <c r="D534" s="654"/>
      <c r="E534" s="655"/>
      <c r="F534" s="653"/>
      <c r="G534" s="654"/>
      <c r="H534" s="654"/>
      <c r="I534" s="654"/>
      <c r="J534" s="654"/>
      <c r="K534" s="656"/>
      <c r="L534" s="252"/>
      <c r="M534" s="652" t="str">
        <f t="shared" si="8"/>
        <v/>
      </c>
    </row>
    <row r="535" spans="1:13" ht="14.45" customHeight="1" x14ac:dyDescent="0.2">
      <c r="A535" s="657"/>
      <c r="B535" s="653"/>
      <c r="C535" s="654"/>
      <c r="D535" s="654"/>
      <c r="E535" s="655"/>
      <c r="F535" s="653"/>
      <c r="G535" s="654"/>
      <c r="H535" s="654"/>
      <c r="I535" s="654"/>
      <c r="J535" s="654"/>
      <c r="K535" s="656"/>
      <c r="L535" s="252"/>
      <c r="M535" s="652" t="str">
        <f t="shared" si="8"/>
        <v/>
      </c>
    </row>
    <row r="536" spans="1:13" ht="14.45" customHeight="1" x14ac:dyDescent="0.2">
      <c r="A536" s="657"/>
      <c r="B536" s="653"/>
      <c r="C536" s="654"/>
      <c r="D536" s="654"/>
      <c r="E536" s="655"/>
      <c r="F536" s="653"/>
      <c r="G536" s="654"/>
      <c r="H536" s="654"/>
      <c r="I536" s="654"/>
      <c r="J536" s="654"/>
      <c r="K536" s="656"/>
      <c r="L536" s="252"/>
      <c r="M536" s="652" t="str">
        <f t="shared" si="8"/>
        <v/>
      </c>
    </row>
    <row r="537" spans="1:13" ht="14.45" customHeight="1" x14ac:dyDescent="0.2">
      <c r="A537" s="657"/>
      <c r="B537" s="653"/>
      <c r="C537" s="654"/>
      <c r="D537" s="654"/>
      <c r="E537" s="655"/>
      <c r="F537" s="653"/>
      <c r="G537" s="654"/>
      <c r="H537" s="654"/>
      <c r="I537" s="654"/>
      <c r="J537" s="654"/>
      <c r="K537" s="656"/>
      <c r="L537" s="252"/>
      <c r="M537" s="652" t="str">
        <f t="shared" si="8"/>
        <v/>
      </c>
    </row>
    <row r="538" spans="1:13" ht="14.45" customHeight="1" x14ac:dyDescent="0.2">
      <c r="A538" s="657"/>
      <c r="B538" s="653"/>
      <c r="C538" s="654"/>
      <c r="D538" s="654"/>
      <c r="E538" s="655"/>
      <c r="F538" s="653"/>
      <c r="G538" s="654"/>
      <c r="H538" s="654"/>
      <c r="I538" s="654"/>
      <c r="J538" s="654"/>
      <c r="K538" s="656"/>
      <c r="L538" s="252"/>
      <c r="M538" s="652" t="str">
        <f t="shared" si="8"/>
        <v/>
      </c>
    </row>
    <row r="539" spans="1:13" ht="14.45" customHeight="1" x14ac:dyDescent="0.2">
      <c r="A539" s="657"/>
      <c r="B539" s="653"/>
      <c r="C539" s="654"/>
      <c r="D539" s="654"/>
      <c r="E539" s="655"/>
      <c r="F539" s="653"/>
      <c r="G539" s="654"/>
      <c r="H539" s="654"/>
      <c r="I539" s="654"/>
      <c r="J539" s="654"/>
      <c r="K539" s="656"/>
      <c r="L539" s="252"/>
      <c r="M539" s="652" t="str">
        <f t="shared" si="8"/>
        <v/>
      </c>
    </row>
    <row r="540" spans="1:13" ht="14.45" customHeight="1" x14ac:dyDescent="0.2">
      <c r="A540" s="657"/>
      <c r="B540" s="653"/>
      <c r="C540" s="654"/>
      <c r="D540" s="654"/>
      <c r="E540" s="655"/>
      <c r="F540" s="653"/>
      <c r="G540" s="654"/>
      <c r="H540" s="654"/>
      <c r="I540" s="654"/>
      <c r="J540" s="654"/>
      <c r="K540" s="656"/>
      <c r="L540" s="252"/>
      <c r="M540" s="652" t="str">
        <f t="shared" si="8"/>
        <v/>
      </c>
    </row>
    <row r="541" spans="1:13" ht="14.45" customHeight="1" x14ac:dyDescent="0.2">
      <c r="A541" s="657"/>
      <c r="B541" s="653"/>
      <c r="C541" s="654"/>
      <c r="D541" s="654"/>
      <c r="E541" s="655"/>
      <c r="F541" s="653"/>
      <c r="G541" s="654"/>
      <c r="H541" s="654"/>
      <c r="I541" s="654"/>
      <c r="J541" s="654"/>
      <c r="K541" s="656"/>
      <c r="L541" s="252"/>
      <c r="M541" s="652" t="str">
        <f t="shared" si="8"/>
        <v/>
      </c>
    </row>
    <row r="542" spans="1:13" ht="14.45" customHeight="1" x14ac:dyDescent="0.2">
      <c r="A542" s="657"/>
      <c r="B542" s="653"/>
      <c r="C542" s="654"/>
      <c r="D542" s="654"/>
      <c r="E542" s="655"/>
      <c r="F542" s="653"/>
      <c r="G542" s="654"/>
      <c r="H542" s="654"/>
      <c r="I542" s="654"/>
      <c r="J542" s="654"/>
      <c r="K542" s="656"/>
      <c r="L542" s="252"/>
      <c r="M542" s="652" t="str">
        <f t="shared" si="8"/>
        <v/>
      </c>
    </row>
    <row r="543" spans="1:13" ht="14.45" customHeight="1" x14ac:dyDescent="0.2">
      <c r="A543" s="657"/>
      <c r="B543" s="653"/>
      <c r="C543" s="654"/>
      <c r="D543" s="654"/>
      <c r="E543" s="655"/>
      <c r="F543" s="653"/>
      <c r="G543" s="654"/>
      <c r="H543" s="654"/>
      <c r="I543" s="654"/>
      <c r="J543" s="654"/>
      <c r="K543" s="656"/>
      <c r="L543" s="252"/>
      <c r="M543" s="652" t="str">
        <f t="shared" si="8"/>
        <v/>
      </c>
    </row>
    <row r="544" spans="1:13" ht="14.45" customHeight="1" x14ac:dyDescent="0.2">
      <c r="A544" s="657"/>
      <c r="B544" s="653"/>
      <c r="C544" s="654"/>
      <c r="D544" s="654"/>
      <c r="E544" s="655"/>
      <c r="F544" s="653"/>
      <c r="G544" s="654"/>
      <c r="H544" s="654"/>
      <c r="I544" s="654"/>
      <c r="J544" s="654"/>
      <c r="K544" s="656"/>
      <c r="L544" s="252"/>
      <c r="M544" s="652" t="str">
        <f t="shared" si="8"/>
        <v/>
      </c>
    </row>
    <row r="545" spans="1:13" ht="14.45" customHeight="1" x14ac:dyDescent="0.2">
      <c r="A545" s="657"/>
      <c r="B545" s="653"/>
      <c r="C545" s="654"/>
      <c r="D545" s="654"/>
      <c r="E545" s="655"/>
      <c r="F545" s="653"/>
      <c r="G545" s="654"/>
      <c r="H545" s="654"/>
      <c r="I545" s="654"/>
      <c r="J545" s="654"/>
      <c r="K545" s="656"/>
      <c r="L545" s="252"/>
      <c r="M545" s="652" t="str">
        <f t="shared" si="8"/>
        <v/>
      </c>
    </row>
    <row r="546" spans="1:13" ht="14.45" customHeight="1" x14ac:dyDescent="0.2">
      <c r="A546" s="657"/>
      <c r="B546" s="653"/>
      <c r="C546" s="654"/>
      <c r="D546" s="654"/>
      <c r="E546" s="655"/>
      <c r="F546" s="653"/>
      <c r="G546" s="654"/>
      <c r="H546" s="654"/>
      <c r="I546" s="654"/>
      <c r="J546" s="654"/>
      <c r="K546" s="656"/>
      <c r="L546" s="252"/>
      <c r="M546" s="652" t="str">
        <f t="shared" si="8"/>
        <v/>
      </c>
    </row>
    <row r="547" spans="1:13" ht="14.45" customHeight="1" x14ac:dyDescent="0.2">
      <c r="A547" s="657"/>
      <c r="B547" s="653"/>
      <c r="C547" s="654"/>
      <c r="D547" s="654"/>
      <c r="E547" s="655"/>
      <c r="F547" s="653"/>
      <c r="G547" s="654"/>
      <c r="H547" s="654"/>
      <c r="I547" s="654"/>
      <c r="J547" s="654"/>
      <c r="K547" s="656"/>
      <c r="L547" s="252"/>
      <c r="M547" s="652" t="str">
        <f t="shared" si="8"/>
        <v/>
      </c>
    </row>
    <row r="548" spans="1:13" ht="14.45" customHeight="1" x14ac:dyDescent="0.2">
      <c r="A548" s="657"/>
      <c r="B548" s="653"/>
      <c r="C548" s="654"/>
      <c r="D548" s="654"/>
      <c r="E548" s="655"/>
      <c r="F548" s="653"/>
      <c r="G548" s="654"/>
      <c r="H548" s="654"/>
      <c r="I548" s="654"/>
      <c r="J548" s="654"/>
      <c r="K548" s="656"/>
      <c r="L548" s="252"/>
      <c r="M548" s="652" t="str">
        <f t="shared" si="8"/>
        <v/>
      </c>
    </row>
    <row r="549" spans="1:13" ht="14.45" customHeight="1" x14ac:dyDescent="0.2">
      <c r="A549" s="657"/>
      <c r="B549" s="653"/>
      <c r="C549" s="654"/>
      <c r="D549" s="654"/>
      <c r="E549" s="655"/>
      <c r="F549" s="653"/>
      <c r="G549" s="654"/>
      <c r="H549" s="654"/>
      <c r="I549" s="654"/>
      <c r="J549" s="654"/>
      <c r="K549" s="656"/>
      <c r="L549" s="252"/>
      <c r="M549" s="652" t="str">
        <f t="shared" si="8"/>
        <v/>
      </c>
    </row>
    <row r="550" spans="1:13" ht="14.45" customHeight="1" x14ac:dyDescent="0.2">
      <c r="A550" s="657"/>
      <c r="B550" s="653"/>
      <c r="C550" s="654"/>
      <c r="D550" s="654"/>
      <c r="E550" s="655"/>
      <c r="F550" s="653"/>
      <c r="G550" s="654"/>
      <c r="H550" s="654"/>
      <c r="I550" s="654"/>
      <c r="J550" s="654"/>
      <c r="K550" s="656"/>
      <c r="L550" s="252"/>
      <c r="M550" s="652" t="str">
        <f t="shared" si="8"/>
        <v/>
      </c>
    </row>
    <row r="551" spans="1:13" ht="14.45" customHeight="1" x14ac:dyDescent="0.2">
      <c r="A551" s="657"/>
      <c r="B551" s="653"/>
      <c r="C551" s="654"/>
      <c r="D551" s="654"/>
      <c r="E551" s="655"/>
      <c r="F551" s="653"/>
      <c r="G551" s="654"/>
      <c r="H551" s="654"/>
      <c r="I551" s="654"/>
      <c r="J551" s="654"/>
      <c r="K551" s="656"/>
      <c r="L551" s="252"/>
      <c r="M551" s="652" t="str">
        <f t="shared" si="8"/>
        <v/>
      </c>
    </row>
    <row r="552" spans="1:13" ht="14.45" customHeight="1" x14ac:dyDescent="0.2">
      <c r="A552" s="657"/>
      <c r="B552" s="653"/>
      <c r="C552" s="654"/>
      <c r="D552" s="654"/>
      <c r="E552" s="655"/>
      <c r="F552" s="653"/>
      <c r="G552" s="654"/>
      <c r="H552" s="654"/>
      <c r="I552" s="654"/>
      <c r="J552" s="654"/>
      <c r="K552" s="656"/>
      <c r="L552" s="252"/>
      <c r="M552" s="652" t="str">
        <f t="shared" si="8"/>
        <v/>
      </c>
    </row>
    <row r="553" spans="1:13" ht="14.45" customHeight="1" x14ac:dyDescent="0.2">
      <c r="A553" s="657"/>
      <c r="B553" s="653"/>
      <c r="C553" s="654"/>
      <c r="D553" s="654"/>
      <c r="E553" s="655"/>
      <c r="F553" s="653"/>
      <c r="G553" s="654"/>
      <c r="H553" s="654"/>
      <c r="I553" s="654"/>
      <c r="J553" s="654"/>
      <c r="K553" s="656"/>
      <c r="L553" s="252"/>
      <c r="M553" s="652" t="str">
        <f t="shared" si="8"/>
        <v/>
      </c>
    </row>
    <row r="554" spans="1:13" ht="14.45" customHeight="1" x14ac:dyDescent="0.2">
      <c r="A554" s="657"/>
      <c r="B554" s="653"/>
      <c r="C554" s="654"/>
      <c r="D554" s="654"/>
      <c r="E554" s="655"/>
      <c r="F554" s="653"/>
      <c r="G554" s="654"/>
      <c r="H554" s="654"/>
      <c r="I554" s="654"/>
      <c r="J554" s="654"/>
      <c r="K554" s="656"/>
      <c r="L554" s="252"/>
      <c r="M554" s="652" t="str">
        <f t="shared" si="8"/>
        <v/>
      </c>
    </row>
    <row r="555" spans="1:13" ht="14.45" customHeight="1" x14ac:dyDescent="0.2">
      <c r="A555" s="657"/>
      <c r="B555" s="653"/>
      <c r="C555" s="654"/>
      <c r="D555" s="654"/>
      <c r="E555" s="655"/>
      <c r="F555" s="653"/>
      <c r="G555" s="654"/>
      <c r="H555" s="654"/>
      <c r="I555" s="654"/>
      <c r="J555" s="654"/>
      <c r="K555" s="656"/>
      <c r="L555" s="252"/>
      <c r="M555" s="652" t="str">
        <f t="shared" si="8"/>
        <v/>
      </c>
    </row>
    <row r="556" spans="1:13" ht="14.45" customHeight="1" x14ac:dyDescent="0.2">
      <c r="A556" s="657"/>
      <c r="B556" s="653"/>
      <c r="C556" s="654"/>
      <c r="D556" s="654"/>
      <c r="E556" s="655"/>
      <c r="F556" s="653"/>
      <c r="G556" s="654"/>
      <c r="H556" s="654"/>
      <c r="I556" s="654"/>
      <c r="J556" s="654"/>
      <c r="K556" s="656"/>
      <c r="L556" s="252"/>
      <c r="M556" s="652" t="str">
        <f t="shared" si="8"/>
        <v/>
      </c>
    </row>
    <row r="557" spans="1:13" ht="14.45" customHeight="1" x14ac:dyDescent="0.2">
      <c r="A557" s="657"/>
      <c r="B557" s="653"/>
      <c r="C557" s="654"/>
      <c r="D557" s="654"/>
      <c r="E557" s="655"/>
      <c r="F557" s="653"/>
      <c r="G557" s="654"/>
      <c r="H557" s="654"/>
      <c r="I557" s="654"/>
      <c r="J557" s="654"/>
      <c r="K557" s="656"/>
      <c r="L557" s="252"/>
      <c r="M557" s="652" t="str">
        <f t="shared" si="8"/>
        <v/>
      </c>
    </row>
    <row r="558" spans="1:13" ht="14.45" customHeight="1" x14ac:dyDescent="0.2">
      <c r="A558" s="657"/>
      <c r="B558" s="653"/>
      <c r="C558" s="654"/>
      <c r="D558" s="654"/>
      <c r="E558" s="655"/>
      <c r="F558" s="653"/>
      <c r="G558" s="654"/>
      <c r="H558" s="654"/>
      <c r="I558" s="654"/>
      <c r="J558" s="654"/>
      <c r="K558" s="656"/>
      <c r="L558" s="252"/>
      <c r="M558" s="652" t="str">
        <f t="shared" si="8"/>
        <v/>
      </c>
    </row>
    <row r="559" spans="1:13" ht="14.45" customHeight="1" x14ac:dyDescent="0.2">
      <c r="A559" s="657"/>
      <c r="B559" s="653"/>
      <c r="C559" s="654"/>
      <c r="D559" s="654"/>
      <c r="E559" s="655"/>
      <c r="F559" s="653"/>
      <c r="G559" s="654"/>
      <c r="H559" s="654"/>
      <c r="I559" s="654"/>
      <c r="J559" s="654"/>
      <c r="K559" s="656"/>
      <c r="L559" s="252"/>
      <c r="M559" s="652" t="str">
        <f t="shared" si="8"/>
        <v/>
      </c>
    </row>
    <row r="560" spans="1:13" ht="14.45" customHeight="1" x14ac:dyDescent="0.2">
      <c r="A560" s="657"/>
      <c r="B560" s="653"/>
      <c r="C560" s="654"/>
      <c r="D560" s="654"/>
      <c r="E560" s="655"/>
      <c r="F560" s="653"/>
      <c r="G560" s="654"/>
      <c r="H560" s="654"/>
      <c r="I560" s="654"/>
      <c r="J560" s="654"/>
      <c r="K560" s="656"/>
      <c r="L560" s="252"/>
      <c r="M560" s="652" t="str">
        <f t="shared" si="8"/>
        <v/>
      </c>
    </row>
    <row r="561" spans="1:13" ht="14.45" customHeight="1" x14ac:dyDescent="0.2">
      <c r="A561" s="657"/>
      <c r="B561" s="653"/>
      <c r="C561" s="654"/>
      <c r="D561" s="654"/>
      <c r="E561" s="655"/>
      <c r="F561" s="653"/>
      <c r="G561" s="654"/>
      <c r="H561" s="654"/>
      <c r="I561" s="654"/>
      <c r="J561" s="654"/>
      <c r="K561" s="656"/>
      <c r="L561" s="252"/>
      <c r="M561" s="652" t="str">
        <f t="shared" si="8"/>
        <v/>
      </c>
    </row>
    <row r="562" spans="1:13" ht="14.45" customHeight="1" x14ac:dyDescent="0.2">
      <c r="A562" s="657"/>
      <c r="B562" s="653"/>
      <c r="C562" s="654"/>
      <c r="D562" s="654"/>
      <c r="E562" s="655"/>
      <c r="F562" s="653"/>
      <c r="G562" s="654"/>
      <c r="H562" s="654"/>
      <c r="I562" s="654"/>
      <c r="J562" s="654"/>
      <c r="K562" s="656"/>
      <c r="L562" s="252"/>
      <c r="M562" s="652" t="str">
        <f t="shared" si="8"/>
        <v/>
      </c>
    </row>
    <row r="563" spans="1:13" ht="14.45" customHeight="1" x14ac:dyDescent="0.2">
      <c r="A563" s="657"/>
      <c r="B563" s="653"/>
      <c r="C563" s="654"/>
      <c r="D563" s="654"/>
      <c r="E563" s="655"/>
      <c r="F563" s="653"/>
      <c r="G563" s="654"/>
      <c r="H563" s="654"/>
      <c r="I563" s="654"/>
      <c r="J563" s="654"/>
      <c r="K563" s="656"/>
      <c r="L563" s="252"/>
      <c r="M563" s="652" t="str">
        <f t="shared" si="8"/>
        <v/>
      </c>
    </row>
    <row r="564" spans="1:13" ht="14.45" customHeight="1" x14ac:dyDescent="0.2">
      <c r="A564" s="657"/>
      <c r="B564" s="653"/>
      <c r="C564" s="654"/>
      <c r="D564" s="654"/>
      <c r="E564" s="655"/>
      <c r="F564" s="653"/>
      <c r="G564" s="654"/>
      <c r="H564" s="654"/>
      <c r="I564" s="654"/>
      <c r="J564" s="654"/>
      <c r="K564" s="656"/>
      <c r="L564" s="252"/>
      <c r="M564" s="652" t="str">
        <f t="shared" si="8"/>
        <v/>
      </c>
    </row>
    <row r="565" spans="1:13" ht="14.45" customHeight="1" x14ac:dyDescent="0.2">
      <c r="A565" s="657"/>
      <c r="B565" s="653"/>
      <c r="C565" s="654"/>
      <c r="D565" s="654"/>
      <c r="E565" s="655"/>
      <c r="F565" s="653"/>
      <c r="G565" s="654"/>
      <c r="H565" s="654"/>
      <c r="I565" s="654"/>
      <c r="J565" s="654"/>
      <c r="K565" s="656"/>
      <c r="L565" s="252"/>
      <c r="M565" s="652" t="str">
        <f t="shared" si="8"/>
        <v/>
      </c>
    </row>
    <row r="566" spans="1:13" ht="14.45" customHeight="1" x14ac:dyDescent="0.2">
      <c r="A566" s="657"/>
      <c r="B566" s="653"/>
      <c r="C566" s="654"/>
      <c r="D566" s="654"/>
      <c r="E566" s="655"/>
      <c r="F566" s="653"/>
      <c r="G566" s="654"/>
      <c r="H566" s="654"/>
      <c r="I566" s="654"/>
      <c r="J566" s="654"/>
      <c r="K566" s="656"/>
      <c r="L566" s="252"/>
      <c r="M566" s="652" t="str">
        <f t="shared" si="8"/>
        <v/>
      </c>
    </row>
    <row r="567" spans="1:13" ht="14.45" customHeight="1" x14ac:dyDescent="0.2">
      <c r="A567" s="657"/>
      <c r="B567" s="653"/>
      <c r="C567" s="654"/>
      <c r="D567" s="654"/>
      <c r="E567" s="655"/>
      <c r="F567" s="653"/>
      <c r="G567" s="654"/>
      <c r="H567" s="654"/>
      <c r="I567" s="654"/>
      <c r="J567" s="654"/>
      <c r="K567" s="656"/>
      <c r="L567" s="252"/>
      <c r="M567" s="652" t="str">
        <f t="shared" si="8"/>
        <v/>
      </c>
    </row>
    <row r="568" spans="1:13" ht="14.45" customHeight="1" x14ac:dyDescent="0.2">
      <c r="A568" s="657"/>
      <c r="B568" s="653"/>
      <c r="C568" s="654"/>
      <c r="D568" s="654"/>
      <c r="E568" s="655"/>
      <c r="F568" s="653"/>
      <c r="G568" s="654"/>
      <c r="H568" s="654"/>
      <c r="I568" s="654"/>
      <c r="J568" s="654"/>
      <c r="K568" s="656"/>
      <c r="L568" s="252"/>
      <c r="M568" s="652" t="str">
        <f t="shared" si="8"/>
        <v/>
      </c>
    </row>
    <row r="569" spans="1:13" ht="14.45" customHeight="1" x14ac:dyDescent="0.2">
      <c r="A569" s="657"/>
      <c r="B569" s="653"/>
      <c r="C569" s="654"/>
      <c r="D569" s="654"/>
      <c r="E569" s="655"/>
      <c r="F569" s="653"/>
      <c r="G569" s="654"/>
      <c r="H569" s="654"/>
      <c r="I569" s="654"/>
      <c r="J569" s="654"/>
      <c r="K569" s="656"/>
      <c r="L569" s="252"/>
      <c r="M569" s="652" t="str">
        <f t="shared" si="8"/>
        <v/>
      </c>
    </row>
    <row r="570" spans="1:13" ht="14.45" customHeight="1" x14ac:dyDescent="0.2">
      <c r="A570" s="657"/>
      <c r="B570" s="653"/>
      <c r="C570" s="654"/>
      <c r="D570" s="654"/>
      <c r="E570" s="655"/>
      <c r="F570" s="653"/>
      <c r="G570" s="654"/>
      <c r="H570" s="654"/>
      <c r="I570" s="654"/>
      <c r="J570" s="654"/>
      <c r="K570" s="656"/>
      <c r="L570" s="252"/>
      <c r="M570" s="652" t="str">
        <f t="shared" si="8"/>
        <v/>
      </c>
    </row>
    <row r="571" spans="1:13" ht="14.45" customHeight="1" x14ac:dyDescent="0.2">
      <c r="A571" s="657"/>
      <c r="B571" s="653"/>
      <c r="C571" s="654"/>
      <c r="D571" s="654"/>
      <c r="E571" s="655"/>
      <c r="F571" s="653"/>
      <c r="G571" s="654"/>
      <c r="H571" s="654"/>
      <c r="I571" s="654"/>
      <c r="J571" s="654"/>
      <c r="K571" s="656"/>
      <c r="L571" s="252"/>
      <c r="M571" s="652" t="str">
        <f t="shared" si="8"/>
        <v/>
      </c>
    </row>
    <row r="572" spans="1:13" ht="14.45" customHeight="1" x14ac:dyDescent="0.2">
      <c r="A572" s="657"/>
      <c r="B572" s="653"/>
      <c r="C572" s="654"/>
      <c r="D572" s="654"/>
      <c r="E572" s="655"/>
      <c r="F572" s="653"/>
      <c r="G572" s="654"/>
      <c r="H572" s="654"/>
      <c r="I572" s="654"/>
      <c r="J572" s="654"/>
      <c r="K572" s="656"/>
      <c r="L572" s="252"/>
      <c r="M572" s="652" t="str">
        <f t="shared" si="8"/>
        <v/>
      </c>
    </row>
    <row r="573" spans="1:13" ht="14.45" customHeight="1" x14ac:dyDescent="0.2">
      <c r="A573" s="657"/>
      <c r="B573" s="653"/>
      <c r="C573" s="654"/>
      <c r="D573" s="654"/>
      <c r="E573" s="655"/>
      <c r="F573" s="653"/>
      <c r="G573" s="654"/>
      <c r="H573" s="654"/>
      <c r="I573" s="654"/>
      <c r="J573" s="654"/>
      <c r="K573" s="656"/>
      <c r="L573" s="252"/>
      <c r="M573" s="652" t="str">
        <f t="shared" si="8"/>
        <v/>
      </c>
    </row>
    <row r="574" spans="1:13" ht="14.45" customHeight="1" x14ac:dyDescent="0.2">
      <c r="A574" s="657"/>
      <c r="B574" s="653"/>
      <c r="C574" s="654"/>
      <c r="D574" s="654"/>
      <c r="E574" s="655"/>
      <c r="F574" s="653"/>
      <c r="G574" s="654"/>
      <c r="H574" s="654"/>
      <c r="I574" s="654"/>
      <c r="J574" s="654"/>
      <c r="K574" s="656"/>
      <c r="L574" s="252"/>
      <c r="M574" s="652" t="str">
        <f t="shared" si="8"/>
        <v/>
      </c>
    </row>
    <row r="575" spans="1:13" ht="14.45" customHeight="1" x14ac:dyDescent="0.2">
      <c r="A575" s="657"/>
      <c r="B575" s="653"/>
      <c r="C575" s="654"/>
      <c r="D575" s="654"/>
      <c r="E575" s="655"/>
      <c r="F575" s="653"/>
      <c r="G575" s="654"/>
      <c r="H575" s="654"/>
      <c r="I575" s="654"/>
      <c r="J575" s="654"/>
      <c r="K575" s="656"/>
      <c r="L575" s="252"/>
      <c r="M575" s="652" t="str">
        <f t="shared" si="8"/>
        <v/>
      </c>
    </row>
    <row r="576" spans="1:13" ht="14.45" customHeight="1" x14ac:dyDescent="0.2">
      <c r="A576" s="657"/>
      <c r="B576" s="653"/>
      <c r="C576" s="654"/>
      <c r="D576" s="654"/>
      <c r="E576" s="655"/>
      <c r="F576" s="653"/>
      <c r="G576" s="654"/>
      <c r="H576" s="654"/>
      <c r="I576" s="654"/>
      <c r="J576" s="654"/>
      <c r="K576" s="656"/>
      <c r="L576" s="252"/>
      <c r="M576" s="652" t="str">
        <f t="shared" si="8"/>
        <v/>
      </c>
    </row>
    <row r="577" spans="1:13" ht="14.45" customHeight="1" x14ac:dyDescent="0.2">
      <c r="A577" s="657"/>
      <c r="B577" s="653"/>
      <c r="C577" s="654"/>
      <c r="D577" s="654"/>
      <c r="E577" s="655"/>
      <c r="F577" s="653"/>
      <c r="G577" s="654"/>
      <c r="H577" s="654"/>
      <c r="I577" s="654"/>
      <c r="J577" s="654"/>
      <c r="K577" s="656"/>
      <c r="L577" s="252"/>
      <c r="M577" s="652" t="str">
        <f t="shared" si="8"/>
        <v/>
      </c>
    </row>
    <row r="578" spans="1:13" ht="14.45" customHeight="1" x14ac:dyDescent="0.2">
      <c r="A578" s="657"/>
      <c r="B578" s="653"/>
      <c r="C578" s="654"/>
      <c r="D578" s="654"/>
      <c r="E578" s="655"/>
      <c r="F578" s="653"/>
      <c r="G578" s="654"/>
      <c r="H578" s="654"/>
      <c r="I578" s="654"/>
      <c r="J578" s="654"/>
      <c r="K578" s="656"/>
      <c r="L578" s="252"/>
      <c r="M578" s="652" t="str">
        <f t="shared" si="8"/>
        <v/>
      </c>
    </row>
    <row r="579" spans="1:13" ht="14.45" customHeight="1" x14ac:dyDescent="0.2">
      <c r="A579" s="657"/>
      <c r="B579" s="653"/>
      <c r="C579" s="654"/>
      <c r="D579" s="654"/>
      <c r="E579" s="655"/>
      <c r="F579" s="653"/>
      <c r="G579" s="654"/>
      <c r="H579" s="654"/>
      <c r="I579" s="654"/>
      <c r="J579" s="654"/>
      <c r="K579" s="656"/>
      <c r="L579" s="252"/>
      <c r="M579" s="652" t="str">
        <f t="shared" si="8"/>
        <v/>
      </c>
    </row>
    <row r="580" spans="1:13" ht="14.45" customHeight="1" x14ac:dyDescent="0.2">
      <c r="A580" s="657"/>
      <c r="B580" s="653"/>
      <c r="C580" s="654"/>
      <c r="D580" s="654"/>
      <c r="E580" s="655"/>
      <c r="F580" s="653"/>
      <c r="G580" s="654"/>
      <c r="H580" s="654"/>
      <c r="I580" s="654"/>
      <c r="J580" s="654"/>
      <c r="K580" s="656"/>
      <c r="L580" s="252"/>
      <c r="M580" s="652" t="str">
        <f t="shared" si="8"/>
        <v/>
      </c>
    </row>
    <row r="581" spans="1:13" ht="14.45" customHeight="1" x14ac:dyDescent="0.2">
      <c r="A581" s="657"/>
      <c r="B581" s="653"/>
      <c r="C581" s="654"/>
      <c r="D581" s="654"/>
      <c r="E581" s="655"/>
      <c r="F581" s="653"/>
      <c r="G581" s="654"/>
      <c r="H581" s="654"/>
      <c r="I581" s="654"/>
      <c r="J581" s="654"/>
      <c r="K581" s="656"/>
      <c r="L581" s="252"/>
      <c r="M581" s="652" t="str">
        <f t="shared" si="8"/>
        <v/>
      </c>
    </row>
    <row r="582" spans="1:13" ht="14.45" customHeight="1" x14ac:dyDescent="0.2">
      <c r="A582" s="657"/>
      <c r="B582" s="653"/>
      <c r="C582" s="654"/>
      <c r="D582" s="654"/>
      <c r="E582" s="655"/>
      <c r="F582" s="653"/>
      <c r="G582" s="654"/>
      <c r="H582" s="654"/>
      <c r="I582" s="654"/>
      <c r="J582" s="654"/>
      <c r="K582" s="656"/>
      <c r="L582" s="252"/>
      <c r="M582" s="652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57"/>
      <c r="B583" s="653"/>
      <c r="C583" s="654"/>
      <c r="D583" s="654"/>
      <c r="E583" s="655"/>
      <c r="F583" s="653"/>
      <c r="G583" s="654"/>
      <c r="H583" s="654"/>
      <c r="I583" s="654"/>
      <c r="J583" s="654"/>
      <c r="K583" s="656"/>
      <c r="L583" s="252"/>
      <c r="M583" s="652" t="str">
        <f t="shared" si="9"/>
        <v/>
      </c>
    </row>
    <row r="584" spans="1:13" ht="14.45" customHeight="1" x14ac:dyDescent="0.2">
      <c r="A584" s="657"/>
      <c r="B584" s="653"/>
      <c r="C584" s="654"/>
      <c r="D584" s="654"/>
      <c r="E584" s="655"/>
      <c r="F584" s="653"/>
      <c r="G584" s="654"/>
      <c r="H584" s="654"/>
      <c r="I584" s="654"/>
      <c r="J584" s="654"/>
      <c r="K584" s="656"/>
      <c r="L584" s="252"/>
      <c r="M584" s="652" t="str">
        <f t="shared" si="9"/>
        <v/>
      </c>
    </row>
    <row r="585" spans="1:13" ht="14.45" customHeight="1" x14ac:dyDescent="0.2">
      <c r="A585" s="657"/>
      <c r="B585" s="653"/>
      <c r="C585" s="654"/>
      <c r="D585" s="654"/>
      <c r="E585" s="655"/>
      <c r="F585" s="653"/>
      <c r="G585" s="654"/>
      <c r="H585" s="654"/>
      <c r="I585" s="654"/>
      <c r="J585" s="654"/>
      <c r="K585" s="656"/>
      <c r="L585" s="252"/>
      <c r="M585" s="652" t="str">
        <f t="shared" si="9"/>
        <v/>
      </c>
    </row>
    <row r="586" spans="1:13" ht="14.45" customHeight="1" x14ac:dyDescent="0.2">
      <c r="A586" s="657"/>
      <c r="B586" s="653"/>
      <c r="C586" s="654"/>
      <c r="D586" s="654"/>
      <c r="E586" s="655"/>
      <c r="F586" s="653"/>
      <c r="G586" s="654"/>
      <c r="H586" s="654"/>
      <c r="I586" s="654"/>
      <c r="J586" s="654"/>
      <c r="K586" s="656"/>
      <c r="L586" s="252"/>
      <c r="M586" s="652" t="str">
        <f t="shared" si="9"/>
        <v/>
      </c>
    </row>
    <row r="587" spans="1:13" ht="14.45" customHeight="1" x14ac:dyDescent="0.2">
      <c r="A587" s="657"/>
      <c r="B587" s="653"/>
      <c r="C587" s="654"/>
      <c r="D587" s="654"/>
      <c r="E587" s="655"/>
      <c r="F587" s="653"/>
      <c r="G587" s="654"/>
      <c r="H587" s="654"/>
      <c r="I587" s="654"/>
      <c r="J587" s="654"/>
      <c r="K587" s="656"/>
      <c r="L587" s="252"/>
      <c r="M587" s="652" t="str">
        <f t="shared" si="9"/>
        <v/>
      </c>
    </row>
    <row r="588" spans="1:13" ht="14.45" customHeight="1" x14ac:dyDescent="0.2">
      <c r="A588" s="657"/>
      <c r="B588" s="653"/>
      <c r="C588" s="654"/>
      <c r="D588" s="654"/>
      <c r="E588" s="655"/>
      <c r="F588" s="653"/>
      <c r="G588" s="654"/>
      <c r="H588" s="654"/>
      <c r="I588" s="654"/>
      <c r="J588" s="654"/>
      <c r="K588" s="656"/>
      <c r="L588" s="252"/>
      <c r="M588" s="652" t="str">
        <f t="shared" si="9"/>
        <v/>
      </c>
    </row>
    <row r="589" spans="1:13" ht="14.45" customHeight="1" x14ac:dyDescent="0.2">
      <c r="A589" s="657"/>
      <c r="B589" s="653"/>
      <c r="C589" s="654"/>
      <c r="D589" s="654"/>
      <c r="E589" s="655"/>
      <c r="F589" s="653"/>
      <c r="G589" s="654"/>
      <c r="H589" s="654"/>
      <c r="I589" s="654"/>
      <c r="J589" s="654"/>
      <c r="K589" s="656"/>
      <c r="L589" s="252"/>
      <c r="M589" s="652" t="str">
        <f t="shared" si="9"/>
        <v/>
      </c>
    </row>
    <row r="590" spans="1:13" ht="14.45" customHeight="1" x14ac:dyDescent="0.2">
      <c r="A590" s="657"/>
      <c r="B590" s="653"/>
      <c r="C590" s="654"/>
      <c r="D590" s="654"/>
      <c r="E590" s="655"/>
      <c r="F590" s="653"/>
      <c r="G590" s="654"/>
      <c r="H590" s="654"/>
      <c r="I590" s="654"/>
      <c r="J590" s="654"/>
      <c r="K590" s="656"/>
      <c r="L590" s="252"/>
      <c r="M590" s="652" t="str">
        <f t="shared" si="9"/>
        <v/>
      </c>
    </row>
    <row r="591" spans="1:13" ht="14.45" customHeight="1" x14ac:dyDescent="0.2">
      <c r="A591" s="657"/>
      <c r="B591" s="653"/>
      <c r="C591" s="654"/>
      <c r="D591" s="654"/>
      <c r="E591" s="655"/>
      <c r="F591" s="653"/>
      <c r="G591" s="654"/>
      <c r="H591" s="654"/>
      <c r="I591" s="654"/>
      <c r="J591" s="654"/>
      <c r="K591" s="656"/>
      <c r="L591" s="252"/>
      <c r="M591" s="652" t="str">
        <f t="shared" si="9"/>
        <v/>
      </c>
    </row>
    <row r="592" spans="1:13" ht="14.45" customHeight="1" x14ac:dyDescent="0.2">
      <c r="A592" s="657"/>
      <c r="B592" s="653"/>
      <c r="C592" s="654"/>
      <c r="D592" s="654"/>
      <c r="E592" s="655"/>
      <c r="F592" s="653"/>
      <c r="G592" s="654"/>
      <c r="H592" s="654"/>
      <c r="I592" s="654"/>
      <c r="J592" s="654"/>
      <c r="K592" s="656"/>
      <c r="L592" s="252"/>
      <c r="M592" s="652" t="str">
        <f t="shared" si="9"/>
        <v/>
      </c>
    </row>
    <row r="593" spans="1:13" ht="14.45" customHeight="1" x14ac:dyDescent="0.2">
      <c r="A593" s="657"/>
      <c r="B593" s="653"/>
      <c r="C593" s="654"/>
      <c r="D593" s="654"/>
      <c r="E593" s="655"/>
      <c r="F593" s="653"/>
      <c r="G593" s="654"/>
      <c r="H593" s="654"/>
      <c r="I593" s="654"/>
      <c r="J593" s="654"/>
      <c r="K593" s="656"/>
      <c r="L593" s="252"/>
      <c r="M593" s="652" t="str">
        <f t="shared" si="9"/>
        <v/>
      </c>
    </row>
    <row r="594" spans="1:13" ht="14.45" customHeight="1" x14ac:dyDescent="0.2">
      <c r="A594" s="657"/>
      <c r="B594" s="653"/>
      <c r="C594" s="654"/>
      <c r="D594" s="654"/>
      <c r="E594" s="655"/>
      <c r="F594" s="653"/>
      <c r="G594" s="654"/>
      <c r="H594" s="654"/>
      <c r="I594" s="654"/>
      <c r="J594" s="654"/>
      <c r="K594" s="656"/>
      <c r="L594" s="252"/>
      <c r="M594" s="652" t="str">
        <f t="shared" si="9"/>
        <v/>
      </c>
    </row>
    <row r="595" spans="1:13" ht="14.45" customHeight="1" x14ac:dyDescent="0.2">
      <c r="A595" s="657"/>
      <c r="B595" s="653"/>
      <c r="C595" s="654"/>
      <c r="D595" s="654"/>
      <c r="E595" s="655"/>
      <c r="F595" s="653"/>
      <c r="G595" s="654"/>
      <c r="H595" s="654"/>
      <c r="I595" s="654"/>
      <c r="J595" s="654"/>
      <c r="K595" s="656"/>
      <c r="L595" s="252"/>
      <c r="M595" s="652" t="str">
        <f t="shared" si="9"/>
        <v/>
      </c>
    </row>
    <row r="596" spans="1:13" ht="14.45" customHeight="1" x14ac:dyDescent="0.2">
      <c r="A596" s="657"/>
      <c r="B596" s="653"/>
      <c r="C596" s="654"/>
      <c r="D596" s="654"/>
      <c r="E596" s="655"/>
      <c r="F596" s="653"/>
      <c r="G596" s="654"/>
      <c r="H596" s="654"/>
      <c r="I596" s="654"/>
      <c r="J596" s="654"/>
      <c r="K596" s="656"/>
      <c r="L596" s="252"/>
      <c r="M596" s="652" t="str">
        <f t="shared" si="9"/>
        <v/>
      </c>
    </row>
    <row r="597" spans="1:13" ht="14.45" customHeight="1" x14ac:dyDescent="0.2">
      <c r="A597" s="657"/>
      <c r="B597" s="653"/>
      <c r="C597" s="654"/>
      <c r="D597" s="654"/>
      <c r="E597" s="655"/>
      <c r="F597" s="653"/>
      <c r="G597" s="654"/>
      <c r="H597" s="654"/>
      <c r="I597" s="654"/>
      <c r="J597" s="654"/>
      <c r="K597" s="656"/>
      <c r="L597" s="252"/>
      <c r="M597" s="652" t="str">
        <f t="shared" si="9"/>
        <v/>
      </c>
    </row>
    <row r="598" spans="1:13" ht="14.45" customHeight="1" x14ac:dyDescent="0.2">
      <c r="A598" s="657"/>
      <c r="B598" s="653"/>
      <c r="C598" s="654"/>
      <c r="D598" s="654"/>
      <c r="E598" s="655"/>
      <c r="F598" s="653"/>
      <c r="G598" s="654"/>
      <c r="H598" s="654"/>
      <c r="I598" s="654"/>
      <c r="J598" s="654"/>
      <c r="K598" s="656"/>
      <c r="L598" s="252"/>
      <c r="M598" s="652" t="str">
        <f t="shared" si="9"/>
        <v/>
      </c>
    </row>
    <row r="599" spans="1:13" ht="14.45" customHeight="1" x14ac:dyDescent="0.2">
      <c r="A599" s="657"/>
      <c r="B599" s="653"/>
      <c r="C599" s="654"/>
      <c r="D599" s="654"/>
      <c r="E599" s="655"/>
      <c r="F599" s="653"/>
      <c r="G599" s="654"/>
      <c r="H599" s="654"/>
      <c r="I599" s="654"/>
      <c r="J599" s="654"/>
      <c r="K599" s="656"/>
      <c r="L599" s="252"/>
      <c r="M599" s="652" t="str">
        <f t="shared" si="9"/>
        <v/>
      </c>
    </row>
    <row r="600" spans="1:13" ht="14.45" customHeight="1" x14ac:dyDescent="0.2">
      <c r="A600" s="657"/>
      <c r="B600" s="653"/>
      <c r="C600" s="654"/>
      <c r="D600" s="654"/>
      <c r="E600" s="655"/>
      <c r="F600" s="653"/>
      <c r="G600" s="654"/>
      <c r="H600" s="654"/>
      <c r="I600" s="654"/>
      <c r="J600" s="654"/>
      <c r="K600" s="656"/>
      <c r="L600" s="252"/>
      <c r="M600" s="652" t="str">
        <f t="shared" si="9"/>
        <v/>
      </c>
    </row>
    <row r="601" spans="1:13" ht="14.45" customHeight="1" x14ac:dyDescent="0.2">
      <c r="A601" s="657"/>
      <c r="B601" s="653"/>
      <c r="C601" s="654"/>
      <c r="D601" s="654"/>
      <c r="E601" s="655"/>
      <c r="F601" s="653"/>
      <c r="G601" s="654"/>
      <c r="H601" s="654"/>
      <c r="I601" s="654"/>
      <c r="J601" s="654"/>
      <c r="K601" s="656"/>
      <c r="L601" s="252"/>
      <c r="M601" s="652" t="str">
        <f t="shared" si="9"/>
        <v/>
      </c>
    </row>
    <row r="602" spans="1:13" ht="14.45" customHeight="1" x14ac:dyDescent="0.2">
      <c r="A602" s="657"/>
      <c r="B602" s="653"/>
      <c r="C602" s="654"/>
      <c r="D602" s="654"/>
      <c r="E602" s="655"/>
      <c r="F602" s="653"/>
      <c r="G602" s="654"/>
      <c r="H602" s="654"/>
      <c r="I602" s="654"/>
      <c r="J602" s="654"/>
      <c r="K602" s="656"/>
      <c r="L602" s="252"/>
      <c r="M602" s="652" t="str">
        <f t="shared" si="9"/>
        <v/>
      </c>
    </row>
    <row r="603" spans="1:13" ht="14.45" customHeight="1" x14ac:dyDescent="0.2">
      <c r="A603" s="657"/>
      <c r="B603" s="653"/>
      <c r="C603" s="654"/>
      <c r="D603" s="654"/>
      <c r="E603" s="655"/>
      <c r="F603" s="653"/>
      <c r="G603" s="654"/>
      <c r="H603" s="654"/>
      <c r="I603" s="654"/>
      <c r="J603" s="654"/>
      <c r="K603" s="656"/>
      <c r="L603" s="252"/>
      <c r="M603" s="652" t="str">
        <f t="shared" si="9"/>
        <v/>
      </c>
    </row>
    <row r="604" spans="1:13" ht="14.45" customHeight="1" x14ac:dyDescent="0.2">
      <c r="A604" s="657"/>
      <c r="B604" s="653"/>
      <c r="C604" s="654"/>
      <c r="D604" s="654"/>
      <c r="E604" s="655"/>
      <c r="F604" s="653"/>
      <c r="G604" s="654"/>
      <c r="H604" s="654"/>
      <c r="I604" s="654"/>
      <c r="J604" s="654"/>
      <c r="K604" s="656"/>
      <c r="L604" s="252"/>
      <c r="M604" s="652" t="str">
        <f t="shared" si="9"/>
        <v/>
      </c>
    </row>
    <row r="605" spans="1:13" ht="14.45" customHeight="1" x14ac:dyDescent="0.2">
      <c r="A605" s="657"/>
      <c r="B605" s="653"/>
      <c r="C605" s="654"/>
      <c r="D605" s="654"/>
      <c r="E605" s="655"/>
      <c r="F605" s="653"/>
      <c r="G605" s="654"/>
      <c r="H605" s="654"/>
      <c r="I605" s="654"/>
      <c r="J605" s="654"/>
      <c r="K605" s="656"/>
      <c r="L605" s="252"/>
      <c r="M605" s="652" t="str">
        <f t="shared" si="9"/>
        <v/>
      </c>
    </row>
    <row r="606" spans="1:13" ht="14.45" customHeight="1" x14ac:dyDescent="0.2">
      <c r="A606" s="657"/>
      <c r="B606" s="653"/>
      <c r="C606" s="654"/>
      <c r="D606" s="654"/>
      <c r="E606" s="655"/>
      <c r="F606" s="653"/>
      <c r="G606" s="654"/>
      <c r="H606" s="654"/>
      <c r="I606" s="654"/>
      <c r="J606" s="654"/>
      <c r="K606" s="656"/>
      <c r="L606" s="252"/>
      <c r="M606" s="652" t="str">
        <f t="shared" si="9"/>
        <v/>
      </c>
    </row>
    <row r="607" spans="1:13" ht="14.45" customHeight="1" x14ac:dyDescent="0.2">
      <c r="A607" s="657"/>
      <c r="B607" s="653"/>
      <c r="C607" s="654"/>
      <c r="D607" s="654"/>
      <c r="E607" s="655"/>
      <c r="F607" s="653"/>
      <c r="G607" s="654"/>
      <c r="H607" s="654"/>
      <c r="I607" s="654"/>
      <c r="J607" s="654"/>
      <c r="K607" s="656"/>
      <c r="L607" s="252"/>
      <c r="M607" s="652" t="str">
        <f t="shared" si="9"/>
        <v/>
      </c>
    </row>
    <row r="608" spans="1:13" ht="14.45" customHeight="1" x14ac:dyDescent="0.2">
      <c r="A608" s="657"/>
      <c r="B608" s="653"/>
      <c r="C608" s="654"/>
      <c r="D608" s="654"/>
      <c r="E608" s="655"/>
      <c r="F608" s="653"/>
      <c r="G608" s="654"/>
      <c r="H608" s="654"/>
      <c r="I608" s="654"/>
      <c r="J608" s="654"/>
      <c r="K608" s="656"/>
      <c r="L608" s="252"/>
      <c r="M608" s="652" t="str">
        <f t="shared" si="9"/>
        <v/>
      </c>
    </row>
    <row r="609" spans="1:13" ht="14.45" customHeight="1" x14ac:dyDescent="0.2">
      <c r="A609" s="657"/>
      <c r="B609" s="653"/>
      <c r="C609" s="654"/>
      <c r="D609" s="654"/>
      <c r="E609" s="655"/>
      <c r="F609" s="653"/>
      <c r="G609" s="654"/>
      <c r="H609" s="654"/>
      <c r="I609" s="654"/>
      <c r="J609" s="654"/>
      <c r="K609" s="656"/>
      <c r="L609" s="252"/>
      <c r="M609" s="652" t="str">
        <f t="shared" si="9"/>
        <v/>
      </c>
    </row>
    <row r="610" spans="1:13" ht="14.45" customHeight="1" x14ac:dyDescent="0.2">
      <c r="A610" s="657"/>
      <c r="B610" s="653"/>
      <c r="C610" s="654"/>
      <c r="D610" s="654"/>
      <c r="E610" s="655"/>
      <c r="F610" s="653"/>
      <c r="G610" s="654"/>
      <c r="H610" s="654"/>
      <c r="I610" s="654"/>
      <c r="J610" s="654"/>
      <c r="K610" s="656"/>
      <c r="L610" s="252"/>
      <c r="M610" s="652" t="str">
        <f t="shared" si="9"/>
        <v/>
      </c>
    </row>
    <row r="611" spans="1:13" ht="14.45" customHeight="1" x14ac:dyDescent="0.2">
      <c r="A611" s="657"/>
      <c r="B611" s="653"/>
      <c r="C611" s="654"/>
      <c r="D611" s="654"/>
      <c r="E611" s="655"/>
      <c r="F611" s="653"/>
      <c r="G611" s="654"/>
      <c r="H611" s="654"/>
      <c r="I611" s="654"/>
      <c r="J611" s="654"/>
      <c r="K611" s="656"/>
      <c r="L611" s="252"/>
      <c r="M611" s="652" t="str">
        <f t="shared" si="9"/>
        <v/>
      </c>
    </row>
    <row r="612" spans="1:13" ht="14.45" customHeight="1" x14ac:dyDescent="0.2">
      <c r="A612" s="657"/>
      <c r="B612" s="653"/>
      <c r="C612" s="654"/>
      <c r="D612" s="654"/>
      <c r="E612" s="655"/>
      <c r="F612" s="653"/>
      <c r="G612" s="654"/>
      <c r="H612" s="654"/>
      <c r="I612" s="654"/>
      <c r="J612" s="654"/>
      <c r="K612" s="656"/>
      <c r="L612" s="252"/>
      <c r="M612" s="652" t="str">
        <f t="shared" si="9"/>
        <v/>
      </c>
    </row>
    <row r="613" spans="1:13" ht="14.45" customHeight="1" x14ac:dyDescent="0.2">
      <c r="A613" s="657"/>
      <c r="B613" s="653"/>
      <c r="C613" s="654"/>
      <c r="D613" s="654"/>
      <c r="E613" s="655"/>
      <c r="F613" s="653"/>
      <c r="G613" s="654"/>
      <c r="H613" s="654"/>
      <c r="I613" s="654"/>
      <c r="J613" s="654"/>
      <c r="K613" s="656"/>
      <c r="L613" s="252"/>
      <c r="M613" s="652" t="str">
        <f t="shared" si="9"/>
        <v/>
      </c>
    </row>
    <row r="614" spans="1:13" ht="14.45" customHeight="1" x14ac:dyDescent="0.2">
      <c r="A614" s="657"/>
      <c r="B614" s="653"/>
      <c r="C614" s="654"/>
      <c r="D614" s="654"/>
      <c r="E614" s="655"/>
      <c r="F614" s="653"/>
      <c r="G614" s="654"/>
      <c r="H614" s="654"/>
      <c r="I614" s="654"/>
      <c r="J614" s="654"/>
      <c r="K614" s="656"/>
      <c r="L614" s="252"/>
      <c r="M614" s="652" t="str">
        <f t="shared" si="9"/>
        <v/>
      </c>
    </row>
    <row r="615" spans="1:13" ht="14.45" customHeight="1" x14ac:dyDescent="0.2">
      <c r="A615" s="657"/>
      <c r="B615" s="653"/>
      <c r="C615" s="654"/>
      <c r="D615" s="654"/>
      <c r="E615" s="655"/>
      <c r="F615" s="653"/>
      <c r="G615" s="654"/>
      <c r="H615" s="654"/>
      <c r="I615" s="654"/>
      <c r="J615" s="654"/>
      <c r="K615" s="656"/>
      <c r="L615" s="252"/>
      <c r="M615" s="652" t="str">
        <f t="shared" si="9"/>
        <v/>
      </c>
    </row>
    <row r="616" spans="1:13" ht="14.45" customHeight="1" x14ac:dyDescent="0.2">
      <c r="A616" s="657"/>
      <c r="B616" s="653"/>
      <c r="C616" s="654"/>
      <c r="D616" s="654"/>
      <c r="E616" s="655"/>
      <c r="F616" s="653"/>
      <c r="G616" s="654"/>
      <c r="H616" s="654"/>
      <c r="I616" s="654"/>
      <c r="J616" s="654"/>
      <c r="K616" s="656"/>
      <c r="L616" s="252"/>
      <c r="M616" s="652" t="str">
        <f t="shared" si="9"/>
        <v/>
      </c>
    </row>
    <row r="617" spans="1:13" ht="14.45" customHeight="1" x14ac:dyDescent="0.2">
      <c r="A617" s="657"/>
      <c r="B617" s="653"/>
      <c r="C617" s="654"/>
      <c r="D617" s="654"/>
      <c r="E617" s="655"/>
      <c r="F617" s="653"/>
      <c r="G617" s="654"/>
      <c r="H617" s="654"/>
      <c r="I617" s="654"/>
      <c r="J617" s="654"/>
      <c r="K617" s="656"/>
      <c r="L617" s="252"/>
      <c r="M617" s="652" t="str">
        <f t="shared" si="9"/>
        <v/>
      </c>
    </row>
    <row r="618" spans="1:13" ht="14.45" customHeight="1" x14ac:dyDescent="0.2">
      <c r="A618" s="657"/>
      <c r="B618" s="653"/>
      <c r="C618" s="654"/>
      <c r="D618" s="654"/>
      <c r="E618" s="655"/>
      <c r="F618" s="653"/>
      <c r="G618" s="654"/>
      <c r="H618" s="654"/>
      <c r="I618" s="654"/>
      <c r="J618" s="654"/>
      <c r="K618" s="656"/>
      <c r="L618" s="252"/>
      <c r="M618" s="652" t="str">
        <f t="shared" si="9"/>
        <v/>
      </c>
    </row>
    <row r="619" spans="1:13" ht="14.45" customHeight="1" x14ac:dyDescent="0.2">
      <c r="A619" s="657"/>
      <c r="B619" s="653"/>
      <c r="C619" s="654"/>
      <c r="D619" s="654"/>
      <c r="E619" s="655"/>
      <c r="F619" s="653"/>
      <c r="G619" s="654"/>
      <c r="H619" s="654"/>
      <c r="I619" s="654"/>
      <c r="J619" s="654"/>
      <c r="K619" s="656"/>
      <c r="L619" s="252"/>
      <c r="M619" s="652" t="str">
        <f t="shared" si="9"/>
        <v/>
      </c>
    </row>
    <row r="620" spans="1:13" ht="14.45" customHeight="1" x14ac:dyDescent="0.2">
      <c r="A620" s="657"/>
      <c r="B620" s="653"/>
      <c r="C620" s="654"/>
      <c r="D620" s="654"/>
      <c r="E620" s="655"/>
      <c r="F620" s="653"/>
      <c r="G620" s="654"/>
      <c r="H620" s="654"/>
      <c r="I620" s="654"/>
      <c r="J620" s="654"/>
      <c r="K620" s="656"/>
      <c r="L620" s="252"/>
      <c r="M620" s="652" t="str">
        <f t="shared" si="9"/>
        <v/>
      </c>
    </row>
    <row r="621" spans="1:13" ht="14.45" customHeight="1" x14ac:dyDescent="0.2">
      <c r="A621" s="657"/>
      <c r="B621" s="653"/>
      <c r="C621" s="654"/>
      <c r="D621" s="654"/>
      <c r="E621" s="655"/>
      <c r="F621" s="653"/>
      <c r="G621" s="654"/>
      <c r="H621" s="654"/>
      <c r="I621" s="654"/>
      <c r="J621" s="654"/>
      <c r="K621" s="656"/>
      <c r="L621" s="252"/>
      <c r="M621" s="652" t="str">
        <f t="shared" si="9"/>
        <v/>
      </c>
    </row>
    <row r="622" spans="1:13" ht="14.45" customHeight="1" x14ac:dyDescent="0.2">
      <c r="A622" s="657"/>
      <c r="B622" s="653"/>
      <c r="C622" s="654"/>
      <c r="D622" s="654"/>
      <c r="E622" s="655"/>
      <c r="F622" s="653"/>
      <c r="G622" s="654"/>
      <c r="H622" s="654"/>
      <c r="I622" s="654"/>
      <c r="J622" s="654"/>
      <c r="K622" s="656"/>
      <c r="L622" s="252"/>
      <c r="M622" s="652" t="str">
        <f t="shared" si="9"/>
        <v/>
      </c>
    </row>
    <row r="623" spans="1:13" ht="14.45" customHeight="1" x14ac:dyDescent="0.2">
      <c r="A623" s="657"/>
      <c r="B623" s="653"/>
      <c r="C623" s="654"/>
      <c r="D623" s="654"/>
      <c r="E623" s="655"/>
      <c r="F623" s="653"/>
      <c r="G623" s="654"/>
      <c r="H623" s="654"/>
      <c r="I623" s="654"/>
      <c r="J623" s="654"/>
      <c r="K623" s="656"/>
      <c r="L623" s="252"/>
      <c r="M623" s="652" t="str">
        <f t="shared" si="9"/>
        <v/>
      </c>
    </row>
    <row r="624" spans="1:13" ht="14.45" customHeight="1" x14ac:dyDescent="0.2">
      <c r="A624" s="657"/>
      <c r="B624" s="653"/>
      <c r="C624" s="654"/>
      <c r="D624" s="654"/>
      <c r="E624" s="655"/>
      <c r="F624" s="653"/>
      <c r="G624" s="654"/>
      <c r="H624" s="654"/>
      <c r="I624" s="654"/>
      <c r="J624" s="654"/>
      <c r="K624" s="656"/>
      <c r="L624" s="252"/>
      <c r="M624" s="652" t="str">
        <f t="shared" si="9"/>
        <v/>
      </c>
    </row>
    <row r="625" spans="1:13" ht="14.45" customHeight="1" x14ac:dyDescent="0.2">
      <c r="A625" s="657"/>
      <c r="B625" s="653"/>
      <c r="C625" s="654"/>
      <c r="D625" s="654"/>
      <c r="E625" s="655"/>
      <c r="F625" s="653"/>
      <c r="G625" s="654"/>
      <c r="H625" s="654"/>
      <c r="I625" s="654"/>
      <c r="J625" s="654"/>
      <c r="K625" s="656"/>
      <c r="L625" s="252"/>
      <c r="M625" s="652" t="str">
        <f t="shared" si="9"/>
        <v/>
      </c>
    </row>
    <row r="626" spans="1:13" ht="14.45" customHeight="1" x14ac:dyDescent="0.2">
      <c r="A626" s="657"/>
      <c r="B626" s="653"/>
      <c r="C626" s="654"/>
      <c r="D626" s="654"/>
      <c r="E626" s="655"/>
      <c r="F626" s="653"/>
      <c r="G626" s="654"/>
      <c r="H626" s="654"/>
      <c r="I626" s="654"/>
      <c r="J626" s="654"/>
      <c r="K626" s="656"/>
      <c r="L626" s="252"/>
      <c r="M626" s="652" t="str">
        <f t="shared" si="9"/>
        <v/>
      </c>
    </row>
    <row r="627" spans="1:13" ht="14.45" customHeight="1" x14ac:dyDescent="0.2">
      <c r="A627" s="657"/>
      <c r="B627" s="653"/>
      <c r="C627" s="654"/>
      <c r="D627" s="654"/>
      <c r="E627" s="655"/>
      <c r="F627" s="653"/>
      <c r="G627" s="654"/>
      <c r="H627" s="654"/>
      <c r="I627" s="654"/>
      <c r="J627" s="654"/>
      <c r="K627" s="656"/>
      <c r="L627" s="252"/>
      <c r="M627" s="652" t="str">
        <f t="shared" si="9"/>
        <v/>
      </c>
    </row>
    <row r="628" spans="1:13" ht="14.45" customHeight="1" x14ac:dyDescent="0.2">
      <c r="A628" s="657"/>
      <c r="B628" s="653"/>
      <c r="C628" s="654"/>
      <c r="D628" s="654"/>
      <c r="E628" s="655"/>
      <c r="F628" s="653"/>
      <c r="G628" s="654"/>
      <c r="H628" s="654"/>
      <c r="I628" s="654"/>
      <c r="J628" s="654"/>
      <c r="K628" s="656"/>
      <c r="L628" s="252"/>
      <c r="M628" s="652" t="str">
        <f t="shared" si="9"/>
        <v/>
      </c>
    </row>
    <row r="629" spans="1:13" ht="14.45" customHeight="1" x14ac:dyDescent="0.2">
      <c r="A629" s="657"/>
      <c r="B629" s="653"/>
      <c r="C629" s="654"/>
      <c r="D629" s="654"/>
      <c r="E629" s="655"/>
      <c r="F629" s="653"/>
      <c r="G629" s="654"/>
      <c r="H629" s="654"/>
      <c r="I629" s="654"/>
      <c r="J629" s="654"/>
      <c r="K629" s="656"/>
      <c r="L629" s="252"/>
      <c r="M629" s="652" t="str">
        <f t="shared" si="9"/>
        <v/>
      </c>
    </row>
    <row r="630" spans="1:13" ht="14.45" customHeight="1" x14ac:dyDescent="0.2">
      <c r="A630" s="657"/>
      <c r="B630" s="653"/>
      <c r="C630" s="654"/>
      <c r="D630" s="654"/>
      <c r="E630" s="655"/>
      <c r="F630" s="653"/>
      <c r="G630" s="654"/>
      <c r="H630" s="654"/>
      <c r="I630" s="654"/>
      <c r="J630" s="654"/>
      <c r="K630" s="656"/>
      <c r="L630" s="252"/>
      <c r="M630" s="652" t="str">
        <f t="shared" si="9"/>
        <v/>
      </c>
    </row>
    <row r="631" spans="1:13" ht="14.45" customHeight="1" x14ac:dyDescent="0.2">
      <c r="A631" s="657"/>
      <c r="B631" s="653"/>
      <c r="C631" s="654"/>
      <c r="D631" s="654"/>
      <c r="E631" s="655"/>
      <c r="F631" s="653"/>
      <c r="G631" s="654"/>
      <c r="H631" s="654"/>
      <c r="I631" s="654"/>
      <c r="J631" s="654"/>
      <c r="K631" s="656"/>
      <c r="L631" s="252"/>
      <c r="M631" s="652" t="str">
        <f t="shared" si="9"/>
        <v/>
      </c>
    </row>
    <row r="632" spans="1:13" ht="14.45" customHeight="1" x14ac:dyDescent="0.2">
      <c r="A632" s="657"/>
      <c r="B632" s="653"/>
      <c r="C632" s="654"/>
      <c r="D632" s="654"/>
      <c r="E632" s="655"/>
      <c r="F632" s="653"/>
      <c r="G632" s="654"/>
      <c r="H632" s="654"/>
      <c r="I632" s="654"/>
      <c r="J632" s="654"/>
      <c r="K632" s="656"/>
      <c r="L632" s="252"/>
      <c r="M632" s="652" t="str">
        <f t="shared" si="9"/>
        <v/>
      </c>
    </row>
    <row r="633" spans="1:13" ht="14.45" customHeight="1" x14ac:dyDescent="0.2">
      <c r="A633" s="657"/>
      <c r="B633" s="653"/>
      <c r="C633" s="654"/>
      <c r="D633" s="654"/>
      <c r="E633" s="655"/>
      <c r="F633" s="653"/>
      <c r="G633" s="654"/>
      <c r="H633" s="654"/>
      <c r="I633" s="654"/>
      <c r="J633" s="654"/>
      <c r="K633" s="656"/>
      <c r="L633" s="252"/>
      <c r="M633" s="652" t="str">
        <f t="shared" si="9"/>
        <v/>
      </c>
    </row>
    <row r="634" spans="1:13" ht="14.45" customHeight="1" x14ac:dyDescent="0.2">
      <c r="A634" s="657"/>
      <c r="B634" s="653"/>
      <c r="C634" s="654"/>
      <c r="D634" s="654"/>
      <c r="E634" s="655"/>
      <c r="F634" s="653"/>
      <c r="G634" s="654"/>
      <c r="H634" s="654"/>
      <c r="I634" s="654"/>
      <c r="J634" s="654"/>
      <c r="K634" s="656"/>
      <c r="L634" s="252"/>
      <c r="M634" s="652" t="str">
        <f t="shared" si="9"/>
        <v/>
      </c>
    </row>
    <row r="635" spans="1:13" ht="14.45" customHeight="1" x14ac:dyDescent="0.2">
      <c r="A635" s="657"/>
      <c r="B635" s="653"/>
      <c r="C635" s="654"/>
      <c r="D635" s="654"/>
      <c r="E635" s="655"/>
      <c r="F635" s="653"/>
      <c r="G635" s="654"/>
      <c r="H635" s="654"/>
      <c r="I635" s="654"/>
      <c r="J635" s="654"/>
      <c r="K635" s="656"/>
      <c r="L635" s="252"/>
      <c r="M635" s="652" t="str">
        <f t="shared" si="9"/>
        <v/>
      </c>
    </row>
    <row r="636" spans="1:13" ht="14.45" customHeight="1" x14ac:dyDescent="0.2">
      <c r="A636" s="657"/>
      <c r="B636" s="653"/>
      <c r="C636" s="654"/>
      <c r="D636" s="654"/>
      <c r="E636" s="655"/>
      <c r="F636" s="653"/>
      <c r="G636" s="654"/>
      <c r="H636" s="654"/>
      <c r="I636" s="654"/>
      <c r="J636" s="654"/>
      <c r="K636" s="656"/>
      <c r="L636" s="252"/>
      <c r="M636" s="652" t="str">
        <f t="shared" si="9"/>
        <v/>
      </c>
    </row>
    <row r="637" spans="1:13" ht="14.45" customHeight="1" x14ac:dyDescent="0.2">
      <c r="A637" s="657"/>
      <c r="B637" s="653"/>
      <c r="C637" s="654"/>
      <c r="D637" s="654"/>
      <c r="E637" s="655"/>
      <c r="F637" s="653"/>
      <c r="G637" s="654"/>
      <c r="H637" s="654"/>
      <c r="I637" s="654"/>
      <c r="J637" s="654"/>
      <c r="K637" s="656"/>
      <c r="L637" s="252"/>
      <c r="M637" s="652" t="str">
        <f t="shared" si="9"/>
        <v/>
      </c>
    </row>
    <row r="638" spans="1:13" ht="14.45" customHeight="1" x14ac:dyDescent="0.2">
      <c r="A638" s="657"/>
      <c r="B638" s="653"/>
      <c r="C638" s="654"/>
      <c r="D638" s="654"/>
      <c r="E638" s="655"/>
      <c r="F638" s="653"/>
      <c r="G638" s="654"/>
      <c r="H638" s="654"/>
      <c r="I638" s="654"/>
      <c r="J638" s="654"/>
      <c r="K638" s="656"/>
      <c r="L638" s="252"/>
      <c r="M638" s="652" t="str">
        <f t="shared" si="9"/>
        <v/>
      </c>
    </row>
    <row r="639" spans="1:13" ht="14.45" customHeight="1" x14ac:dyDescent="0.2">
      <c r="A639" s="657"/>
      <c r="B639" s="653"/>
      <c r="C639" s="654"/>
      <c r="D639" s="654"/>
      <c r="E639" s="655"/>
      <c r="F639" s="653"/>
      <c r="G639" s="654"/>
      <c r="H639" s="654"/>
      <c r="I639" s="654"/>
      <c r="J639" s="654"/>
      <c r="K639" s="656"/>
      <c r="L639" s="252"/>
      <c r="M639" s="652" t="str">
        <f t="shared" si="9"/>
        <v/>
      </c>
    </row>
    <row r="640" spans="1:13" ht="14.45" customHeight="1" x14ac:dyDescent="0.2">
      <c r="A640" s="657"/>
      <c r="B640" s="653"/>
      <c r="C640" s="654"/>
      <c r="D640" s="654"/>
      <c r="E640" s="655"/>
      <c r="F640" s="653"/>
      <c r="G640" s="654"/>
      <c r="H640" s="654"/>
      <c r="I640" s="654"/>
      <c r="J640" s="654"/>
      <c r="K640" s="656"/>
      <c r="L640" s="252"/>
      <c r="M640" s="652" t="str">
        <f t="shared" si="9"/>
        <v/>
      </c>
    </row>
    <row r="641" spans="1:13" ht="14.45" customHeight="1" x14ac:dyDescent="0.2">
      <c r="A641" s="657"/>
      <c r="B641" s="653"/>
      <c r="C641" s="654"/>
      <c r="D641" s="654"/>
      <c r="E641" s="655"/>
      <c r="F641" s="653"/>
      <c r="G641" s="654"/>
      <c r="H641" s="654"/>
      <c r="I641" s="654"/>
      <c r="J641" s="654"/>
      <c r="K641" s="656"/>
      <c r="L641" s="252"/>
      <c r="M641" s="652" t="str">
        <f t="shared" si="9"/>
        <v/>
      </c>
    </row>
    <row r="642" spans="1:13" ht="14.45" customHeight="1" x14ac:dyDescent="0.2">
      <c r="A642" s="657"/>
      <c r="B642" s="653"/>
      <c r="C642" s="654"/>
      <c r="D642" s="654"/>
      <c r="E642" s="655"/>
      <c r="F642" s="653"/>
      <c r="G642" s="654"/>
      <c r="H642" s="654"/>
      <c r="I642" s="654"/>
      <c r="J642" s="654"/>
      <c r="K642" s="656"/>
      <c r="L642" s="252"/>
      <c r="M642" s="652" t="str">
        <f t="shared" si="9"/>
        <v/>
      </c>
    </row>
    <row r="643" spans="1:13" ht="14.45" customHeight="1" x14ac:dyDescent="0.2">
      <c r="A643" s="657"/>
      <c r="B643" s="653"/>
      <c r="C643" s="654"/>
      <c r="D643" s="654"/>
      <c r="E643" s="655"/>
      <c r="F643" s="653"/>
      <c r="G643" s="654"/>
      <c r="H643" s="654"/>
      <c r="I643" s="654"/>
      <c r="J643" s="654"/>
      <c r="K643" s="656"/>
      <c r="L643" s="252"/>
      <c r="M643" s="652" t="str">
        <f t="shared" si="9"/>
        <v/>
      </c>
    </row>
    <row r="644" spans="1:13" ht="14.45" customHeight="1" x14ac:dyDescent="0.2">
      <c r="A644" s="657"/>
      <c r="B644" s="653"/>
      <c r="C644" s="654"/>
      <c r="D644" s="654"/>
      <c r="E644" s="655"/>
      <c r="F644" s="653"/>
      <c r="G644" s="654"/>
      <c r="H644" s="654"/>
      <c r="I644" s="654"/>
      <c r="J644" s="654"/>
      <c r="K644" s="656"/>
      <c r="L644" s="252"/>
      <c r="M644" s="652" t="str">
        <f t="shared" si="9"/>
        <v/>
      </c>
    </row>
    <row r="645" spans="1:13" ht="14.45" customHeight="1" x14ac:dyDescent="0.2">
      <c r="A645" s="657"/>
      <c r="B645" s="653"/>
      <c r="C645" s="654"/>
      <c r="D645" s="654"/>
      <c r="E645" s="655"/>
      <c r="F645" s="653"/>
      <c r="G645" s="654"/>
      <c r="H645" s="654"/>
      <c r="I645" s="654"/>
      <c r="J645" s="654"/>
      <c r="K645" s="656"/>
      <c r="L645" s="252"/>
      <c r="M645" s="652" t="str">
        <f t="shared" si="9"/>
        <v/>
      </c>
    </row>
    <row r="646" spans="1:13" ht="14.45" customHeight="1" x14ac:dyDescent="0.2">
      <c r="A646" s="657"/>
      <c r="B646" s="653"/>
      <c r="C646" s="654"/>
      <c r="D646" s="654"/>
      <c r="E646" s="655"/>
      <c r="F646" s="653"/>
      <c r="G646" s="654"/>
      <c r="H646" s="654"/>
      <c r="I646" s="654"/>
      <c r="J646" s="654"/>
      <c r="K646" s="656"/>
      <c r="L646" s="252"/>
      <c r="M646" s="652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57"/>
      <c r="B647" s="653"/>
      <c r="C647" s="654"/>
      <c r="D647" s="654"/>
      <c r="E647" s="655"/>
      <c r="F647" s="653"/>
      <c r="G647" s="654"/>
      <c r="H647" s="654"/>
      <c r="I647" s="654"/>
      <c r="J647" s="654"/>
      <c r="K647" s="656"/>
      <c r="L647" s="252"/>
      <c r="M647" s="652" t="str">
        <f t="shared" si="10"/>
        <v/>
      </c>
    </row>
    <row r="648" spans="1:13" ht="14.45" customHeight="1" x14ac:dyDescent="0.2">
      <c r="A648" s="657"/>
      <c r="B648" s="653"/>
      <c r="C648" s="654"/>
      <c r="D648" s="654"/>
      <c r="E648" s="655"/>
      <c r="F648" s="653"/>
      <c r="G648" s="654"/>
      <c r="H648" s="654"/>
      <c r="I648" s="654"/>
      <c r="J648" s="654"/>
      <c r="K648" s="656"/>
      <c r="L648" s="252"/>
      <c r="M648" s="652" t="str">
        <f t="shared" si="10"/>
        <v/>
      </c>
    </row>
    <row r="649" spans="1:13" ht="14.45" customHeight="1" x14ac:dyDescent="0.2">
      <c r="A649" s="657"/>
      <c r="B649" s="653"/>
      <c r="C649" s="654"/>
      <c r="D649" s="654"/>
      <c r="E649" s="655"/>
      <c r="F649" s="653"/>
      <c r="G649" s="654"/>
      <c r="H649" s="654"/>
      <c r="I649" s="654"/>
      <c r="J649" s="654"/>
      <c r="K649" s="656"/>
      <c r="L649" s="252"/>
      <c r="M649" s="652" t="str">
        <f t="shared" si="10"/>
        <v/>
      </c>
    </row>
    <row r="650" spans="1:13" ht="14.45" customHeight="1" x14ac:dyDescent="0.2">
      <c r="A650" s="657"/>
      <c r="B650" s="653"/>
      <c r="C650" s="654"/>
      <c r="D650" s="654"/>
      <c r="E650" s="655"/>
      <c r="F650" s="653"/>
      <c r="G650" s="654"/>
      <c r="H650" s="654"/>
      <c r="I650" s="654"/>
      <c r="J650" s="654"/>
      <c r="K650" s="656"/>
      <c r="L650" s="252"/>
      <c r="M650" s="652" t="str">
        <f t="shared" si="10"/>
        <v/>
      </c>
    </row>
    <row r="651" spans="1:13" ht="14.45" customHeight="1" x14ac:dyDescent="0.2">
      <c r="A651" s="657"/>
      <c r="B651" s="653"/>
      <c r="C651" s="654"/>
      <c r="D651" s="654"/>
      <c r="E651" s="655"/>
      <c r="F651" s="653"/>
      <c r="G651" s="654"/>
      <c r="H651" s="654"/>
      <c r="I651" s="654"/>
      <c r="J651" s="654"/>
      <c r="K651" s="656"/>
      <c r="L651" s="252"/>
      <c r="M651" s="652" t="str">
        <f t="shared" si="10"/>
        <v/>
      </c>
    </row>
    <row r="652" spans="1:13" ht="14.45" customHeight="1" x14ac:dyDescent="0.2">
      <c r="A652" s="657"/>
      <c r="B652" s="653"/>
      <c r="C652" s="654"/>
      <c r="D652" s="654"/>
      <c r="E652" s="655"/>
      <c r="F652" s="653"/>
      <c r="G652" s="654"/>
      <c r="H652" s="654"/>
      <c r="I652" s="654"/>
      <c r="J652" s="654"/>
      <c r="K652" s="656"/>
      <c r="L652" s="252"/>
      <c r="M652" s="652" t="str">
        <f t="shared" si="10"/>
        <v/>
      </c>
    </row>
    <row r="653" spans="1:13" ht="14.45" customHeight="1" x14ac:dyDescent="0.2">
      <c r="A653" s="657"/>
      <c r="B653" s="653"/>
      <c r="C653" s="654"/>
      <c r="D653" s="654"/>
      <c r="E653" s="655"/>
      <c r="F653" s="653"/>
      <c r="G653" s="654"/>
      <c r="H653" s="654"/>
      <c r="I653" s="654"/>
      <c r="J653" s="654"/>
      <c r="K653" s="656"/>
      <c r="L653" s="252"/>
      <c r="M653" s="652" t="str">
        <f t="shared" si="10"/>
        <v/>
      </c>
    </row>
    <row r="654" spans="1:13" ht="14.45" customHeight="1" x14ac:dyDescent="0.2">
      <c r="A654" s="657"/>
      <c r="B654" s="653"/>
      <c r="C654" s="654"/>
      <c r="D654" s="654"/>
      <c r="E654" s="655"/>
      <c r="F654" s="653"/>
      <c r="G654" s="654"/>
      <c r="H654" s="654"/>
      <c r="I654" s="654"/>
      <c r="J654" s="654"/>
      <c r="K654" s="656"/>
      <c r="L654" s="252"/>
      <c r="M654" s="652" t="str">
        <f t="shared" si="10"/>
        <v/>
      </c>
    </row>
    <row r="655" spans="1:13" ht="14.45" customHeight="1" x14ac:dyDescent="0.2">
      <c r="A655" s="657"/>
      <c r="B655" s="653"/>
      <c r="C655" s="654"/>
      <c r="D655" s="654"/>
      <c r="E655" s="655"/>
      <c r="F655" s="653"/>
      <c r="G655" s="654"/>
      <c r="H655" s="654"/>
      <c r="I655" s="654"/>
      <c r="J655" s="654"/>
      <c r="K655" s="656"/>
      <c r="L655" s="252"/>
      <c r="M655" s="652" t="str">
        <f t="shared" si="10"/>
        <v/>
      </c>
    </row>
    <row r="656" spans="1:13" ht="14.45" customHeight="1" x14ac:dyDescent="0.2">
      <c r="A656" s="657"/>
      <c r="B656" s="653"/>
      <c r="C656" s="654"/>
      <c r="D656" s="654"/>
      <c r="E656" s="655"/>
      <c r="F656" s="653"/>
      <c r="G656" s="654"/>
      <c r="H656" s="654"/>
      <c r="I656" s="654"/>
      <c r="J656" s="654"/>
      <c r="K656" s="656"/>
      <c r="L656" s="252"/>
      <c r="M656" s="652" t="str">
        <f t="shared" si="10"/>
        <v/>
      </c>
    </row>
    <row r="657" spans="1:13" ht="14.45" customHeight="1" x14ac:dyDescent="0.2">
      <c r="A657" s="657"/>
      <c r="B657" s="653"/>
      <c r="C657" s="654"/>
      <c r="D657" s="654"/>
      <c r="E657" s="655"/>
      <c r="F657" s="653"/>
      <c r="G657" s="654"/>
      <c r="H657" s="654"/>
      <c r="I657" s="654"/>
      <c r="J657" s="654"/>
      <c r="K657" s="656"/>
      <c r="L657" s="252"/>
      <c r="M657" s="652" t="str">
        <f t="shared" si="10"/>
        <v/>
      </c>
    </row>
    <row r="658" spans="1:13" ht="14.45" customHeight="1" x14ac:dyDescent="0.2">
      <c r="A658" s="657"/>
      <c r="B658" s="653"/>
      <c r="C658" s="654"/>
      <c r="D658" s="654"/>
      <c r="E658" s="655"/>
      <c r="F658" s="653"/>
      <c r="G658" s="654"/>
      <c r="H658" s="654"/>
      <c r="I658" s="654"/>
      <c r="J658" s="654"/>
      <c r="K658" s="656"/>
      <c r="L658" s="252"/>
      <c r="M658" s="652" t="str">
        <f t="shared" si="10"/>
        <v/>
      </c>
    </row>
    <row r="659" spans="1:13" ht="14.45" customHeight="1" x14ac:dyDescent="0.2">
      <c r="A659" s="657"/>
      <c r="B659" s="653"/>
      <c r="C659" s="654"/>
      <c r="D659" s="654"/>
      <c r="E659" s="655"/>
      <c r="F659" s="653"/>
      <c r="G659" s="654"/>
      <c r="H659" s="654"/>
      <c r="I659" s="654"/>
      <c r="J659" s="654"/>
      <c r="K659" s="656"/>
      <c r="L659" s="252"/>
      <c r="M659" s="652" t="str">
        <f t="shared" si="10"/>
        <v/>
      </c>
    </row>
    <row r="660" spans="1:13" ht="14.45" customHeight="1" x14ac:dyDescent="0.2">
      <c r="A660" s="657"/>
      <c r="B660" s="653"/>
      <c r="C660" s="654"/>
      <c r="D660" s="654"/>
      <c r="E660" s="655"/>
      <c r="F660" s="653"/>
      <c r="G660" s="654"/>
      <c r="H660" s="654"/>
      <c r="I660" s="654"/>
      <c r="J660" s="654"/>
      <c r="K660" s="656"/>
      <c r="L660" s="252"/>
      <c r="M660" s="652" t="str">
        <f t="shared" si="10"/>
        <v/>
      </c>
    </row>
    <row r="661" spans="1:13" ht="14.45" customHeight="1" x14ac:dyDescent="0.2">
      <c r="A661" s="657"/>
      <c r="B661" s="653"/>
      <c r="C661" s="654"/>
      <c r="D661" s="654"/>
      <c r="E661" s="655"/>
      <c r="F661" s="653"/>
      <c r="G661" s="654"/>
      <c r="H661" s="654"/>
      <c r="I661" s="654"/>
      <c r="J661" s="654"/>
      <c r="K661" s="656"/>
      <c r="L661" s="252"/>
      <c r="M661" s="652" t="str">
        <f t="shared" si="10"/>
        <v/>
      </c>
    </row>
    <row r="662" spans="1:13" ht="14.45" customHeight="1" x14ac:dyDescent="0.2">
      <c r="A662" s="657"/>
      <c r="B662" s="653"/>
      <c r="C662" s="654"/>
      <c r="D662" s="654"/>
      <c r="E662" s="655"/>
      <c r="F662" s="653"/>
      <c r="G662" s="654"/>
      <c r="H662" s="654"/>
      <c r="I662" s="654"/>
      <c r="J662" s="654"/>
      <c r="K662" s="656"/>
      <c r="L662" s="252"/>
      <c r="M662" s="652" t="str">
        <f t="shared" si="10"/>
        <v/>
      </c>
    </row>
    <row r="663" spans="1:13" ht="14.45" customHeight="1" x14ac:dyDescent="0.2">
      <c r="A663" s="657"/>
      <c r="B663" s="653"/>
      <c r="C663" s="654"/>
      <c r="D663" s="654"/>
      <c r="E663" s="655"/>
      <c r="F663" s="653"/>
      <c r="G663" s="654"/>
      <c r="H663" s="654"/>
      <c r="I663" s="654"/>
      <c r="J663" s="654"/>
      <c r="K663" s="656"/>
      <c r="L663" s="252"/>
      <c r="M663" s="652" t="str">
        <f t="shared" si="10"/>
        <v/>
      </c>
    </row>
    <row r="664" spans="1:13" ht="14.45" customHeight="1" x14ac:dyDescent="0.2">
      <c r="A664" s="657"/>
      <c r="B664" s="653"/>
      <c r="C664" s="654"/>
      <c r="D664" s="654"/>
      <c r="E664" s="655"/>
      <c r="F664" s="653"/>
      <c r="G664" s="654"/>
      <c r="H664" s="654"/>
      <c r="I664" s="654"/>
      <c r="J664" s="654"/>
      <c r="K664" s="656"/>
      <c r="L664" s="252"/>
      <c r="M664" s="652" t="str">
        <f t="shared" si="10"/>
        <v/>
      </c>
    </row>
    <row r="665" spans="1:13" ht="14.45" customHeight="1" x14ac:dyDescent="0.2">
      <c r="A665" s="657"/>
      <c r="B665" s="653"/>
      <c r="C665" s="654"/>
      <c r="D665" s="654"/>
      <c r="E665" s="655"/>
      <c r="F665" s="653"/>
      <c r="G665" s="654"/>
      <c r="H665" s="654"/>
      <c r="I665" s="654"/>
      <c r="J665" s="654"/>
      <c r="K665" s="656"/>
      <c r="L665" s="252"/>
      <c r="M665" s="652" t="str">
        <f t="shared" si="10"/>
        <v/>
      </c>
    </row>
    <row r="666" spans="1:13" ht="14.45" customHeight="1" x14ac:dyDescent="0.2">
      <c r="A666" s="657"/>
      <c r="B666" s="653"/>
      <c r="C666" s="654"/>
      <c r="D666" s="654"/>
      <c r="E666" s="655"/>
      <c r="F666" s="653"/>
      <c r="G666" s="654"/>
      <c r="H666" s="654"/>
      <c r="I666" s="654"/>
      <c r="J666" s="654"/>
      <c r="K666" s="656"/>
      <c r="L666" s="252"/>
      <c r="M666" s="652" t="str">
        <f t="shared" si="10"/>
        <v/>
      </c>
    </row>
    <row r="667" spans="1:13" ht="14.45" customHeight="1" x14ac:dyDescent="0.2">
      <c r="A667" s="657"/>
      <c r="B667" s="653"/>
      <c r="C667" s="654"/>
      <c r="D667" s="654"/>
      <c r="E667" s="655"/>
      <c r="F667" s="653"/>
      <c r="G667" s="654"/>
      <c r="H667" s="654"/>
      <c r="I667" s="654"/>
      <c r="J667" s="654"/>
      <c r="K667" s="656"/>
      <c r="L667" s="252"/>
      <c r="M667" s="652" t="str">
        <f t="shared" si="10"/>
        <v/>
      </c>
    </row>
    <row r="668" spans="1:13" ht="14.45" customHeight="1" x14ac:dyDescent="0.2">
      <c r="A668" s="657"/>
      <c r="B668" s="653"/>
      <c r="C668" s="654"/>
      <c r="D668" s="654"/>
      <c r="E668" s="655"/>
      <c r="F668" s="653"/>
      <c r="G668" s="654"/>
      <c r="H668" s="654"/>
      <c r="I668" s="654"/>
      <c r="J668" s="654"/>
      <c r="K668" s="656"/>
      <c r="L668" s="252"/>
      <c r="M668" s="652" t="str">
        <f t="shared" si="10"/>
        <v/>
      </c>
    </row>
    <row r="669" spans="1:13" ht="14.45" customHeight="1" x14ac:dyDescent="0.2">
      <c r="A669" s="657"/>
      <c r="B669" s="653"/>
      <c r="C669" s="654"/>
      <c r="D669" s="654"/>
      <c r="E669" s="655"/>
      <c r="F669" s="653"/>
      <c r="G669" s="654"/>
      <c r="H669" s="654"/>
      <c r="I669" s="654"/>
      <c r="J669" s="654"/>
      <c r="K669" s="656"/>
      <c r="L669" s="252"/>
      <c r="M669" s="652" t="str">
        <f t="shared" si="10"/>
        <v/>
      </c>
    </row>
    <row r="670" spans="1:13" ht="14.45" customHeight="1" x14ac:dyDescent="0.2">
      <c r="A670" s="657"/>
      <c r="B670" s="653"/>
      <c r="C670" s="654"/>
      <c r="D670" s="654"/>
      <c r="E670" s="655"/>
      <c r="F670" s="653"/>
      <c r="G670" s="654"/>
      <c r="H670" s="654"/>
      <c r="I670" s="654"/>
      <c r="J670" s="654"/>
      <c r="K670" s="656"/>
      <c r="L670" s="252"/>
      <c r="M670" s="652" t="str">
        <f t="shared" si="10"/>
        <v/>
      </c>
    </row>
    <row r="671" spans="1:13" ht="14.45" customHeight="1" x14ac:dyDescent="0.2">
      <c r="A671" s="657"/>
      <c r="B671" s="653"/>
      <c r="C671" s="654"/>
      <c r="D671" s="654"/>
      <c r="E671" s="655"/>
      <c r="F671" s="653"/>
      <c r="G671" s="654"/>
      <c r="H671" s="654"/>
      <c r="I671" s="654"/>
      <c r="J671" s="654"/>
      <c r="K671" s="656"/>
      <c r="L671" s="252"/>
      <c r="M671" s="652" t="str">
        <f t="shared" si="10"/>
        <v/>
      </c>
    </row>
    <row r="672" spans="1:13" ht="14.45" customHeight="1" x14ac:dyDescent="0.2">
      <c r="A672" s="657"/>
      <c r="B672" s="653"/>
      <c r="C672" s="654"/>
      <c r="D672" s="654"/>
      <c r="E672" s="655"/>
      <c r="F672" s="653"/>
      <c r="G672" s="654"/>
      <c r="H672" s="654"/>
      <c r="I672" s="654"/>
      <c r="J672" s="654"/>
      <c r="K672" s="656"/>
      <c r="L672" s="252"/>
      <c r="M672" s="652" t="str">
        <f t="shared" si="10"/>
        <v/>
      </c>
    </row>
    <row r="673" spans="1:13" ht="14.45" customHeight="1" x14ac:dyDescent="0.2">
      <c r="A673" s="657"/>
      <c r="B673" s="653"/>
      <c r="C673" s="654"/>
      <c r="D673" s="654"/>
      <c r="E673" s="655"/>
      <c r="F673" s="653"/>
      <c r="G673" s="654"/>
      <c r="H673" s="654"/>
      <c r="I673" s="654"/>
      <c r="J673" s="654"/>
      <c r="K673" s="656"/>
      <c r="L673" s="252"/>
      <c r="M673" s="652" t="str">
        <f t="shared" si="10"/>
        <v/>
      </c>
    </row>
    <row r="674" spans="1:13" ht="14.45" customHeight="1" x14ac:dyDescent="0.2">
      <c r="A674" s="657"/>
      <c r="B674" s="653"/>
      <c r="C674" s="654"/>
      <c r="D674" s="654"/>
      <c r="E674" s="655"/>
      <c r="F674" s="653"/>
      <c r="G674" s="654"/>
      <c r="H674" s="654"/>
      <c r="I674" s="654"/>
      <c r="J674" s="654"/>
      <c r="K674" s="656"/>
      <c r="L674" s="252"/>
      <c r="M674" s="652" t="str">
        <f t="shared" si="10"/>
        <v/>
      </c>
    </row>
    <row r="675" spans="1:13" ht="14.45" customHeight="1" x14ac:dyDescent="0.2">
      <c r="A675" s="657"/>
      <c r="B675" s="653"/>
      <c r="C675" s="654"/>
      <c r="D675" s="654"/>
      <c r="E675" s="655"/>
      <c r="F675" s="653"/>
      <c r="G675" s="654"/>
      <c r="H675" s="654"/>
      <c r="I675" s="654"/>
      <c r="J675" s="654"/>
      <c r="K675" s="656"/>
      <c r="L675" s="252"/>
      <c r="M675" s="652" t="str">
        <f t="shared" si="10"/>
        <v/>
      </c>
    </row>
    <row r="676" spans="1:13" ht="14.45" customHeight="1" x14ac:dyDescent="0.2">
      <c r="A676" s="657"/>
      <c r="B676" s="653"/>
      <c r="C676" s="654"/>
      <c r="D676" s="654"/>
      <c r="E676" s="655"/>
      <c r="F676" s="653"/>
      <c r="G676" s="654"/>
      <c r="H676" s="654"/>
      <c r="I676" s="654"/>
      <c r="J676" s="654"/>
      <c r="K676" s="656"/>
      <c r="L676" s="252"/>
      <c r="M676" s="652" t="str">
        <f t="shared" si="10"/>
        <v/>
      </c>
    </row>
    <row r="677" spans="1:13" ht="14.45" customHeight="1" x14ac:dyDescent="0.2">
      <c r="A677" s="657"/>
      <c r="B677" s="653"/>
      <c r="C677" s="654"/>
      <c r="D677" s="654"/>
      <c r="E677" s="655"/>
      <c r="F677" s="653"/>
      <c r="G677" s="654"/>
      <c r="H677" s="654"/>
      <c r="I677" s="654"/>
      <c r="J677" s="654"/>
      <c r="K677" s="656"/>
      <c r="L677" s="252"/>
      <c r="M677" s="652" t="str">
        <f t="shared" si="10"/>
        <v/>
      </c>
    </row>
    <row r="678" spans="1:13" ht="14.45" customHeight="1" x14ac:dyDescent="0.2">
      <c r="A678" s="657"/>
      <c r="B678" s="653"/>
      <c r="C678" s="654"/>
      <c r="D678" s="654"/>
      <c r="E678" s="655"/>
      <c r="F678" s="653"/>
      <c r="G678" s="654"/>
      <c r="H678" s="654"/>
      <c r="I678" s="654"/>
      <c r="J678" s="654"/>
      <c r="K678" s="656"/>
      <c r="L678" s="252"/>
      <c r="M678" s="652" t="str">
        <f t="shared" si="10"/>
        <v/>
      </c>
    </row>
    <row r="679" spans="1:13" ht="14.45" customHeight="1" x14ac:dyDescent="0.2">
      <c r="A679" s="657"/>
      <c r="B679" s="653"/>
      <c r="C679" s="654"/>
      <c r="D679" s="654"/>
      <c r="E679" s="655"/>
      <c r="F679" s="653"/>
      <c r="G679" s="654"/>
      <c r="H679" s="654"/>
      <c r="I679" s="654"/>
      <c r="J679" s="654"/>
      <c r="K679" s="656"/>
      <c r="L679" s="252"/>
      <c r="M679" s="652" t="str">
        <f t="shared" si="10"/>
        <v/>
      </c>
    </row>
    <row r="680" spans="1:13" ht="14.45" customHeight="1" x14ac:dyDescent="0.2">
      <c r="A680" s="657"/>
      <c r="B680" s="653"/>
      <c r="C680" s="654"/>
      <c r="D680" s="654"/>
      <c r="E680" s="655"/>
      <c r="F680" s="653"/>
      <c r="G680" s="654"/>
      <c r="H680" s="654"/>
      <c r="I680" s="654"/>
      <c r="J680" s="654"/>
      <c r="K680" s="656"/>
      <c r="L680" s="252"/>
      <c r="M680" s="652" t="str">
        <f t="shared" si="10"/>
        <v/>
      </c>
    </row>
    <row r="681" spans="1:13" ht="14.45" customHeight="1" x14ac:dyDescent="0.2">
      <c r="A681" s="657"/>
      <c r="B681" s="653"/>
      <c r="C681" s="654"/>
      <c r="D681" s="654"/>
      <c r="E681" s="655"/>
      <c r="F681" s="653"/>
      <c r="G681" s="654"/>
      <c r="H681" s="654"/>
      <c r="I681" s="654"/>
      <c r="J681" s="654"/>
      <c r="K681" s="656"/>
      <c r="L681" s="252"/>
      <c r="M681" s="652" t="str">
        <f t="shared" si="10"/>
        <v/>
      </c>
    </row>
    <row r="682" spans="1:13" ht="14.45" customHeight="1" x14ac:dyDescent="0.2">
      <c r="A682" s="657"/>
      <c r="B682" s="653"/>
      <c r="C682" s="654"/>
      <c r="D682" s="654"/>
      <c r="E682" s="655"/>
      <c r="F682" s="653"/>
      <c r="G682" s="654"/>
      <c r="H682" s="654"/>
      <c r="I682" s="654"/>
      <c r="J682" s="654"/>
      <c r="K682" s="656"/>
      <c r="L682" s="252"/>
      <c r="M682" s="652" t="str">
        <f t="shared" si="10"/>
        <v/>
      </c>
    </row>
    <row r="683" spans="1:13" ht="14.45" customHeight="1" x14ac:dyDescent="0.2">
      <c r="A683" s="657"/>
      <c r="B683" s="653"/>
      <c r="C683" s="654"/>
      <c r="D683" s="654"/>
      <c r="E683" s="655"/>
      <c r="F683" s="653"/>
      <c r="G683" s="654"/>
      <c r="H683" s="654"/>
      <c r="I683" s="654"/>
      <c r="J683" s="654"/>
      <c r="K683" s="656"/>
      <c r="L683" s="252"/>
      <c r="M683" s="652" t="str">
        <f t="shared" si="10"/>
        <v/>
      </c>
    </row>
    <row r="684" spans="1:13" ht="14.45" customHeight="1" x14ac:dyDescent="0.2">
      <c r="A684" s="657"/>
      <c r="B684" s="653"/>
      <c r="C684" s="654"/>
      <c r="D684" s="654"/>
      <c r="E684" s="655"/>
      <c r="F684" s="653"/>
      <c r="G684" s="654"/>
      <c r="H684" s="654"/>
      <c r="I684" s="654"/>
      <c r="J684" s="654"/>
      <c r="K684" s="656"/>
      <c r="L684" s="252"/>
      <c r="M684" s="652" t="str">
        <f t="shared" si="10"/>
        <v/>
      </c>
    </row>
    <row r="685" spans="1:13" ht="14.45" customHeight="1" x14ac:dyDescent="0.2">
      <c r="A685" s="657"/>
      <c r="B685" s="653"/>
      <c r="C685" s="654"/>
      <c r="D685" s="654"/>
      <c r="E685" s="655"/>
      <c r="F685" s="653"/>
      <c r="G685" s="654"/>
      <c r="H685" s="654"/>
      <c r="I685" s="654"/>
      <c r="J685" s="654"/>
      <c r="K685" s="656"/>
      <c r="L685" s="252"/>
      <c r="M685" s="652" t="str">
        <f t="shared" si="10"/>
        <v/>
      </c>
    </row>
    <row r="686" spans="1:13" ht="14.45" customHeight="1" x14ac:dyDescent="0.2">
      <c r="A686" s="657"/>
      <c r="B686" s="653"/>
      <c r="C686" s="654"/>
      <c r="D686" s="654"/>
      <c r="E686" s="655"/>
      <c r="F686" s="653"/>
      <c r="G686" s="654"/>
      <c r="H686" s="654"/>
      <c r="I686" s="654"/>
      <c r="J686" s="654"/>
      <c r="K686" s="656"/>
      <c r="L686" s="252"/>
      <c r="M686" s="652" t="str">
        <f t="shared" si="10"/>
        <v/>
      </c>
    </row>
    <row r="687" spans="1:13" ht="14.45" customHeight="1" x14ac:dyDescent="0.2">
      <c r="A687" s="657"/>
      <c r="B687" s="653"/>
      <c r="C687" s="654"/>
      <c r="D687" s="654"/>
      <c r="E687" s="655"/>
      <c r="F687" s="653"/>
      <c r="G687" s="654"/>
      <c r="H687" s="654"/>
      <c r="I687" s="654"/>
      <c r="J687" s="654"/>
      <c r="K687" s="656"/>
      <c r="L687" s="252"/>
      <c r="M687" s="652" t="str">
        <f t="shared" si="10"/>
        <v/>
      </c>
    </row>
    <row r="688" spans="1:13" ht="14.45" customHeight="1" x14ac:dyDescent="0.2">
      <c r="A688" s="657"/>
      <c r="B688" s="653"/>
      <c r="C688" s="654"/>
      <c r="D688" s="654"/>
      <c r="E688" s="655"/>
      <c r="F688" s="653"/>
      <c r="G688" s="654"/>
      <c r="H688" s="654"/>
      <c r="I688" s="654"/>
      <c r="J688" s="654"/>
      <c r="K688" s="656"/>
      <c r="L688" s="252"/>
      <c r="M688" s="652" t="str">
        <f t="shared" si="10"/>
        <v/>
      </c>
    </row>
    <row r="689" spans="1:13" ht="14.45" customHeight="1" x14ac:dyDescent="0.2">
      <c r="A689" s="657"/>
      <c r="B689" s="653"/>
      <c r="C689" s="654"/>
      <c r="D689" s="654"/>
      <c r="E689" s="655"/>
      <c r="F689" s="653"/>
      <c r="G689" s="654"/>
      <c r="H689" s="654"/>
      <c r="I689" s="654"/>
      <c r="J689" s="654"/>
      <c r="K689" s="656"/>
      <c r="L689" s="252"/>
      <c r="M689" s="652" t="str">
        <f t="shared" si="10"/>
        <v/>
      </c>
    </row>
    <row r="690" spans="1:13" ht="14.45" customHeight="1" x14ac:dyDescent="0.2">
      <c r="A690" s="657"/>
      <c r="B690" s="653"/>
      <c r="C690" s="654"/>
      <c r="D690" s="654"/>
      <c r="E690" s="655"/>
      <c r="F690" s="653"/>
      <c r="G690" s="654"/>
      <c r="H690" s="654"/>
      <c r="I690" s="654"/>
      <c r="J690" s="654"/>
      <c r="K690" s="656"/>
      <c r="L690" s="252"/>
      <c r="M690" s="652" t="str">
        <f t="shared" si="10"/>
        <v/>
      </c>
    </row>
    <row r="691" spans="1:13" ht="14.45" customHeight="1" x14ac:dyDescent="0.2">
      <c r="A691" s="657"/>
      <c r="B691" s="653"/>
      <c r="C691" s="654"/>
      <c r="D691" s="654"/>
      <c r="E691" s="655"/>
      <c r="F691" s="653"/>
      <c r="G691" s="654"/>
      <c r="H691" s="654"/>
      <c r="I691" s="654"/>
      <c r="J691" s="654"/>
      <c r="K691" s="656"/>
      <c r="L691" s="252"/>
      <c r="M691" s="652" t="str">
        <f t="shared" si="10"/>
        <v/>
      </c>
    </row>
    <row r="692" spans="1:13" ht="14.45" customHeight="1" x14ac:dyDescent="0.2">
      <c r="A692" s="657"/>
      <c r="B692" s="653"/>
      <c r="C692" s="654"/>
      <c r="D692" s="654"/>
      <c r="E692" s="655"/>
      <c r="F692" s="653"/>
      <c r="G692" s="654"/>
      <c r="H692" s="654"/>
      <c r="I692" s="654"/>
      <c r="J692" s="654"/>
      <c r="K692" s="656"/>
      <c r="L692" s="252"/>
      <c r="M692" s="652" t="str">
        <f t="shared" si="10"/>
        <v/>
      </c>
    </row>
    <row r="693" spans="1:13" ht="14.45" customHeight="1" x14ac:dyDescent="0.2">
      <c r="A693" s="657"/>
      <c r="B693" s="653"/>
      <c r="C693" s="654"/>
      <c r="D693" s="654"/>
      <c r="E693" s="655"/>
      <c r="F693" s="653"/>
      <c r="G693" s="654"/>
      <c r="H693" s="654"/>
      <c r="I693" s="654"/>
      <c r="J693" s="654"/>
      <c r="K693" s="656"/>
      <c r="L693" s="252"/>
      <c r="M693" s="652" t="str">
        <f t="shared" si="10"/>
        <v/>
      </c>
    </row>
    <row r="694" spans="1:13" ht="14.45" customHeight="1" x14ac:dyDescent="0.2">
      <c r="A694" s="657"/>
      <c r="B694" s="653"/>
      <c r="C694" s="654"/>
      <c r="D694" s="654"/>
      <c r="E694" s="655"/>
      <c r="F694" s="653"/>
      <c r="G694" s="654"/>
      <c r="H694" s="654"/>
      <c r="I694" s="654"/>
      <c r="J694" s="654"/>
      <c r="K694" s="656"/>
      <c r="L694" s="252"/>
      <c r="M694" s="652" t="str">
        <f t="shared" si="10"/>
        <v/>
      </c>
    </row>
    <row r="695" spans="1:13" ht="14.45" customHeight="1" x14ac:dyDescent="0.2">
      <c r="A695" s="657"/>
      <c r="B695" s="653"/>
      <c r="C695" s="654"/>
      <c r="D695" s="654"/>
      <c r="E695" s="655"/>
      <c r="F695" s="653"/>
      <c r="G695" s="654"/>
      <c r="H695" s="654"/>
      <c r="I695" s="654"/>
      <c r="J695" s="654"/>
      <c r="K695" s="656"/>
      <c r="L695" s="252"/>
      <c r="M695" s="652" t="str">
        <f t="shared" si="10"/>
        <v/>
      </c>
    </row>
    <row r="696" spans="1:13" ht="14.45" customHeight="1" x14ac:dyDescent="0.2">
      <c r="A696" s="657"/>
      <c r="B696" s="653"/>
      <c r="C696" s="654"/>
      <c r="D696" s="654"/>
      <c r="E696" s="655"/>
      <c r="F696" s="653"/>
      <c r="G696" s="654"/>
      <c r="H696" s="654"/>
      <c r="I696" s="654"/>
      <c r="J696" s="654"/>
      <c r="K696" s="656"/>
      <c r="L696" s="252"/>
      <c r="M696" s="652" t="str">
        <f t="shared" si="10"/>
        <v/>
      </c>
    </row>
    <row r="697" spans="1:13" ht="14.45" customHeight="1" x14ac:dyDescent="0.2">
      <c r="A697" s="657"/>
      <c r="B697" s="653"/>
      <c r="C697" s="654"/>
      <c r="D697" s="654"/>
      <c r="E697" s="655"/>
      <c r="F697" s="653"/>
      <c r="G697" s="654"/>
      <c r="H697" s="654"/>
      <c r="I697" s="654"/>
      <c r="J697" s="654"/>
      <c r="K697" s="656"/>
      <c r="L697" s="252"/>
      <c r="M697" s="652" t="str">
        <f t="shared" si="10"/>
        <v/>
      </c>
    </row>
    <row r="698" spans="1:13" ht="14.45" customHeight="1" x14ac:dyDescent="0.2">
      <c r="A698" s="657"/>
      <c r="B698" s="653"/>
      <c r="C698" s="654"/>
      <c r="D698" s="654"/>
      <c r="E698" s="655"/>
      <c r="F698" s="653"/>
      <c r="G698" s="654"/>
      <c r="H698" s="654"/>
      <c r="I698" s="654"/>
      <c r="J698" s="654"/>
      <c r="K698" s="656"/>
      <c r="L698" s="252"/>
      <c r="M698" s="652" t="str">
        <f t="shared" si="10"/>
        <v/>
      </c>
    </row>
    <row r="699" spans="1:13" ht="14.45" customHeight="1" x14ac:dyDescent="0.2">
      <c r="A699" s="657"/>
      <c r="B699" s="653"/>
      <c r="C699" s="654"/>
      <c r="D699" s="654"/>
      <c r="E699" s="655"/>
      <c r="F699" s="653"/>
      <c r="G699" s="654"/>
      <c r="H699" s="654"/>
      <c r="I699" s="654"/>
      <c r="J699" s="654"/>
      <c r="K699" s="656"/>
      <c r="L699" s="252"/>
      <c r="M699" s="652" t="str">
        <f t="shared" si="10"/>
        <v/>
      </c>
    </row>
    <row r="700" spans="1:13" ht="14.45" customHeight="1" x14ac:dyDescent="0.2">
      <c r="A700" s="657"/>
      <c r="B700" s="653"/>
      <c r="C700" s="654"/>
      <c r="D700" s="654"/>
      <c r="E700" s="655"/>
      <c r="F700" s="653"/>
      <c r="G700" s="654"/>
      <c r="H700" s="654"/>
      <c r="I700" s="654"/>
      <c r="J700" s="654"/>
      <c r="K700" s="656"/>
      <c r="L700" s="252"/>
      <c r="M700" s="652" t="str">
        <f t="shared" si="10"/>
        <v/>
      </c>
    </row>
    <row r="701" spans="1:13" ht="14.45" customHeight="1" x14ac:dyDescent="0.2">
      <c r="A701" s="657"/>
      <c r="B701" s="653"/>
      <c r="C701" s="654"/>
      <c r="D701" s="654"/>
      <c r="E701" s="655"/>
      <c r="F701" s="653"/>
      <c r="G701" s="654"/>
      <c r="H701" s="654"/>
      <c r="I701" s="654"/>
      <c r="J701" s="654"/>
      <c r="K701" s="656"/>
      <c r="L701" s="252"/>
      <c r="M701" s="652" t="str">
        <f t="shared" si="10"/>
        <v/>
      </c>
    </row>
    <row r="702" spans="1:13" ht="14.45" customHeight="1" x14ac:dyDescent="0.2">
      <c r="A702" s="657"/>
      <c r="B702" s="653"/>
      <c r="C702" s="654"/>
      <c r="D702" s="654"/>
      <c r="E702" s="655"/>
      <c r="F702" s="653"/>
      <c r="G702" s="654"/>
      <c r="H702" s="654"/>
      <c r="I702" s="654"/>
      <c r="J702" s="654"/>
      <c r="K702" s="656"/>
      <c r="L702" s="252"/>
      <c r="M702" s="652" t="str">
        <f t="shared" si="10"/>
        <v/>
      </c>
    </row>
    <row r="703" spans="1:13" ht="14.45" customHeight="1" x14ac:dyDescent="0.2">
      <c r="A703" s="657"/>
      <c r="B703" s="653"/>
      <c r="C703" s="654"/>
      <c r="D703" s="654"/>
      <c r="E703" s="655"/>
      <c r="F703" s="653"/>
      <c r="G703" s="654"/>
      <c r="H703" s="654"/>
      <c r="I703" s="654"/>
      <c r="J703" s="654"/>
      <c r="K703" s="656"/>
      <c r="L703" s="252"/>
      <c r="M703" s="652" t="str">
        <f t="shared" si="10"/>
        <v/>
      </c>
    </row>
    <row r="704" spans="1:13" ht="14.45" customHeight="1" x14ac:dyDescent="0.2">
      <c r="A704" s="657"/>
      <c r="B704" s="653"/>
      <c r="C704" s="654"/>
      <c r="D704" s="654"/>
      <c r="E704" s="655"/>
      <c r="F704" s="653"/>
      <c r="G704" s="654"/>
      <c r="H704" s="654"/>
      <c r="I704" s="654"/>
      <c r="J704" s="654"/>
      <c r="K704" s="656"/>
      <c r="L704" s="252"/>
      <c r="M704" s="652" t="str">
        <f t="shared" si="10"/>
        <v/>
      </c>
    </row>
    <row r="705" spans="1:13" ht="14.45" customHeight="1" x14ac:dyDescent="0.2">
      <c r="A705" s="657"/>
      <c r="B705" s="653"/>
      <c r="C705" s="654"/>
      <c r="D705" s="654"/>
      <c r="E705" s="655"/>
      <c r="F705" s="653"/>
      <c r="G705" s="654"/>
      <c r="H705" s="654"/>
      <c r="I705" s="654"/>
      <c r="J705" s="654"/>
      <c r="K705" s="656"/>
      <c r="L705" s="252"/>
      <c r="M705" s="652" t="str">
        <f t="shared" si="10"/>
        <v/>
      </c>
    </row>
    <row r="706" spans="1:13" ht="14.45" customHeight="1" x14ac:dyDescent="0.2">
      <c r="A706" s="657"/>
      <c r="B706" s="653"/>
      <c r="C706" s="654"/>
      <c r="D706" s="654"/>
      <c r="E706" s="655"/>
      <c r="F706" s="653"/>
      <c r="G706" s="654"/>
      <c r="H706" s="654"/>
      <c r="I706" s="654"/>
      <c r="J706" s="654"/>
      <c r="K706" s="656"/>
      <c r="L706" s="252"/>
      <c r="M706" s="652" t="str">
        <f t="shared" si="10"/>
        <v/>
      </c>
    </row>
    <row r="707" spans="1:13" ht="14.45" customHeight="1" x14ac:dyDescent="0.2">
      <c r="A707" s="657"/>
      <c r="B707" s="653"/>
      <c r="C707" s="654"/>
      <c r="D707" s="654"/>
      <c r="E707" s="655"/>
      <c r="F707" s="653"/>
      <c r="G707" s="654"/>
      <c r="H707" s="654"/>
      <c r="I707" s="654"/>
      <c r="J707" s="654"/>
      <c r="K707" s="656"/>
      <c r="L707" s="252"/>
      <c r="M707" s="652" t="str">
        <f t="shared" si="10"/>
        <v/>
      </c>
    </row>
    <row r="708" spans="1:13" ht="14.45" customHeight="1" x14ac:dyDescent="0.2">
      <c r="A708" s="657"/>
      <c r="B708" s="653"/>
      <c r="C708" s="654"/>
      <c r="D708" s="654"/>
      <c r="E708" s="655"/>
      <c r="F708" s="653"/>
      <c r="G708" s="654"/>
      <c r="H708" s="654"/>
      <c r="I708" s="654"/>
      <c r="J708" s="654"/>
      <c r="K708" s="656"/>
      <c r="L708" s="252"/>
      <c r="M708" s="652" t="str">
        <f t="shared" si="10"/>
        <v/>
      </c>
    </row>
    <row r="709" spans="1:13" ht="14.45" customHeight="1" x14ac:dyDescent="0.2">
      <c r="A709" s="657"/>
      <c r="B709" s="653"/>
      <c r="C709" s="654"/>
      <c r="D709" s="654"/>
      <c r="E709" s="655"/>
      <c r="F709" s="653"/>
      <c r="G709" s="654"/>
      <c r="H709" s="654"/>
      <c r="I709" s="654"/>
      <c r="J709" s="654"/>
      <c r="K709" s="656"/>
      <c r="L709" s="252"/>
      <c r="M709" s="652" t="str">
        <f t="shared" si="10"/>
        <v/>
      </c>
    </row>
    <row r="710" spans="1:13" ht="14.45" customHeight="1" x14ac:dyDescent="0.2">
      <c r="A710" s="657"/>
      <c r="B710" s="653"/>
      <c r="C710" s="654"/>
      <c r="D710" s="654"/>
      <c r="E710" s="655"/>
      <c r="F710" s="653"/>
      <c r="G710" s="654"/>
      <c r="H710" s="654"/>
      <c r="I710" s="654"/>
      <c r="J710" s="654"/>
      <c r="K710" s="656"/>
      <c r="L710" s="252"/>
      <c r="M710" s="652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57"/>
      <c r="B711" s="653"/>
      <c r="C711" s="654"/>
      <c r="D711" s="654"/>
      <c r="E711" s="655"/>
      <c r="F711" s="653"/>
      <c r="G711" s="654"/>
      <c r="H711" s="654"/>
      <c r="I711" s="654"/>
      <c r="J711" s="654"/>
      <c r="K711" s="656"/>
      <c r="L711" s="252"/>
      <c r="M711" s="652" t="str">
        <f t="shared" si="11"/>
        <v/>
      </c>
    </row>
    <row r="712" spans="1:13" ht="14.45" customHeight="1" x14ac:dyDescent="0.2">
      <c r="A712" s="657"/>
      <c r="B712" s="653"/>
      <c r="C712" s="654"/>
      <c r="D712" s="654"/>
      <c r="E712" s="655"/>
      <c r="F712" s="653"/>
      <c r="G712" s="654"/>
      <c r="H712" s="654"/>
      <c r="I712" s="654"/>
      <c r="J712" s="654"/>
      <c r="K712" s="656"/>
      <c r="L712" s="252"/>
      <c r="M712" s="652" t="str">
        <f t="shared" si="11"/>
        <v/>
      </c>
    </row>
    <row r="713" spans="1:13" ht="14.45" customHeight="1" x14ac:dyDescent="0.2">
      <c r="A713" s="657"/>
      <c r="B713" s="653"/>
      <c r="C713" s="654"/>
      <c r="D713" s="654"/>
      <c r="E713" s="655"/>
      <c r="F713" s="653"/>
      <c r="G713" s="654"/>
      <c r="H713" s="654"/>
      <c r="I713" s="654"/>
      <c r="J713" s="654"/>
      <c r="K713" s="656"/>
      <c r="L713" s="252"/>
      <c r="M713" s="652" t="str">
        <f t="shared" si="11"/>
        <v/>
      </c>
    </row>
    <row r="714" spans="1:13" ht="14.45" customHeight="1" x14ac:dyDescent="0.2">
      <c r="A714" s="657"/>
      <c r="B714" s="653"/>
      <c r="C714" s="654"/>
      <c r="D714" s="654"/>
      <c r="E714" s="655"/>
      <c r="F714" s="653"/>
      <c r="G714" s="654"/>
      <c r="H714" s="654"/>
      <c r="I714" s="654"/>
      <c r="J714" s="654"/>
      <c r="K714" s="656"/>
      <c r="L714" s="252"/>
      <c r="M714" s="652" t="str">
        <f t="shared" si="11"/>
        <v/>
      </c>
    </row>
    <row r="715" spans="1:13" ht="14.45" customHeight="1" x14ac:dyDescent="0.2">
      <c r="A715" s="657"/>
      <c r="B715" s="653"/>
      <c r="C715" s="654"/>
      <c r="D715" s="654"/>
      <c r="E715" s="655"/>
      <c r="F715" s="653"/>
      <c r="G715" s="654"/>
      <c r="H715" s="654"/>
      <c r="I715" s="654"/>
      <c r="J715" s="654"/>
      <c r="K715" s="656"/>
      <c r="L715" s="252"/>
      <c r="M715" s="652" t="str">
        <f t="shared" si="11"/>
        <v/>
      </c>
    </row>
    <row r="716" spans="1:13" ht="14.45" customHeight="1" x14ac:dyDescent="0.2">
      <c r="A716" s="657"/>
      <c r="B716" s="653"/>
      <c r="C716" s="654"/>
      <c r="D716" s="654"/>
      <c r="E716" s="655"/>
      <c r="F716" s="653"/>
      <c r="G716" s="654"/>
      <c r="H716" s="654"/>
      <c r="I716" s="654"/>
      <c r="J716" s="654"/>
      <c r="K716" s="656"/>
      <c r="L716" s="252"/>
      <c r="M716" s="652" t="str">
        <f t="shared" si="11"/>
        <v/>
      </c>
    </row>
    <row r="717" spans="1:13" ht="14.45" customHeight="1" x14ac:dyDescent="0.2">
      <c r="A717" s="657"/>
      <c r="B717" s="653"/>
      <c r="C717" s="654"/>
      <c r="D717" s="654"/>
      <c r="E717" s="655"/>
      <c r="F717" s="653"/>
      <c r="G717" s="654"/>
      <c r="H717" s="654"/>
      <c r="I717" s="654"/>
      <c r="J717" s="654"/>
      <c r="K717" s="656"/>
      <c r="L717" s="252"/>
      <c r="M717" s="652" t="str">
        <f t="shared" si="11"/>
        <v/>
      </c>
    </row>
    <row r="718" spans="1:13" ht="14.45" customHeight="1" x14ac:dyDescent="0.2">
      <c r="A718" s="657"/>
      <c r="B718" s="653"/>
      <c r="C718" s="654"/>
      <c r="D718" s="654"/>
      <c r="E718" s="655"/>
      <c r="F718" s="653"/>
      <c r="G718" s="654"/>
      <c r="H718" s="654"/>
      <c r="I718" s="654"/>
      <c r="J718" s="654"/>
      <c r="K718" s="656"/>
      <c r="L718" s="252"/>
      <c r="M718" s="652" t="str">
        <f t="shared" si="11"/>
        <v/>
      </c>
    </row>
    <row r="719" spans="1:13" ht="14.45" customHeight="1" x14ac:dyDescent="0.2">
      <c r="A719" s="657"/>
      <c r="B719" s="653"/>
      <c r="C719" s="654"/>
      <c r="D719" s="654"/>
      <c r="E719" s="655"/>
      <c r="F719" s="653"/>
      <c r="G719" s="654"/>
      <c r="H719" s="654"/>
      <c r="I719" s="654"/>
      <c r="J719" s="654"/>
      <c r="K719" s="656"/>
      <c r="L719" s="252"/>
      <c r="M719" s="652" t="str">
        <f t="shared" si="11"/>
        <v/>
      </c>
    </row>
    <row r="720" spans="1:13" ht="14.45" customHeight="1" x14ac:dyDescent="0.2">
      <c r="A720" s="657"/>
      <c r="B720" s="653"/>
      <c r="C720" s="654"/>
      <c r="D720" s="654"/>
      <c r="E720" s="655"/>
      <c r="F720" s="653"/>
      <c r="G720" s="654"/>
      <c r="H720" s="654"/>
      <c r="I720" s="654"/>
      <c r="J720" s="654"/>
      <c r="K720" s="656"/>
      <c r="L720" s="252"/>
      <c r="M720" s="652" t="str">
        <f t="shared" si="11"/>
        <v/>
      </c>
    </row>
    <row r="721" spans="1:13" ht="14.45" customHeight="1" x14ac:dyDescent="0.2">
      <c r="A721" s="657"/>
      <c r="B721" s="653"/>
      <c r="C721" s="654"/>
      <c r="D721" s="654"/>
      <c r="E721" s="655"/>
      <c r="F721" s="653"/>
      <c r="G721" s="654"/>
      <c r="H721" s="654"/>
      <c r="I721" s="654"/>
      <c r="J721" s="654"/>
      <c r="K721" s="656"/>
      <c r="L721" s="252"/>
      <c r="M721" s="652" t="str">
        <f t="shared" si="11"/>
        <v/>
      </c>
    </row>
    <row r="722" spans="1:13" ht="14.45" customHeight="1" x14ac:dyDescent="0.2">
      <c r="A722" s="657"/>
      <c r="B722" s="653"/>
      <c r="C722" s="654"/>
      <c r="D722" s="654"/>
      <c r="E722" s="655"/>
      <c r="F722" s="653"/>
      <c r="G722" s="654"/>
      <c r="H722" s="654"/>
      <c r="I722" s="654"/>
      <c r="J722" s="654"/>
      <c r="K722" s="656"/>
      <c r="L722" s="252"/>
      <c r="M722" s="652" t="str">
        <f t="shared" si="11"/>
        <v/>
      </c>
    </row>
    <row r="723" spans="1:13" ht="14.45" customHeight="1" x14ac:dyDescent="0.2">
      <c r="A723" s="657"/>
      <c r="B723" s="653"/>
      <c r="C723" s="654"/>
      <c r="D723" s="654"/>
      <c r="E723" s="655"/>
      <c r="F723" s="653"/>
      <c r="G723" s="654"/>
      <c r="H723" s="654"/>
      <c r="I723" s="654"/>
      <c r="J723" s="654"/>
      <c r="K723" s="656"/>
      <c r="L723" s="252"/>
      <c r="M723" s="652" t="str">
        <f t="shared" si="11"/>
        <v/>
      </c>
    </row>
    <row r="724" spans="1:13" ht="14.45" customHeight="1" x14ac:dyDescent="0.2">
      <c r="A724" s="657"/>
      <c r="B724" s="653"/>
      <c r="C724" s="654"/>
      <c r="D724" s="654"/>
      <c r="E724" s="655"/>
      <c r="F724" s="653"/>
      <c r="G724" s="654"/>
      <c r="H724" s="654"/>
      <c r="I724" s="654"/>
      <c r="J724" s="654"/>
      <c r="K724" s="656"/>
      <c r="L724" s="252"/>
      <c r="M724" s="652" t="str">
        <f t="shared" si="11"/>
        <v/>
      </c>
    </row>
    <row r="725" spans="1:13" ht="14.45" customHeight="1" x14ac:dyDescent="0.2">
      <c r="A725" s="657"/>
      <c r="B725" s="653"/>
      <c r="C725" s="654"/>
      <c r="D725" s="654"/>
      <c r="E725" s="655"/>
      <c r="F725" s="653"/>
      <c r="G725" s="654"/>
      <c r="H725" s="654"/>
      <c r="I725" s="654"/>
      <c r="J725" s="654"/>
      <c r="K725" s="656"/>
      <c r="L725" s="252"/>
      <c r="M725" s="652" t="str">
        <f t="shared" si="11"/>
        <v/>
      </c>
    </row>
    <row r="726" spans="1:13" ht="14.45" customHeight="1" x14ac:dyDescent="0.2">
      <c r="A726" s="657"/>
      <c r="B726" s="653"/>
      <c r="C726" s="654"/>
      <c r="D726" s="654"/>
      <c r="E726" s="655"/>
      <c r="F726" s="653"/>
      <c r="G726" s="654"/>
      <c r="H726" s="654"/>
      <c r="I726" s="654"/>
      <c r="J726" s="654"/>
      <c r="K726" s="656"/>
      <c r="L726" s="252"/>
      <c r="M726" s="652" t="str">
        <f t="shared" si="11"/>
        <v/>
      </c>
    </row>
    <row r="727" spans="1:13" ht="14.45" customHeight="1" x14ac:dyDescent="0.2">
      <c r="A727" s="657"/>
      <c r="B727" s="653"/>
      <c r="C727" s="654"/>
      <c r="D727" s="654"/>
      <c r="E727" s="655"/>
      <c r="F727" s="653"/>
      <c r="G727" s="654"/>
      <c r="H727" s="654"/>
      <c r="I727" s="654"/>
      <c r="J727" s="654"/>
      <c r="K727" s="656"/>
      <c r="L727" s="252"/>
      <c r="M727" s="652" t="str">
        <f t="shared" si="11"/>
        <v/>
      </c>
    </row>
    <row r="728" spans="1:13" ht="14.45" customHeight="1" x14ac:dyDescent="0.2">
      <c r="A728" s="657"/>
      <c r="B728" s="653"/>
      <c r="C728" s="654"/>
      <c r="D728" s="654"/>
      <c r="E728" s="655"/>
      <c r="F728" s="653"/>
      <c r="G728" s="654"/>
      <c r="H728" s="654"/>
      <c r="I728" s="654"/>
      <c r="J728" s="654"/>
      <c r="K728" s="656"/>
      <c r="L728" s="252"/>
      <c r="M728" s="652" t="str">
        <f t="shared" si="11"/>
        <v/>
      </c>
    </row>
    <row r="729" spans="1:13" ht="14.45" customHeight="1" x14ac:dyDescent="0.2">
      <c r="A729" s="657"/>
      <c r="B729" s="653"/>
      <c r="C729" s="654"/>
      <c r="D729" s="654"/>
      <c r="E729" s="655"/>
      <c r="F729" s="653"/>
      <c r="G729" s="654"/>
      <c r="H729" s="654"/>
      <c r="I729" s="654"/>
      <c r="J729" s="654"/>
      <c r="K729" s="656"/>
      <c r="L729" s="252"/>
      <c r="M729" s="652" t="str">
        <f t="shared" si="11"/>
        <v/>
      </c>
    </row>
    <row r="730" spans="1:13" ht="14.45" customHeight="1" x14ac:dyDescent="0.2">
      <c r="A730" s="657"/>
      <c r="B730" s="653"/>
      <c r="C730" s="654"/>
      <c r="D730" s="654"/>
      <c r="E730" s="655"/>
      <c r="F730" s="653"/>
      <c r="G730" s="654"/>
      <c r="H730" s="654"/>
      <c r="I730" s="654"/>
      <c r="J730" s="654"/>
      <c r="K730" s="656"/>
      <c r="L730" s="252"/>
      <c r="M730" s="652" t="str">
        <f t="shared" si="11"/>
        <v/>
      </c>
    </row>
    <row r="731" spans="1:13" ht="14.45" customHeight="1" x14ac:dyDescent="0.2">
      <c r="A731" s="657"/>
      <c r="B731" s="653"/>
      <c r="C731" s="654"/>
      <c r="D731" s="654"/>
      <c r="E731" s="655"/>
      <c r="F731" s="653"/>
      <c r="G731" s="654"/>
      <c r="H731" s="654"/>
      <c r="I731" s="654"/>
      <c r="J731" s="654"/>
      <c r="K731" s="656"/>
      <c r="L731" s="252"/>
      <c r="M731" s="652" t="str">
        <f t="shared" si="11"/>
        <v/>
      </c>
    </row>
    <row r="732" spans="1:13" ht="14.45" customHeight="1" x14ac:dyDescent="0.2">
      <c r="A732" s="657"/>
      <c r="B732" s="653"/>
      <c r="C732" s="654"/>
      <c r="D732" s="654"/>
      <c r="E732" s="655"/>
      <c r="F732" s="653"/>
      <c r="G732" s="654"/>
      <c r="H732" s="654"/>
      <c r="I732" s="654"/>
      <c r="J732" s="654"/>
      <c r="K732" s="656"/>
      <c r="L732" s="252"/>
      <c r="M732" s="652" t="str">
        <f t="shared" si="11"/>
        <v/>
      </c>
    </row>
    <row r="733" spans="1:13" ht="14.45" customHeight="1" x14ac:dyDescent="0.2">
      <c r="A733" s="657"/>
      <c r="B733" s="653"/>
      <c r="C733" s="654"/>
      <c r="D733" s="654"/>
      <c r="E733" s="655"/>
      <c r="F733" s="653"/>
      <c r="G733" s="654"/>
      <c r="H733" s="654"/>
      <c r="I733" s="654"/>
      <c r="J733" s="654"/>
      <c r="K733" s="656"/>
      <c r="L733" s="252"/>
      <c r="M733" s="652" t="str">
        <f t="shared" si="11"/>
        <v/>
      </c>
    </row>
    <row r="734" spans="1:13" ht="14.45" customHeight="1" x14ac:dyDescent="0.2">
      <c r="A734" s="657"/>
      <c r="B734" s="653"/>
      <c r="C734" s="654"/>
      <c r="D734" s="654"/>
      <c r="E734" s="655"/>
      <c r="F734" s="653"/>
      <c r="G734" s="654"/>
      <c r="H734" s="654"/>
      <c r="I734" s="654"/>
      <c r="J734" s="654"/>
      <c r="K734" s="656"/>
      <c r="L734" s="252"/>
      <c r="M734" s="652" t="str">
        <f t="shared" si="11"/>
        <v/>
      </c>
    </row>
    <row r="735" spans="1:13" ht="14.45" customHeight="1" x14ac:dyDescent="0.2">
      <c r="A735" s="657"/>
      <c r="B735" s="653"/>
      <c r="C735" s="654"/>
      <c r="D735" s="654"/>
      <c r="E735" s="655"/>
      <c r="F735" s="653"/>
      <c r="G735" s="654"/>
      <c r="H735" s="654"/>
      <c r="I735" s="654"/>
      <c r="J735" s="654"/>
      <c r="K735" s="656"/>
      <c r="L735" s="252"/>
      <c r="M735" s="652" t="str">
        <f t="shared" si="11"/>
        <v/>
      </c>
    </row>
    <row r="736" spans="1:13" ht="14.45" customHeight="1" x14ac:dyDescent="0.2">
      <c r="A736" s="657"/>
      <c r="B736" s="653"/>
      <c r="C736" s="654"/>
      <c r="D736" s="654"/>
      <c r="E736" s="655"/>
      <c r="F736" s="653"/>
      <c r="G736" s="654"/>
      <c r="H736" s="654"/>
      <c r="I736" s="654"/>
      <c r="J736" s="654"/>
      <c r="K736" s="656"/>
      <c r="L736" s="252"/>
      <c r="M736" s="652" t="str">
        <f t="shared" si="11"/>
        <v/>
      </c>
    </row>
    <row r="737" spans="1:13" ht="14.45" customHeight="1" x14ac:dyDescent="0.2">
      <c r="A737" s="657"/>
      <c r="B737" s="653"/>
      <c r="C737" s="654"/>
      <c r="D737" s="654"/>
      <c r="E737" s="655"/>
      <c r="F737" s="653"/>
      <c r="G737" s="654"/>
      <c r="H737" s="654"/>
      <c r="I737" s="654"/>
      <c r="J737" s="654"/>
      <c r="K737" s="656"/>
      <c r="L737" s="252"/>
      <c r="M737" s="652" t="str">
        <f t="shared" si="11"/>
        <v/>
      </c>
    </row>
    <row r="738" spans="1:13" ht="14.45" customHeight="1" x14ac:dyDescent="0.2">
      <c r="A738" s="657"/>
      <c r="B738" s="653"/>
      <c r="C738" s="654"/>
      <c r="D738" s="654"/>
      <c r="E738" s="655"/>
      <c r="F738" s="653"/>
      <c r="G738" s="654"/>
      <c r="H738" s="654"/>
      <c r="I738" s="654"/>
      <c r="J738" s="654"/>
      <c r="K738" s="656"/>
      <c r="L738" s="252"/>
      <c r="M738" s="652" t="str">
        <f t="shared" si="11"/>
        <v/>
      </c>
    </row>
    <row r="739" spans="1:13" ht="14.45" customHeight="1" x14ac:dyDescent="0.2">
      <c r="A739" s="657"/>
      <c r="B739" s="653"/>
      <c r="C739" s="654"/>
      <c r="D739" s="654"/>
      <c r="E739" s="655"/>
      <c r="F739" s="653"/>
      <c r="G739" s="654"/>
      <c r="H739" s="654"/>
      <c r="I739" s="654"/>
      <c r="J739" s="654"/>
      <c r="K739" s="656"/>
      <c r="L739" s="252"/>
      <c r="M739" s="652" t="str">
        <f t="shared" si="11"/>
        <v/>
      </c>
    </row>
    <row r="740" spans="1:13" ht="14.45" customHeight="1" x14ac:dyDescent="0.2">
      <c r="A740" s="657"/>
      <c r="B740" s="653"/>
      <c r="C740" s="654"/>
      <c r="D740" s="654"/>
      <c r="E740" s="655"/>
      <c r="F740" s="653"/>
      <c r="G740" s="654"/>
      <c r="H740" s="654"/>
      <c r="I740" s="654"/>
      <c r="J740" s="654"/>
      <c r="K740" s="656"/>
      <c r="L740" s="252"/>
      <c r="M740" s="652" t="str">
        <f t="shared" si="11"/>
        <v/>
      </c>
    </row>
    <row r="741" spans="1:13" ht="14.45" customHeight="1" x14ac:dyDescent="0.2">
      <c r="A741" s="657"/>
      <c r="B741" s="653"/>
      <c r="C741" s="654"/>
      <c r="D741" s="654"/>
      <c r="E741" s="655"/>
      <c r="F741" s="653"/>
      <c r="G741" s="654"/>
      <c r="H741" s="654"/>
      <c r="I741" s="654"/>
      <c r="J741" s="654"/>
      <c r="K741" s="656"/>
      <c r="L741" s="252"/>
      <c r="M741" s="652" t="str">
        <f t="shared" si="11"/>
        <v/>
      </c>
    </row>
    <row r="742" spans="1:13" ht="14.45" customHeight="1" x14ac:dyDescent="0.2">
      <c r="A742" s="657"/>
      <c r="B742" s="653"/>
      <c r="C742" s="654"/>
      <c r="D742" s="654"/>
      <c r="E742" s="655"/>
      <c r="F742" s="653"/>
      <c r="G742" s="654"/>
      <c r="H742" s="654"/>
      <c r="I742" s="654"/>
      <c r="J742" s="654"/>
      <c r="K742" s="656"/>
      <c r="L742" s="252"/>
      <c r="M742" s="652" t="str">
        <f t="shared" si="11"/>
        <v/>
      </c>
    </row>
    <row r="743" spans="1:13" ht="14.45" customHeight="1" x14ac:dyDescent="0.2">
      <c r="A743" s="657"/>
      <c r="B743" s="653"/>
      <c r="C743" s="654"/>
      <c r="D743" s="654"/>
      <c r="E743" s="655"/>
      <c r="F743" s="653"/>
      <c r="G743" s="654"/>
      <c r="H743" s="654"/>
      <c r="I743" s="654"/>
      <c r="J743" s="654"/>
      <c r="K743" s="656"/>
      <c r="L743" s="252"/>
      <c r="M743" s="652" t="str">
        <f t="shared" si="11"/>
        <v/>
      </c>
    </row>
    <row r="744" spans="1:13" ht="14.45" customHeight="1" x14ac:dyDescent="0.2">
      <c r="A744" s="657"/>
      <c r="B744" s="653"/>
      <c r="C744" s="654"/>
      <c r="D744" s="654"/>
      <c r="E744" s="655"/>
      <c r="F744" s="653"/>
      <c r="G744" s="654"/>
      <c r="H744" s="654"/>
      <c r="I744" s="654"/>
      <c r="J744" s="654"/>
      <c r="K744" s="656"/>
      <c r="L744" s="252"/>
      <c r="M744" s="652" t="str">
        <f t="shared" si="11"/>
        <v/>
      </c>
    </row>
    <row r="745" spans="1:13" ht="14.45" customHeight="1" x14ac:dyDescent="0.2">
      <c r="A745" s="657"/>
      <c r="B745" s="653"/>
      <c r="C745" s="654"/>
      <c r="D745" s="654"/>
      <c r="E745" s="655"/>
      <c r="F745" s="653"/>
      <c r="G745" s="654"/>
      <c r="H745" s="654"/>
      <c r="I745" s="654"/>
      <c r="J745" s="654"/>
      <c r="K745" s="656"/>
      <c r="L745" s="252"/>
      <c r="M745" s="652" t="str">
        <f t="shared" si="11"/>
        <v/>
      </c>
    </row>
    <row r="746" spans="1:13" ht="14.45" customHeight="1" x14ac:dyDescent="0.2">
      <c r="A746" s="657"/>
      <c r="B746" s="653"/>
      <c r="C746" s="654"/>
      <c r="D746" s="654"/>
      <c r="E746" s="655"/>
      <c r="F746" s="653"/>
      <c r="G746" s="654"/>
      <c r="H746" s="654"/>
      <c r="I746" s="654"/>
      <c r="J746" s="654"/>
      <c r="K746" s="656"/>
      <c r="L746" s="252"/>
      <c r="M746" s="652" t="str">
        <f t="shared" si="11"/>
        <v/>
      </c>
    </row>
    <row r="747" spans="1:13" ht="14.45" customHeight="1" x14ac:dyDescent="0.2">
      <c r="A747" s="657"/>
      <c r="B747" s="653"/>
      <c r="C747" s="654"/>
      <c r="D747" s="654"/>
      <c r="E747" s="655"/>
      <c r="F747" s="653"/>
      <c r="G747" s="654"/>
      <c r="H747" s="654"/>
      <c r="I747" s="654"/>
      <c r="J747" s="654"/>
      <c r="K747" s="656"/>
      <c r="L747" s="252"/>
      <c r="M747" s="652" t="str">
        <f t="shared" si="11"/>
        <v/>
      </c>
    </row>
    <row r="748" spans="1:13" ht="14.45" customHeight="1" x14ac:dyDescent="0.2">
      <c r="A748" s="657"/>
      <c r="B748" s="653"/>
      <c r="C748" s="654"/>
      <c r="D748" s="654"/>
      <c r="E748" s="655"/>
      <c r="F748" s="653"/>
      <c r="G748" s="654"/>
      <c r="H748" s="654"/>
      <c r="I748" s="654"/>
      <c r="J748" s="654"/>
      <c r="K748" s="656"/>
      <c r="L748" s="252"/>
      <c r="M748" s="652" t="str">
        <f t="shared" si="11"/>
        <v/>
      </c>
    </row>
    <row r="749" spans="1:13" ht="14.45" customHeight="1" x14ac:dyDescent="0.2">
      <c r="A749" s="657"/>
      <c r="B749" s="653"/>
      <c r="C749" s="654"/>
      <c r="D749" s="654"/>
      <c r="E749" s="655"/>
      <c r="F749" s="653"/>
      <c r="G749" s="654"/>
      <c r="H749" s="654"/>
      <c r="I749" s="654"/>
      <c r="J749" s="654"/>
      <c r="K749" s="656"/>
      <c r="L749" s="252"/>
      <c r="M749" s="652" t="str">
        <f t="shared" si="11"/>
        <v/>
      </c>
    </row>
    <row r="750" spans="1:13" ht="14.45" customHeight="1" x14ac:dyDescent="0.2">
      <c r="A750" s="657"/>
      <c r="B750" s="653"/>
      <c r="C750" s="654"/>
      <c r="D750" s="654"/>
      <c r="E750" s="655"/>
      <c r="F750" s="653"/>
      <c r="G750" s="654"/>
      <c r="H750" s="654"/>
      <c r="I750" s="654"/>
      <c r="J750" s="654"/>
      <c r="K750" s="656"/>
      <c r="L750" s="252"/>
      <c r="M750" s="652" t="str">
        <f t="shared" si="11"/>
        <v/>
      </c>
    </row>
    <row r="751" spans="1:13" ht="14.45" customHeight="1" x14ac:dyDescent="0.2">
      <c r="A751" s="657"/>
      <c r="B751" s="653"/>
      <c r="C751" s="654"/>
      <c r="D751" s="654"/>
      <c r="E751" s="655"/>
      <c r="F751" s="653"/>
      <c r="G751" s="654"/>
      <c r="H751" s="654"/>
      <c r="I751" s="654"/>
      <c r="J751" s="654"/>
      <c r="K751" s="656"/>
      <c r="L751" s="252"/>
      <c r="M751" s="652" t="str">
        <f t="shared" si="11"/>
        <v/>
      </c>
    </row>
    <row r="752" spans="1:13" ht="14.45" customHeight="1" x14ac:dyDescent="0.2">
      <c r="A752" s="657"/>
      <c r="B752" s="653"/>
      <c r="C752" s="654"/>
      <c r="D752" s="654"/>
      <c r="E752" s="655"/>
      <c r="F752" s="653"/>
      <c r="G752" s="654"/>
      <c r="H752" s="654"/>
      <c r="I752" s="654"/>
      <c r="J752" s="654"/>
      <c r="K752" s="656"/>
      <c r="L752" s="252"/>
      <c r="M752" s="652" t="str">
        <f t="shared" si="11"/>
        <v/>
      </c>
    </row>
    <row r="753" spans="1:13" ht="14.45" customHeight="1" x14ac:dyDescent="0.2">
      <c r="A753" s="657"/>
      <c r="B753" s="653"/>
      <c r="C753" s="654"/>
      <c r="D753" s="654"/>
      <c r="E753" s="655"/>
      <c r="F753" s="653"/>
      <c r="G753" s="654"/>
      <c r="H753" s="654"/>
      <c r="I753" s="654"/>
      <c r="J753" s="654"/>
      <c r="K753" s="656"/>
      <c r="L753" s="252"/>
      <c r="M753" s="652" t="str">
        <f t="shared" si="11"/>
        <v/>
      </c>
    </row>
    <row r="754" spans="1:13" ht="14.45" customHeight="1" x14ac:dyDescent="0.2">
      <c r="A754" s="657"/>
      <c r="B754" s="653"/>
      <c r="C754" s="654"/>
      <c r="D754" s="654"/>
      <c r="E754" s="655"/>
      <c r="F754" s="653"/>
      <c r="G754" s="654"/>
      <c r="H754" s="654"/>
      <c r="I754" s="654"/>
      <c r="J754" s="654"/>
      <c r="K754" s="656"/>
      <c r="L754" s="252"/>
      <c r="M754" s="652" t="str">
        <f t="shared" si="11"/>
        <v/>
      </c>
    </row>
    <row r="755" spans="1:13" ht="14.45" customHeight="1" x14ac:dyDescent="0.2">
      <c r="A755" s="657"/>
      <c r="B755" s="653"/>
      <c r="C755" s="654"/>
      <c r="D755" s="654"/>
      <c r="E755" s="655"/>
      <c r="F755" s="653"/>
      <c r="G755" s="654"/>
      <c r="H755" s="654"/>
      <c r="I755" s="654"/>
      <c r="J755" s="654"/>
      <c r="K755" s="656"/>
      <c r="L755" s="252"/>
      <c r="M755" s="652" t="str">
        <f t="shared" si="11"/>
        <v/>
      </c>
    </row>
    <row r="756" spans="1:13" ht="14.45" customHeight="1" x14ac:dyDescent="0.2">
      <c r="A756" s="657"/>
      <c r="B756" s="653"/>
      <c r="C756" s="654"/>
      <c r="D756" s="654"/>
      <c r="E756" s="655"/>
      <c r="F756" s="653"/>
      <c r="G756" s="654"/>
      <c r="H756" s="654"/>
      <c r="I756" s="654"/>
      <c r="J756" s="654"/>
      <c r="K756" s="656"/>
      <c r="L756" s="252"/>
      <c r="M756" s="652" t="str">
        <f t="shared" si="11"/>
        <v/>
      </c>
    </row>
    <row r="757" spans="1:13" ht="14.45" customHeight="1" x14ac:dyDescent="0.2">
      <c r="A757" s="657"/>
      <c r="B757" s="653"/>
      <c r="C757" s="654"/>
      <c r="D757" s="654"/>
      <c r="E757" s="655"/>
      <c r="F757" s="653"/>
      <c r="G757" s="654"/>
      <c r="H757" s="654"/>
      <c r="I757" s="654"/>
      <c r="J757" s="654"/>
      <c r="K757" s="656"/>
      <c r="L757" s="252"/>
      <c r="M757" s="652" t="str">
        <f t="shared" si="11"/>
        <v/>
      </c>
    </row>
    <row r="758" spans="1:13" ht="14.45" customHeight="1" x14ac:dyDescent="0.2">
      <c r="A758" s="657"/>
      <c r="B758" s="653"/>
      <c r="C758" s="654"/>
      <c r="D758" s="654"/>
      <c r="E758" s="655"/>
      <c r="F758" s="653"/>
      <c r="G758" s="654"/>
      <c r="H758" s="654"/>
      <c r="I758" s="654"/>
      <c r="J758" s="654"/>
      <c r="K758" s="656"/>
      <c r="L758" s="252"/>
      <c r="M758" s="652" t="str">
        <f t="shared" si="11"/>
        <v/>
      </c>
    </row>
    <row r="759" spans="1:13" ht="14.45" customHeight="1" x14ac:dyDescent="0.2">
      <c r="A759" s="657"/>
      <c r="B759" s="653"/>
      <c r="C759" s="654"/>
      <c r="D759" s="654"/>
      <c r="E759" s="655"/>
      <c r="F759" s="653"/>
      <c r="G759" s="654"/>
      <c r="H759" s="654"/>
      <c r="I759" s="654"/>
      <c r="J759" s="654"/>
      <c r="K759" s="656"/>
      <c r="L759" s="252"/>
      <c r="M759" s="652" t="str">
        <f t="shared" si="11"/>
        <v/>
      </c>
    </row>
    <row r="760" spans="1:13" ht="14.45" customHeight="1" x14ac:dyDescent="0.2">
      <c r="A760" s="657"/>
      <c r="B760" s="653"/>
      <c r="C760" s="654"/>
      <c r="D760" s="654"/>
      <c r="E760" s="655"/>
      <c r="F760" s="653"/>
      <c r="G760" s="654"/>
      <c r="H760" s="654"/>
      <c r="I760" s="654"/>
      <c r="J760" s="654"/>
      <c r="K760" s="656"/>
      <c r="L760" s="252"/>
      <c r="M760" s="652" t="str">
        <f t="shared" si="11"/>
        <v/>
      </c>
    </row>
    <row r="761" spans="1:13" ht="14.45" customHeight="1" x14ac:dyDescent="0.2">
      <c r="A761" s="657"/>
      <c r="B761" s="653"/>
      <c r="C761" s="654"/>
      <c r="D761" s="654"/>
      <c r="E761" s="655"/>
      <c r="F761" s="653"/>
      <c r="G761" s="654"/>
      <c r="H761" s="654"/>
      <c r="I761" s="654"/>
      <c r="J761" s="654"/>
      <c r="K761" s="656"/>
      <c r="L761" s="252"/>
      <c r="M761" s="652" t="str">
        <f t="shared" si="11"/>
        <v/>
      </c>
    </row>
    <row r="762" spans="1:13" ht="14.45" customHeight="1" x14ac:dyDescent="0.2">
      <c r="A762" s="657"/>
      <c r="B762" s="653"/>
      <c r="C762" s="654"/>
      <c r="D762" s="654"/>
      <c r="E762" s="655"/>
      <c r="F762" s="653"/>
      <c r="G762" s="654"/>
      <c r="H762" s="654"/>
      <c r="I762" s="654"/>
      <c r="J762" s="654"/>
      <c r="K762" s="656"/>
      <c r="L762" s="252"/>
      <c r="M762" s="652" t="str">
        <f t="shared" si="11"/>
        <v/>
      </c>
    </row>
    <row r="763" spans="1:13" ht="14.45" customHeight="1" x14ac:dyDescent="0.2">
      <c r="A763" s="657"/>
      <c r="B763" s="653"/>
      <c r="C763" s="654"/>
      <c r="D763" s="654"/>
      <c r="E763" s="655"/>
      <c r="F763" s="653"/>
      <c r="G763" s="654"/>
      <c r="H763" s="654"/>
      <c r="I763" s="654"/>
      <c r="J763" s="654"/>
      <c r="K763" s="656"/>
      <c r="L763" s="252"/>
      <c r="M763" s="652" t="str">
        <f t="shared" si="11"/>
        <v/>
      </c>
    </row>
    <row r="764" spans="1:13" ht="14.45" customHeight="1" x14ac:dyDescent="0.2">
      <c r="A764" s="657"/>
      <c r="B764" s="653"/>
      <c r="C764" s="654"/>
      <c r="D764" s="654"/>
      <c r="E764" s="655"/>
      <c r="F764" s="653"/>
      <c r="G764" s="654"/>
      <c r="H764" s="654"/>
      <c r="I764" s="654"/>
      <c r="J764" s="654"/>
      <c r="K764" s="656"/>
      <c r="L764" s="252"/>
      <c r="M764" s="652" t="str">
        <f t="shared" si="11"/>
        <v/>
      </c>
    </row>
    <row r="765" spans="1:13" ht="14.45" customHeight="1" x14ac:dyDescent="0.2">
      <c r="A765" s="657"/>
      <c r="B765" s="653"/>
      <c r="C765" s="654"/>
      <c r="D765" s="654"/>
      <c r="E765" s="655"/>
      <c r="F765" s="653"/>
      <c r="G765" s="654"/>
      <c r="H765" s="654"/>
      <c r="I765" s="654"/>
      <c r="J765" s="654"/>
      <c r="K765" s="656"/>
      <c r="L765" s="252"/>
      <c r="M765" s="652" t="str">
        <f t="shared" si="11"/>
        <v/>
      </c>
    </row>
    <row r="766" spans="1:13" ht="14.45" customHeight="1" x14ac:dyDescent="0.2">
      <c r="A766" s="657"/>
      <c r="B766" s="653"/>
      <c r="C766" s="654"/>
      <c r="D766" s="654"/>
      <c r="E766" s="655"/>
      <c r="F766" s="653"/>
      <c r="G766" s="654"/>
      <c r="H766" s="654"/>
      <c r="I766" s="654"/>
      <c r="J766" s="654"/>
      <c r="K766" s="656"/>
      <c r="L766" s="252"/>
      <c r="M766" s="652" t="str">
        <f t="shared" si="11"/>
        <v/>
      </c>
    </row>
    <row r="767" spans="1:13" ht="14.45" customHeight="1" x14ac:dyDescent="0.2">
      <c r="A767" s="657"/>
      <c r="B767" s="653"/>
      <c r="C767" s="654"/>
      <c r="D767" s="654"/>
      <c r="E767" s="655"/>
      <c r="F767" s="653"/>
      <c r="G767" s="654"/>
      <c r="H767" s="654"/>
      <c r="I767" s="654"/>
      <c r="J767" s="654"/>
      <c r="K767" s="656"/>
      <c r="L767" s="252"/>
      <c r="M767" s="652" t="str">
        <f t="shared" si="11"/>
        <v/>
      </c>
    </row>
    <row r="768" spans="1:13" ht="14.45" customHeight="1" x14ac:dyDescent="0.2">
      <c r="A768" s="657"/>
      <c r="B768" s="653"/>
      <c r="C768" s="654"/>
      <c r="D768" s="654"/>
      <c r="E768" s="655"/>
      <c r="F768" s="653"/>
      <c r="G768" s="654"/>
      <c r="H768" s="654"/>
      <c r="I768" s="654"/>
      <c r="J768" s="654"/>
      <c r="K768" s="656"/>
      <c r="L768" s="252"/>
      <c r="M768" s="652" t="str">
        <f t="shared" si="11"/>
        <v/>
      </c>
    </row>
    <row r="769" spans="1:13" ht="14.45" customHeight="1" x14ac:dyDescent="0.2">
      <c r="A769" s="657"/>
      <c r="B769" s="653"/>
      <c r="C769" s="654"/>
      <c r="D769" s="654"/>
      <c r="E769" s="655"/>
      <c r="F769" s="653"/>
      <c r="G769" s="654"/>
      <c r="H769" s="654"/>
      <c r="I769" s="654"/>
      <c r="J769" s="654"/>
      <c r="K769" s="656"/>
      <c r="L769" s="252"/>
      <c r="M769" s="652" t="str">
        <f t="shared" si="11"/>
        <v/>
      </c>
    </row>
    <row r="770" spans="1:13" ht="14.45" customHeight="1" x14ac:dyDescent="0.2">
      <c r="A770" s="657"/>
      <c r="B770" s="653"/>
      <c r="C770" s="654"/>
      <c r="D770" s="654"/>
      <c r="E770" s="655"/>
      <c r="F770" s="653"/>
      <c r="G770" s="654"/>
      <c r="H770" s="654"/>
      <c r="I770" s="654"/>
      <c r="J770" s="654"/>
      <c r="K770" s="656"/>
      <c r="L770" s="252"/>
      <c r="M770" s="652" t="str">
        <f t="shared" si="11"/>
        <v/>
      </c>
    </row>
    <row r="771" spans="1:13" ht="14.45" customHeight="1" x14ac:dyDescent="0.2">
      <c r="A771" s="657"/>
      <c r="B771" s="653"/>
      <c r="C771" s="654"/>
      <c r="D771" s="654"/>
      <c r="E771" s="655"/>
      <c r="F771" s="653"/>
      <c r="G771" s="654"/>
      <c r="H771" s="654"/>
      <c r="I771" s="654"/>
      <c r="J771" s="654"/>
      <c r="K771" s="656"/>
      <c r="L771" s="252"/>
      <c r="M771" s="652" t="str">
        <f t="shared" si="11"/>
        <v/>
      </c>
    </row>
    <row r="772" spans="1:13" ht="14.45" customHeight="1" x14ac:dyDescent="0.2">
      <c r="A772" s="657"/>
      <c r="B772" s="653"/>
      <c r="C772" s="654"/>
      <c r="D772" s="654"/>
      <c r="E772" s="655"/>
      <c r="F772" s="653"/>
      <c r="G772" s="654"/>
      <c r="H772" s="654"/>
      <c r="I772" s="654"/>
      <c r="J772" s="654"/>
      <c r="K772" s="656"/>
      <c r="L772" s="252"/>
      <c r="M772" s="652" t="str">
        <f t="shared" si="11"/>
        <v/>
      </c>
    </row>
    <row r="773" spans="1:13" ht="14.45" customHeight="1" x14ac:dyDescent="0.2">
      <c r="A773" s="657"/>
      <c r="B773" s="653"/>
      <c r="C773" s="654"/>
      <c r="D773" s="654"/>
      <c r="E773" s="655"/>
      <c r="F773" s="653"/>
      <c r="G773" s="654"/>
      <c r="H773" s="654"/>
      <c r="I773" s="654"/>
      <c r="J773" s="654"/>
      <c r="K773" s="656"/>
      <c r="L773" s="252"/>
      <c r="M773" s="652" t="str">
        <f t="shared" si="11"/>
        <v/>
      </c>
    </row>
    <row r="774" spans="1:13" ht="14.45" customHeight="1" x14ac:dyDescent="0.2">
      <c r="A774" s="657"/>
      <c r="B774" s="653"/>
      <c r="C774" s="654"/>
      <c r="D774" s="654"/>
      <c r="E774" s="655"/>
      <c r="F774" s="653"/>
      <c r="G774" s="654"/>
      <c r="H774" s="654"/>
      <c r="I774" s="654"/>
      <c r="J774" s="654"/>
      <c r="K774" s="656"/>
      <c r="L774" s="252"/>
      <c r="M774" s="652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57"/>
      <c r="B775" s="653"/>
      <c r="C775" s="654"/>
      <c r="D775" s="654"/>
      <c r="E775" s="655"/>
      <c r="F775" s="653"/>
      <c r="G775" s="654"/>
      <c r="H775" s="654"/>
      <c r="I775" s="654"/>
      <c r="J775" s="654"/>
      <c r="K775" s="656"/>
      <c r="L775" s="252"/>
      <c r="M775" s="652" t="str">
        <f t="shared" si="12"/>
        <v/>
      </c>
    </row>
    <row r="776" spans="1:13" ht="14.45" customHeight="1" x14ac:dyDescent="0.2">
      <c r="A776" s="657"/>
      <c r="B776" s="653"/>
      <c r="C776" s="654"/>
      <c r="D776" s="654"/>
      <c r="E776" s="655"/>
      <c r="F776" s="653"/>
      <c r="G776" s="654"/>
      <c r="H776" s="654"/>
      <c r="I776" s="654"/>
      <c r="J776" s="654"/>
      <c r="K776" s="656"/>
      <c r="L776" s="252"/>
      <c r="M776" s="652" t="str">
        <f t="shared" si="12"/>
        <v/>
      </c>
    </row>
    <row r="777" spans="1:13" ht="14.45" customHeight="1" x14ac:dyDescent="0.2">
      <c r="A777" s="657"/>
      <c r="B777" s="653"/>
      <c r="C777" s="654"/>
      <c r="D777" s="654"/>
      <c r="E777" s="655"/>
      <c r="F777" s="653"/>
      <c r="G777" s="654"/>
      <c r="H777" s="654"/>
      <c r="I777" s="654"/>
      <c r="J777" s="654"/>
      <c r="K777" s="656"/>
      <c r="L777" s="252"/>
      <c r="M777" s="652" t="str">
        <f t="shared" si="12"/>
        <v/>
      </c>
    </row>
    <row r="778" spans="1:13" ht="14.45" customHeight="1" x14ac:dyDescent="0.2">
      <c r="A778" s="657"/>
      <c r="B778" s="653"/>
      <c r="C778" s="654"/>
      <c r="D778" s="654"/>
      <c r="E778" s="655"/>
      <c r="F778" s="653"/>
      <c r="G778" s="654"/>
      <c r="H778" s="654"/>
      <c r="I778" s="654"/>
      <c r="J778" s="654"/>
      <c r="K778" s="656"/>
      <c r="L778" s="252"/>
      <c r="M778" s="652" t="str">
        <f t="shared" si="12"/>
        <v/>
      </c>
    </row>
    <row r="779" spans="1:13" ht="14.45" customHeight="1" x14ac:dyDescent="0.2">
      <c r="A779" s="657"/>
      <c r="B779" s="653"/>
      <c r="C779" s="654"/>
      <c r="D779" s="654"/>
      <c r="E779" s="655"/>
      <c r="F779" s="653"/>
      <c r="G779" s="654"/>
      <c r="H779" s="654"/>
      <c r="I779" s="654"/>
      <c r="J779" s="654"/>
      <c r="K779" s="656"/>
      <c r="L779" s="252"/>
      <c r="M779" s="652" t="str">
        <f t="shared" si="12"/>
        <v/>
      </c>
    </row>
    <row r="780" spans="1:13" ht="14.45" customHeight="1" x14ac:dyDescent="0.2">
      <c r="A780" s="657"/>
      <c r="B780" s="653"/>
      <c r="C780" s="654"/>
      <c r="D780" s="654"/>
      <c r="E780" s="655"/>
      <c r="F780" s="653"/>
      <c r="G780" s="654"/>
      <c r="H780" s="654"/>
      <c r="I780" s="654"/>
      <c r="J780" s="654"/>
      <c r="K780" s="656"/>
      <c r="L780" s="252"/>
      <c r="M780" s="652" t="str">
        <f t="shared" si="12"/>
        <v/>
      </c>
    </row>
    <row r="781" spans="1:13" ht="14.45" customHeight="1" x14ac:dyDescent="0.2">
      <c r="A781" s="657"/>
      <c r="B781" s="653"/>
      <c r="C781" s="654"/>
      <c r="D781" s="654"/>
      <c r="E781" s="655"/>
      <c r="F781" s="653"/>
      <c r="G781" s="654"/>
      <c r="H781" s="654"/>
      <c r="I781" s="654"/>
      <c r="J781" s="654"/>
      <c r="K781" s="656"/>
      <c r="L781" s="252"/>
      <c r="M781" s="652" t="str">
        <f t="shared" si="12"/>
        <v/>
      </c>
    </row>
    <row r="782" spans="1:13" ht="14.45" customHeight="1" x14ac:dyDescent="0.2">
      <c r="A782" s="657"/>
      <c r="B782" s="653"/>
      <c r="C782" s="654"/>
      <c r="D782" s="654"/>
      <c r="E782" s="655"/>
      <c r="F782" s="653"/>
      <c r="G782" s="654"/>
      <c r="H782" s="654"/>
      <c r="I782" s="654"/>
      <c r="J782" s="654"/>
      <c r="K782" s="656"/>
      <c r="L782" s="252"/>
      <c r="M782" s="652" t="str">
        <f t="shared" si="12"/>
        <v/>
      </c>
    </row>
    <row r="783" spans="1:13" ht="14.45" customHeight="1" x14ac:dyDescent="0.2">
      <c r="A783" s="657"/>
      <c r="B783" s="653"/>
      <c r="C783" s="654"/>
      <c r="D783" s="654"/>
      <c r="E783" s="655"/>
      <c r="F783" s="653"/>
      <c r="G783" s="654"/>
      <c r="H783" s="654"/>
      <c r="I783" s="654"/>
      <c r="J783" s="654"/>
      <c r="K783" s="656"/>
      <c r="L783" s="252"/>
      <c r="M783" s="652" t="str">
        <f t="shared" si="12"/>
        <v/>
      </c>
    </row>
    <row r="784" spans="1:13" ht="14.45" customHeight="1" x14ac:dyDescent="0.2">
      <c r="A784" s="657"/>
      <c r="B784" s="653"/>
      <c r="C784" s="654"/>
      <c r="D784" s="654"/>
      <c r="E784" s="655"/>
      <c r="F784" s="653"/>
      <c r="G784" s="654"/>
      <c r="H784" s="654"/>
      <c r="I784" s="654"/>
      <c r="J784" s="654"/>
      <c r="K784" s="656"/>
      <c r="L784" s="252"/>
      <c r="M784" s="652" t="str">
        <f t="shared" si="12"/>
        <v/>
      </c>
    </row>
    <row r="785" spans="1:13" ht="14.45" customHeight="1" x14ac:dyDescent="0.2">
      <c r="A785" s="657"/>
      <c r="B785" s="653"/>
      <c r="C785" s="654"/>
      <c r="D785" s="654"/>
      <c r="E785" s="655"/>
      <c r="F785" s="653"/>
      <c r="G785" s="654"/>
      <c r="H785" s="654"/>
      <c r="I785" s="654"/>
      <c r="J785" s="654"/>
      <c r="K785" s="656"/>
      <c r="L785" s="252"/>
      <c r="M785" s="652" t="str">
        <f t="shared" si="12"/>
        <v/>
      </c>
    </row>
    <row r="786" spans="1:13" ht="14.45" customHeight="1" x14ac:dyDescent="0.2">
      <c r="A786" s="657"/>
      <c r="B786" s="653"/>
      <c r="C786" s="654"/>
      <c r="D786" s="654"/>
      <c r="E786" s="655"/>
      <c r="F786" s="653"/>
      <c r="G786" s="654"/>
      <c r="H786" s="654"/>
      <c r="I786" s="654"/>
      <c r="J786" s="654"/>
      <c r="K786" s="656"/>
      <c r="L786" s="252"/>
      <c r="M786" s="652" t="str">
        <f t="shared" si="12"/>
        <v/>
      </c>
    </row>
    <row r="787" spans="1:13" ht="14.45" customHeight="1" x14ac:dyDescent="0.2">
      <c r="A787" s="657"/>
      <c r="B787" s="653"/>
      <c r="C787" s="654"/>
      <c r="D787" s="654"/>
      <c r="E787" s="655"/>
      <c r="F787" s="653"/>
      <c r="G787" s="654"/>
      <c r="H787" s="654"/>
      <c r="I787" s="654"/>
      <c r="J787" s="654"/>
      <c r="K787" s="656"/>
      <c r="L787" s="252"/>
      <c r="M787" s="652" t="str">
        <f t="shared" si="12"/>
        <v/>
      </c>
    </row>
    <row r="788" spans="1:13" ht="14.45" customHeight="1" x14ac:dyDescent="0.2">
      <c r="A788" s="657"/>
      <c r="B788" s="653"/>
      <c r="C788" s="654"/>
      <c r="D788" s="654"/>
      <c r="E788" s="655"/>
      <c r="F788" s="653"/>
      <c r="G788" s="654"/>
      <c r="H788" s="654"/>
      <c r="I788" s="654"/>
      <c r="J788" s="654"/>
      <c r="K788" s="656"/>
      <c r="L788" s="252"/>
      <c r="M788" s="652" t="str">
        <f t="shared" si="12"/>
        <v/>
      </c>
    </row>
    <row r="789" spans="1:13" ht="14.45" customHeight="1" x14ac:dyDescent="0.2">
      <c r="A789" s="657"/>
      <c r="B789" s="653"/>
      <c r="C789" s="654"/>
      <c r="D789" s="654"/>
      <c r="E789" s="655"/>
      <c r="F789" s="653"/>
      <c r="G789" s="654"/>
      <c r="H789" s="654"/>
      <c r="I789" s="654"/>
      <c r="J789" s="654"/>
      <c r="K789" s="656"/>
      <c r="L789" s="252"/>
      <c r="M789" s="652" t="str">
        <f t="shared" si="12"/>
        <v/>
      </c>
    </row>
    <row r="790" spans="1:13" ht="14.45" customHeight="1" x14ac:dyDescent="0.2">
      <c r="A790" s="657"/>
      <c r="B790" s="653"/>
      <c r="C790" s="654"/>
      <c r="D790" s="654"/>
      <c r="E790" s="655"/>
      <c r="F790" s="653"/>
      <c r="G790" s="654"/>
      <c r="H790" s="654"/>
      <c r="I790" s="654"/>
      <c r="J790" s="654"/>
      <c r="K790" s="656"/>
      <c r="L790" s="252"/>
      <c r="M790" s="652" t="str">
        <f t="shared" si="12"/>
        <v/>
      </c>
    </row>
    <row r="791" spans="1:13" ht="14.45" customHeight="1" x14ac:dyDescent="0.2">
      <c r="A791" s="657"/>
      <c r="B791" s="653"/>
      <c r="C791" s="654"/>
      <c r="D791" s="654"/>
      <c r="E791" s="655"/>
      <c r="F791" s="653"/>
      <c r="G791" s="654"/>
      <c r="H791" s="654"/>
      <c r="I791" s="654"/>
      <c r="J791" s="654"/>
      <c r="K791" s="656"/>
      <c r="L791" s="252"/>
      <c r="M791" s="652" t="str">
        <f t="shared" si="12"/>
        <v/>
      </c>
    </row>
    <row r="792" spans="1:13" ht="14.45" customHeight="1" x14ac:dyDescent="0.2">
      <c r="A792" s="657"/>
      <c r="B792" s="653"/>
      <c r="C792" s="654"/>
      <c r="D792" s="654"/>
      <c r="E792" s="655"/>
      <c r="F792" s="653"/>
      <c r="G792" s="654"/>
      <c r="H792" s="654"/>
      <c r="I792" s="654"/>
      <c r="J792" s="654"/>
      <c r="K792" s="656"/>
      <c r="L792" s="252"/>
      <c r="M792" s="652" t="str">
        <f t="shared" si="12"/>
        <v/>
      </c>
    </row>
    <row r="793" spans="1:13" ht="14.45" customHeight="1" x14ac:dyDescent="0.2">
      <c r="A793" s="657"/>
      <c r="B793" s="653"/>
      <c r="C793" s="654"/>
      <c r="D793" s="654"/>
      <c r="E793" s="655"/>
      <c r="F793" s="653"/>
      <c r="G793" s="654"/>
      <c r="H793" s="654"/>
      <c r="I793" s="654"/>
      <c r="J793" s="654"/>
      <c r="K793" s="656"/>
      <c r="L793" s="252"/>
      <c r="M793" s="652" t="str">
        <f t="shared" si="12"/>
        <v/>
      </c>
    </row>
    <row r="794" spans="1:13" ht="14.45" customHeight="1" x14ac:dyDescent="0.2">
      <c r="A794" s="657"/>
      <c r="B794" s="653"/>
      <c r="C794" s="654"/>
      <c r="D794" s="654"/>
      <c r="E794" s="655"/>
      <c r="F794" s="653"/>
      <c r="G794" s="654"/>
      <c r="H794" s="654"/>
      <c r="I794" s="654"/>
      <c r="J794" s="654"/>
      <c r="K794" s="656"/>
      <c r="L794" s="252"/>
      <c r="M794" s="652" t="str">
        <f t="shared" si="12"/>
        <v/>
      </c>
    </row>
    <row r="795" spans="1:13" ht="14.45" customHeight="1" x14ac:dyDescent="0.2">
      <c r="A795" s="657"/>
      <c r="B795" s="653"/>
      <c r="C795" s="654"/>
      <c r="D795" s="654"/>
      <c r="E795" s="655"/>
      <c r="F795" s="653"/>
      <c r="G795" s="654"/>
      <c r="H795" s="654"/>
      <c r="I795" s="654"/>
      <c r="J795" s="654"/>
      <c r="K795" s="656"/>
      <c r="L795" s="252"/>
      <c r="M795" s="652" t="str">
        <f t="shared" si="12"/>
        <v/>
      </c>
    </row>
    <row r="796" spans="1:13" ht="14.45" customHeight="1" x14ac:dyDescent="0.2">
      <c r="A796" s="657"/>
      <c r="B796" s="653"/>
      <c r="C796" s="654"/>
      <c r="D796" s="654"/>
      <c r="E796" s="655"/>
      <c r="F796" s="653"/>
      <c r="G796" s="654"/>
      <c r="H796" s="654"/>
      <c r="I796" s="654"/>
      <c r="J796" s="654"/>
      <c r="K796" s="656"/>
      <c r="L796" s="252"/>
      <c r="M796" s="652" t="str">
        <f t="shared" si="12"/>
        <v/>
      </c>
    </row>
    <row r="797" spans="1:13" ht="14.45" customHeight="1" x14ac:dyDescent="0.2">
      <c r="A797" s="657"/>
      <c r="B797" s="653"/>
      <c r="C797" s="654"/>
      <c r="D797" s="654"/>
      <c r="E797" s="655"/>
      <c r="F797" s="653"/>
      <c r="G797" s="654"/>
      <c r="H797" s="654"/>
      <c r="I797" s="654"/>
      <c r="J797" s="654"/>
      <c r="K797" s="656"/>
      <c r="L797" s="252"/>
      <c r="M797" s="652" t="str">
        <f t="shared" si="12"/>
        <v/>
      </c>
    </row>
    <row r="798" spans="1:13" ht="14.45" customHeight="1" x14ac:dyDescent="0.2">
      <c r="A798" s="657"/>
      <c r="B798" s="653"/>
      <c r="C798" s="654"/>
      <c r="D798" s="654"/>
      <c r="E798" s="655"/>
      <c r="F798" s="653"/>
      <c r="G798" s="654"/>
      <c r="H798" s="654"/>
      <c r="I798" s="654"/>
      <c r="J798" s="654"/>
      <c r="K798" s="656"/>
      <c r="L798" s="252"/>
      <c r="M798" s="652" t="str">
        <f t="shared" si="12"/>
        <v/>
      </c>
    </row>
    <row r="799" spans="1:13" ht="14.45" customHeight="1" x14ac:dyDescent="0.2">
      <c r="A799" s="657"/>
      <c r="B799" s="653"/>
      <c r="C799" s="654"/>
      <c r="D799" s="654"/>
      <c r="E799" s="655"/>
      <c r="F799" s="653"/>
      <c r="G799" s="654"/>
      <c r="H799" s="654"/>
      <c r="I799" s="654"/>
      <c r="J799" s="654"/>
      <c r="K799" s="656"/>
      <c r="L799" s="252"/>
      <c r="M799" s="652" t="str">
        <f t="shared" si="12"/>
        <v/>
      </c>
    </row>
    <row r="800" spans="1:13" ht="14.45" customHeight="1" x14ac:dyDescent="0.2">
      <c r="A800" s="657"/>
      <c r="B800" s="653"/>
      <c r="C800" s="654"/>
      <c r="D800" s="654"/>
      <c r="E800" s="655"/>
      <c r="F800" s="653"/>
      <c r="G800" s="654"/>
      <c r="H800" s="654"/>
      <c r="I800" s="654"/>
      <c r="J800" s="654"/>
      <c r="K800" s="656"/>
      <c r="L800" s="252"/>
      <c r="M800" s="652" t="str">
        <f t="shared" si="12"/>
        <v/>
      </c>
    </row>
    <row r="801" spans="1:13" ht="14.45" customHeight="1" x14ac:dyDescent="0.2">
      <c r="A801" s="657"/>
      <c r="B801" s="653"/>
      <c r="C801" s="654"/>
      <c r="D801" s="654"/>
      <c r="E801" s="655"/>
      <c r="F801" s="653"/>
      <c r="G801" s="654"/>
      <c r="H801" s="654"/>
      <c r="I801" s="654"/>
      <c r="J801" s="654"/>
      <c r="K801" s="656"/>
      <c r="L801" s="252"/>
      <c r="M801" s="652" t="str">
        <f t="shared" si="12"/>
        <v/>
      </c>
    </row>
    <row r="802" spans="1:13" ht="14.45" customHeight="1" x14ac:dyDescent="0.2">
      <c r="A802" s="657"/>
      <c r="B802" s="653"/>
      <c r="C802" s="654"/>
      <c r="D802" s="654"/>
      <c r="E802" s="655"/>
      <c r="F802" s="653"/>
      <c r="G802" s="654"/>
      <c r="H802" s="654"/>
      <c r="I802" s="654"/>
      <c r="J802" s="654"/>
      <c r="K802" s="656"/>
      <c r="L802" s="252"/>
      <c r="M802" s="652" t="str">
        <f t="shared" si="12"/>
        <v/>
      </c>
    </row>
    <row r="803" spans="1:13" ht="14.45" customHeight="1" x14ac:dyDescent="0.2">
      <c r="A803" s="657"/>
      <c r="B803" s="653"/>
      <c r="C803" s="654"/>
      <c r="D803" s="654"/>
      <c r="E803" s="655"/>
      <c r="F803" s="653"/>
      <c r="G803" s="654"/>
      <c r="H803" s="654"/>
      <c r="I803" s="654"/>
      <c r="J803" s="654"/>
      <c r="K803" s="656"/>
      <c r="L803" s="252"/>
      <c r="M803" s="652" t="str">
        <f t="shared" si="12"/>
        <v/>
      </c>
    </row>
    <row r="804" spans="1:13" ht="14.45" customHeight="1" x14ac:dyDescent="0.2">
      <c r="A804" s="657"/>
      <c r="B804" s="653"/>
      <c r="C804" s="654"/>
      <c r="D804" s="654"/>
      <c r="E804" s="655"/>
      <c r="F804" s="653"/>
      <c r="G804" s="654"/>
      <c r="H804" s="654"/>
      <c r="I804" s="654"/>
      <c r="J804" s="654"/>
      <c r="K804" s="656"/>
      <c r="L804" s="252"/>
      <c r="M804" s="652" t="str">
        <f t="shared" si="12"/>
        <v/>
      </c>
    </row>
    <row r="805" spans="1:13" ht="14.45" customHeight="1" x14ac:dyDescent="0.2">
      <c r="A805" s="657"/>
      <c r="B805" s="653"/>
      <c r="C805" s="654"/>
      <c r="D805" s="654"/>
      <c r="E805" s="655"/>
      <c r="F805" s="653"/>
      <c r="G805" s="654"/>
      <c r="H805" s="654"/>
      <c r="I805" s="654"/>
      <c r="J805" s="654"/>
      <c r="K805" s="656"/>
      <c r="L805" s="252"/>
      <c r="M805" s="652" t="str">
        <f t="shared" si="12"/>
        <v/>
      </c>
    </row>
    <row r="806" spans="1:13" ht="14.45" customHeight="1" x14ac:dyDescent="0.2">
      <c r="A806" s="657"/>
      <c r="B806" s="653"/>
      <c r="C806" s="654"/>
      <c r="D806" s="654"/>
      <c r="E806" s="655"/>
      <c r="F806" s="653"/>
      <c r="G806" s="654"/>
      <c r="H806" s="654"/>
      <c r="I806" s="654"/>
      <c r="J806" s="654"/>
      <c r="K806" s="656"/>
      <c r="L806" s="252"/>
      <c r="M806" s="652" t="str">
        <f t="shared" si="12"/>
        <v/>
      </c>
    </row>
    <row r="807" spans="1:13" ht="14.45" customHeight="1" x14ac:dyDescent="0.2">
      <c r="A807" s="657"/>
      <c r="B807" s="653"/>
      <c r="C807" s="654"/>
      <c r="D807" s="654"/>
      <c r="E807" s="655"/>
      <c r="F807" s="653"/>
      <c r="G807" s="654"/>
      <c r="H807" s="654"/>
      <c r="I807" s="654"/>
      <c r="J807" s="654"/>
      <c r="K807" s="656"/>
      <c r="L807" s="252"/>
      <c r="M807" s="652" t="str">
        <f t="shared" si="12"/>
        <v/>
      </c>
    </row>
    <row r="808" spans="1:13" ht="14.45" customHeight="1" x14ac:dyDescent="0.2">
      <c r="A808" s="657"/>
      <c r="B808" s="653"/>
      <c r="C808" s="654"/>
      <c r="D808" s="654"/>
      <c r="E808" s="655"/>
      <c r="F808" s="653"/>
      <c r="G808" s="654"/>
      <c r="H808" s="654"/>
      <c r="I808" s="654"/>
      <c r="J808" s="654"/>
      <c r="K808" s="656"/>
      <c r="L808" s="252"/>
      <c r="M808" s="652" t="str">
        <f t="shared" si="12"/>
        <v/>
      </c>
    </row>
    <row r="809" spans="1:13" ht="14.45" customHeight="1" x14ac:dyDescent="0.2">
      <c r="A809" s="657"/>
      <c r="B809" s="653"/>
      <c r="C809" s="654"/>
      <c r="D809" s="654"/>
      <c r="E809" s="655"/>
      <c r="F809" s="653"/>
      <c r="G809" s="654"/>
      <c r="H809" s="654"/>
      <c r="I809" s="654"/>
      <c r="J809" s="654"/>
      <c r="K809" s="656"/>
      <c r="L809" s="252"/>
      <c r="M809" s="652" t="str">
        <f t="shared" si="12"/>
        <v/>
      </c>
    </row>
    <row r="810" spans="1:13" ht="14.45" customHeight="1" x14ac:dyDescent="0.2">
      <c r="A810" s="657"/>
      <c r="B810" s="653"/>
      <c r="C810" s="654"/>
      <c r="D810" s="654"/>
      <c r="E810" s="655"/>
      <c r="F810" s="653"/>
      <c r="G810" s="654"/>
      <c r="H810" s="654"/>
      <c r="I810" s="654"/>
      <c r="J810" s="654"/>
      <c r="K810" s="656"/>
      <c r="L810" s="252"/>
      <c r="M810" s="652" t="str">
        <f t="shared" si="12"/>
        <v/>
      </c>
    </row>
    <row r="811" spans="1:13" ht="14.45" customHeight="1" x14ac:dyDescent="0.2">
      <c r="A811" s="657"/>
      <c r="B811" s="653"/>
      <c r="C811" s="654"/>
      <c r="D811" s="654"/>
      <c r="E811" s="655"/>
      <c r="F811" s="653"/>
      <c r="G811" s="654"/>
      <c r="H811" s="654"/>
      <c r="I811" s="654"/>
      <c r="J811" s="654"/>
      <c r="K811" s="656"/>
      <c r="L811" s="252"/>
      <c r="M811" s="652" t="str">
        <f t="shared" si="12"/>
        <v/>
      </c>
    </row>
    <row r="812" spans="1:13" ht="14.45" customHeight="1" x14ac:dyDescent="0.2">
      <c r="A812" s="657"/>
      <c r="B812" s="653"/>
      <c r="C812" s="654"/>
      <c r="D812" s="654"/>
      <c r="E812" s="655"/>
      <c r="F812" s="653"/>
      <c r="G812" s="654"/>
      <c r="H812" s="654"/>
      <c r="I812" s="654"/>
      <c r="J812" s="654"/>
      <c r="K812" s="656"/>
      <c r="L812" s="252"/>
      <c r="M812" s="652" t="str">
        <f t="shared" si="12"/>
        <v/>
      </c>
    </row>
    <row r="813" spans="1:13" ht="14.45" customHeight="1" x14ac:dyDescent="0.2">
      <c r="A813" s="657"/>
      <c r="B813" s="653"/>
      <c r="C813" s="654"/>
      <c r="D813" s="654"/>
      <c r="E813" s="655"/>
      <c r="F813" s="653"/>
      <c r="G813" s="654"/>
      <c r="H813" s="654"/>
      <c r="I813" s="654"/>
      <c r="J813" s="654"/>
      <c r="K813" s="656"/>
      <c r="L813" s="252"/>
      <c r="M813" s="652" t="str">
        <f t="shared" si="12"/>
        <v/>
      </c>
    </row>
    <row r="814" spans="1:13" ht="14.45" customHeight="1" x14ac:dyDescent="0.2">
      <c r="A814" s="657"/>
      <c r="B814" s="653"/>
      <c r="C814" s="654"/>
      <c r="D814" s="654"/>
      <c r="E814" s="655"/>
      <c r="F814" s="653"/>
      <c r="G814" s="654"/>
      <c r="H814" s="654"/>
      <c r="I814" s="654"/>
      <c r="J814" s="654"/>
      <c r="K814" s="656"/>
      <c r="L814" s="252"/>
      <c r="M814" s="652" t="str">
        <f t="shared" si="12"/>
        <v/>
      </c>
    </row>
    <row r="815" spans="1:13" ht="14.45" customHeight="1" x14ac:dyDescent="0.2">
      <c r="A815" s="657"/>
      <c r="B815" s="653"/>
      <c r="C815" s="654"/>
      <c r="D815" s="654"/>
      <c r="E815" s="655"/>
      <c r="F815" s="653"/>
      <c r="G815" s="654"/>
      <c r="H815" s="654"/>
      <c r="I815" s="654"/>
      <c r="J815" s="654"/>
      <c r="K815" s="656"/>
      <c r="L815" s="252"/>
      <c r="M815" s="652" t="str">
        <f t="shared" si="12"/>
        <v/>
      </c>
    </row>
    <row r="816" spans="1:13" ht="14.45" customHeight="1" x14ac:dyDescent="0.2">
      <c r="A816" s="657"/>
      <c r="B816" s="653"/>
      <c r="C816" s="654"/>
      <c r="D816" s="654"/>
      <c r="E816" s="655"/>
      <c r="F816" s="653"/>
      <c r="G816" s="654"/>
      <c r="H816" s="654"/>
      <c r="I816" s="654"/>
      <c r="J816" s="654"/>
      <c r="K816" s="656"/>
      <c r="L816" s="252"/>
      <c r="M816" s="652" t="str">
        <f t="shared" si="12"/>
        <v/>
      </c>
    </row>
    <row r="817" spans="1:13" ht="14.45" customHeight="1" x14ac:dyDescent="0.2">
      <c r="A817" s="657"/>
      <c r="B817" s="653"/>
      <c r="C817" s="654"/>
      <c r="D817" s="654"/>
      <c r="E817" s="655"/>
      <c r="F817" s="653"/>
      <c r="G817" s="654"/>
      <c r="H817" s="654"/>
      <c r="I817" s="654"/>
      <c r="J817" s="654"/>
      <c r="K817" s="656"/>
      <c r="L817" s="252"/>
      <c r="M817" s="652" t="str">
        <f t="shared" si="12"/>
        <v/>
      </c>
    </row>
    <row r="818" spans="1:13" ht="14.45" customHeight="1" x14ac:dyDescent="0.2">
      <c r="A818" s="657"/>
      <c r="B818" s="653"/>
      <c r="C818" s="654"/>
      <c r="D818" s="654"/>
      <c r="E818" s="655"/>
      <c r="F818" s="653"/>
      <c r="G818" s="654"/>
      <c r="H818" s="654"/>
      <c r="I818" s="654"/>
      <c r="J818" s="654"/>
      <c r="K818" s="656"/>
      <c r="L818" s="252"/>
      <c r="M818" s="652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3" priority="3">
      <formula>$M23="HV"</formula>
    </cfRule>
    <cfRule type="expression" dxfId="62" priority="4">
      <formula>$M23="X"</formula>
    </cfRule>
  </conditionalFormatting>
  <conditionalFormatting sqref="A6:K22">
    <cfRule type="expression" dxfId="61" priority="1">
      <formula>$M6="HV"</formula>
    </cfRule>
    <cfRule type="expression" dxfId="60" priority="2">
      <formula>$M6="X"</formula>
    </cfRule>
  </conditionalFormatting>
  <hyperlinks>
    <hyperlink ref="A2" location="Obsah!A1" display="Zpět na Obsah  KL 01  1.-4.měsíc" xr:uid="{9143611F-A1ED-4447-90C9-E2489D0B5C3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0" customWidth="1"/>
    <col min="2" max="2" width="61.140625" style="310" customWidth="1"/>
    <col min="3" max="3" width="9.5703125" style="231" hidden="1" customWidth="1" outlineLevel="1"/>
    <col min="4" max="4" width="9.5703125" style="311" customWidth="1" collapsed="1"/>
    <col min="5" max="5" width="2.28515625" style="311" customWidth="1"/>
    <col min="6" max="6" width="9.5703125" style="312" customWidth="1"/>
    <col min="7" max="7" width="9.5703125" style="309" customWidth="1"/>
    <col min="8" max="9" width="9.5703125" style="231" customWidth="1"/>
    <col min="10" max="10" width="0" style="231" hidden="1" customWidth="1"/>
    <col min="11" max="16384" width="8.85546875" style="231"/>
  </cols>
  <sheetData>
    <row r="1" spans="1:10" ht="18.600000000000001" customHeight="1" thickBot="1" x14ac:dyDescent="0.35">
      <c r="A1" s="516" t="s">
        <v>157</v>
      </c>
      <c r="B1" s="517"/>
      <c r="C1" s="517"/>
      <c r="D1" s="517"/>
      <c r="E1" s="517"/>
      <c r="F1" s="517"/>
      <c r="G1" s="487"/>
      <c r="H1" s="518"/>
      <c r="I1" s="518"/>
    </row>
    <row r="2" spans="1:10" ht="14.45" customHeight="1" thickBot="1" x14ac:dyDescent="0.25">
      <c r="A2" s="347" t="s">
        <v>297</v>
      </c>
      <c r="B2" s="308"/>
      <c r="C2" s="308"/>
      <c r="D2" s="308"/>
      <c r="E2" s="308"/>
      <c r="F2" s="308"/>
    </row>
    <row r="3" spans="1:10" ht="14.45" customHeight="1" thickBot="1" x14ac:dyDescent="0.25">
      <c r="A3" s="347"/>
      <c r="B3" s="408"/>
      <c r="C3" s="407">
        <v>2019</v>
      </c>
      <c r="D3" s="354">
        <v>2020</v>
      </c>
      <c r="E3" s="11"/>
      <c r="F3" s="495">
        <v>2021</v>
      </c>
      <c r="G3" s="513"/>
      <c r="H3" s="513"/>
      <c r="I3" s="496"/>
    </row>
    <row r="4" spans="1:10" ht="14.45" customHeight="1" thickBot="1" x14ac:dyDescent="0.25">
      <c r="A4" s="358" t="s">
        <v>0</v>
      </c>
      <c r="B4" s="359" t="s">
        <v>213</v>
      </c>
      <c r="C4" s="514" t="s">
        <v>80</v>
      </c>
      <c r="D4" s="515"/>
      <c r="E4" s="360"/>
      <c r="F4" s="355" t="s">
        <v>80</v>
      </c>
      <c r="G4" s="356" t="s">
        <v>81</v>
      </c>
      <c r="H4" s="356" t="s">
        <v>55</v>
      </c>
      <c r="I4" s="357" t="s">
        <v>82</v>
      </c>
    </row>
    <row r="5" spans="1:10" ht="14.45" customHeight="1" x14ac:dyDescent="0.2">
      <c r="A5" s="658" t="s">
        <v>521</v>
      </c>
      <c r="B5" s="659" t="s">
        <v>522</v>
      </c>
      <c r="C5" s="660" t="s">
        <v>298</v>
      </c>
      <c r="D5" s="660" t="s">
        <v>298</v>
      </c>
      <c r="E5" s="660"/>
      <c r="F5" s="660" t="s">
        <v>298</v>
      </c>
      <c r="G5" s="660" t="s">
        <v>298</v>
      </c>
      <c r="H5" s="660" t="s">
        <v>298</v>
      </c>
      <c r="I5" s="661" t="s">
        <v>298</v>
      </c>
      <c r="J5" s="662" t="s">
        <v>60</v>
      </c>
    </row>
    <row r="6" spans="1:10" ht="14.45" customHeight="1" x14ac:dyDescent="0.2">
      <c r="A6" s="658" t="s">
        <v>521</v>
      </c>
      <c r="B6" s="659" t="s">
        <v>523</v>
      </c>
      <c r="C6" s="660">
        <v>1732.5587100000002</v>
      </c>
      <c r="D6" s="660">
        <v>1941.5610399999994</v>
      </c>
      <c r="E6" s="660"/>
      <c r="F6" s="660">
        <v>2998.0422599999984</v>
      </c>
      <c r="G6" s="660">
        <v>0</v>
      </c>
      <c r="H6" s="660">
        <v>2998.0422599999984</v>
      </c>
      <c r="I6" s="661" t="s">
        <v>298</v>
      </c>
      <c r="J6" s="662" t="s">
        <v>1</v>
      </c>
    </row>
    <row r="7" spans="1:10" ht="14.45" customHeight="1" x14ac:dyDescent="0.2">
      <c r="A7" s="658" t="s">
        <v>521</v>
      </c>
      <c r="B7" s="659" t="s">
        <v>524</v>
      </c>
      <c r="C7" s="660">
        <v>900.20629999999994</v>
      </c>
      <c r="D7" s="660">
        <v>851.28435000000036</v>
      </c>
      <c r="E7" s="660"/>
      <c r="F7" s="660">
        <v>1031.3349900000001</v>
      </c>
      <c r="G7" s="660">
        <v>0</v>
      </c>
      <c r="H7" s="660">
        <v>1031.3349900000001</v>
      </c>
      <c r="I7" s="661" t="s">
        <v>298</v>
      </c>
      <c r="J7" s="662" t="s">
        <v>1</v>
      </c>
    </row>
    <row r="8" spans="1:10" ht="14.45" customHeight="1" x14ac:dyDescent="0.2">
      <c r="A8" s="658" t="s">
        <v>521</v>
      </c>
      <c r="B8" s="659" t="s">
        <v>525</v>
      </c>
      <c r="C8" s="660">
        <v>95.664439999999985</v>
      </c>
      <c r="D8" s="660">
        <v>76.50809000000001</v>
      </c>
      <c r="E8" s="660"/>
      <c r="F8" s="660">
        <v>110.05686999999999</v>
      </c>
      <c r="G8" s="660">
        <v>0</v>
      </c>
      <c r="H8" s="660">
        <v>110.05686999999999</v>
      </c>
      <c r="I8" s="661" t="s">
        <v>298</v>
      </c>
      <c r="J8" s="662" t="s">
        <v>1</v>
      </c>
    </row>
    <row r="9" spans="1:10" ht="14.45" customHeight="1" x14ac:dyDescent="0.2">
      <c r="A9" s="658" t="s">
        <v>521</v>
      </c>
      <c r="B9" s="659" t="s">
        <v>526</v>
      </c>
      <c r="C9" s="660">
        <v>373.05204000000003</v>
      </c>
      <c r="D9" s="660">
        <v>652.6910300000003</v>
      </c>
      <c r="E9" s="660"/>
      <c r="F9" s="660">
        <v>1279.0267600000009</v>
      </c>
      <c r="G9" s="660">
        <v>0</v>
      </c>
      <c r="H9" s="660">
        <v>1279.0267600000009</v>
      </c>
      <c r="I9" s="661" t="s">
        <v>298</v>
      </c>
      <c r="J9" s="662" t="s">
        <v>1</v>
      </c>
    </row>
    <row r="10" spans="1:10" ht="14.45" customHeight="1" x14ac:dyDescent="0.2">
      <c r="A10" s="658" t="s">
        <v>521</v>
      </c>
      <c r="B10" s="659" t="s">
        <v>527</v>
      </c>
      <c r="C10" s="660">
        <v>73.109200000000001</v>
      </c>
      <c r="D10" s="660">
        <v>109.55879999999998</v>
      </c>
      <c r="E10" s="660"/>
      <c r="F10" s="660">
        <v>324.11144999999993</v>
      </c>
      <c r="G10" s="660">
        <v>0</v>
      </c>
      <c r="H10" s="660">
        <v>324.11144999999993</v>
      </c>
      <c r="I10" s="661" t="s">
        <v>298</v>
      </c>
      <c r="J10" s="662" t="s">
        <v>1</v>
      </c>
    </row>
    <row r="11" spans="1:10" ht="14.45" customHeight="1" x14ac:dyDescent="0.2">
      <c r="A11" s="658" t="s">
        <v>521</v>
      </c>
      <c r="B11" s="659" t="s">
        <v>528</v>
      </c>
      <c r="C11" s="660">
        <v>0</v>
      </c>
      <c r="D11" s="660">
        <v>0</v>
      </c>
      <c r="E11" s="660"/>
      <c r="F11" s="660">
        <v>19.637499999999999</v>
      </c>
      <c r="G11" s="660">
        <v>0</v>
      </c>
      <c r="H11" s="660">
        <v>19.637499999999999</v>
      </c>
      <c r="I11" s="661" t="s">
        <v>298</v>
      </c>
      <c r="J11" s="662" t="s">
        <v>1</v>
      </c>
    </row>
    <row r="12" spans="1:10" ht="14.45" customHeight="1" x14ac:dyDescent="0.2">
      <c r="A12" s="658" t="s">
        <v>521</v>
      </c>
      <c r="B12" s="659" t="s">
        <v>529</v>
      </c>
      <c r="C12" s="660">
        <v>455.77323999999999</v>
      </c>
      <c r="D12" s="660">
        <v>468.34188000000006</v>
      </c>
      <c r="E12" s="660"/>
      <c r="F12" s="660">
        <v>666.31118000000004</v>
      </c>
      <c r="G12" s="660">
        <v>0</v>
      </c>
      <c r="H12" s="660">
        <v>666.31118000000004</v>
      </c>
      <c r="I12" s="661" t="s">
        <v>298</v>
      </c>
      <c r="J12" s="662" t="s">
        <v>1</v>
      </c>
    </row>
    <row r="13" spans="1:10" ht="14.45" customHeight="1" x14ac:dyDescent="0.2">
      <c r="A13" s="658" t="s">
        <v>521</v>
      </c>
      <c r="B13" s="659" t="s">
        <v>530</v>
      </c>
      <c r="C13" s="660">
        <v>140.75231999999997</v>
      </c>
      <c r="D13" s="660">
        <v>379.44401000000005</v>
      </c>
      <c r="E13" s="660"/>
      <c r="F13" s="660">
        <v>194.25282000000001</v>
      </c>
      <c r="G13" s="660">
        <v>0</v>
      </c>
      <c r="H13" s="660">
        <v>194.25282000000001</v>
      </c>
      <c r="I13" s="661" t="s">
        <v>298</v>
      </c>
      <c r="J13" s="662" t="s">
        <v>1</v>
      </c>
    </row>
    <row r="14" spans="1:10" ht="14.45" customHeight="1" x14ac:dyDescent="0.2">
      <c r="A14" s="658" t="s">
        <v>521</v>
      </c>
      <c r="B14" s="659" t="s">
        <v>531</v>
      </c>
      <c r="C14" s="660">
        <v>53.96540000000001</v>
      </c>
      <c r="D14" s="660">
        <v>85.391999999999996</v>
      </c>
      <c r="E14" s="660"/>
      <c r="F14" s="660">
        <v>158.42420000000001</v>
      </c>
      <c r="G14" s="660">
        <v>0</v>
      </c>
      <c r="H14" s="660">
        <v>158.42420000000001</v>
      </c>
      <c r="I14" s="661" t="s">
        <v>298</v>
      </c>
      <c r="J14" s="662" t="s">
        <v>1</v>
      </c>
    </row>
    <row r="15" spans="1:10" ht="14.45" customHeight="1" x14ac:dyDescent="0.2">
      <c r="A15" s="658" t="s">
        <v>521</v>
      </c>
      <c r="B15" s="659" t="s">
        <v>532</v>
      </c>
      <c r="C15" s="660">
        <v>3825.0816500000001</v>
      </c>
      <c r="D15" s="660">
        <v>4564.7811999999994</v>
      </c>
      <c r="E15" s="660"/>
      <c r="F15" s="660">
        <v>6781.1980299999996</v>
      </c>
      <c r="G15" s="660">
        <v>0</v>
      </c>
      <c r="H15" s="660">
        <v>6781.1980299999996</v>
      </c>
      <c r="I15" s="661" t="s">
        <v>298</v>
      </c>
      <c r="J15" s="662" t="s">
        <v>533</v>
      </c>
    </row>
    <row r="17" spans="1:10" ht="14.45" customHeight="1" x14ac:dyDescent="0.2">
      <c r="A17" s="658" t="s">
        <v>521</v>
      </c>
      <c r="B17" s="659" t="s">
        <v>522</v>
      </c>
      <c r="C17" s="660" t="s">
        <v>298</v>
      </c>
      <c r="D17" s="660" t="s">
        <v>298</v>
      </c>
      <c r="E17" s="660"/>
      <c r="F17" s="660" t="s">
        <v>298</v>
      </c>
      <c r="G17" s="660" t="s">
        <v>298</v>
      </c>
      <c r="H17" s="660" t="s">
        <v>298</v>
      </c>
      <c r="I17" s="661" t="s">
        <v>298</v>
      </c>
      <c r="J17" s="662" t="s">
        <v>60</v>
      </c>
    </row>
    <row r="18" spans="1:10" ht="14.45" customHeight="1" x14ac:dyDescent="0.2">
      <c r="A18" s="658" t="s">
        <v>534</v>
      </c>
      <c r="B18" s="659" t="s">
        <v>535</v>
      </c>
      <c r="C18" s="660" t="s">
        <v>298</v>
      </c>
      <c r="D18" s="660" t="s">
        <v>298</v>
      </c>
      <c r="E18" s="660"/>
      <c r="F18" s="660" t="s">
        <v>298</v>
      </c>
      <c r="G18" s="660" t="s">
        <v>298</v>
      </c>
      <c r="H18" s="660" t="s">
        <v>298</v>
      </c>
      <c r="I18" s="661" t="s">
        <v>298</v>
      </c>
      <c r="J18" s="662" t="s">
        <v>0</v>
      </c>
    </row>
    <row r="19" spans="1:10" ht="14.45" customHeight="1" x14ac:dyDescent="0.2">
      <c r="A19" s="658" t="s">
        <v>534</v>
      </c>
      <c r="B19" s="659" t="s">
        <v>523</v>
      </c>
      <c r="C19" s="660">
        <v>1732.5587100000002</v>
      </c>
      <c r="D19" s="660">
        <v>1941.5610399999994</v>
      </c>
      <c r="E19" s="660"/>
      <c r="F19" s="660">
        <v>2998.0422599999984</v>
      </c>
      <c r="G19" s="660">
        <v>0</v>
      </c>
      <c r="H19" s="660">
        <v>2998.0422599999984</v>
      </c>
      <c r="I19" s="661" t="s">
        <v>298</v>
      </c>
      <c r="J19" s="662" t="s">
        <v>1</v>
      </c>
    </row>
    <row r="20" spans="1:10" ht="14.45" customHeight="1" x14ac:dyDescent="0.2">
      <c r="A20" s="658" t="s">
        <v>534</v>
      </c>
      <c r="B20" s="659" t="s">
        <v>524</v>
      </c>
      <c r="C20" s="660">
        <v>900.20629999999994</v>
      </c>
      <c r="D20" s="660">
        <v>851.28435000000036</v>
      </c>
      <c r="E20" s="660"/>
      <c r="F20" s="660">
        <v>1031.3349900000001</v>
      </c>
      <c r="G20" s="660">
        <v>0</v>
      </c>
      <c r="H20" s="660">
        <v>1031.3349900000001</v>
      </c>
      <c r="I20" s="661" t="s">
        <v>298</v>
      </c>
      <c r="J20" s="662" t="s">
        <v>1</v>
      </c>
    </row>
    <row r="21" spans="1:10" ht="14.45" customHeight="1" x14ac:dyDescent="0.2">
      <c r="A21" s="658" t="s">
        <v>534</v>
      </c>
      <c r="B21" s="659" t="s">
        <v>525</v>
      </c>
      <c r="C21" s="660">
        <v>95.664439999999985</v>
      </c>
      <c r="D21" s="660">
        <v>76.50809000000001</v>
      </c>
      <c r="E21" s="660"/>
      <c r="F21" s="660">
        <v>110.05686999999999</v>
      </c>
      <c r="G21" s="660">
        <v>0</v>
      </c>
      <c r="H21" s="660">
        <v>110.05686999999999</v>
      </c>
      <c r="I21" s="661" t="s">
        <v>298</v>
      </c>
      <c r="J21" s="662" t="s">
        <v>1</v>
      </c>
    </row>
    <row r="22" spans="1:10" ht="14.45" customHeight="1" x14ac:dyDescent="0.2">
      <c r="A22" s="658" t="s">
        <v>534</v>
      </c>
      <c r="B22" s="659" t="s">
        <v>526</v>
      </c>
      <c r="C22" s="660">
        <v>373.05204000000003</v>
      </c>
      <c r="D22" s="660">
        <v>652.6910300000003</v>
      </c>
      <c r="E22" s="660"/>
      <c r="F22" s="660">
        <v>1279.0267600000009</v>
      </c>
      <c r="G22" s="660">
        <v>0</v>
      </c>
      <c r="H22" s="660">
        <v>1279.0267600000009</v>
      </c>
      <c r="I22" s="661" t="s">
        <v>298</v>
      </c>
      <c r="J22" s="662" t="s">
        <v>1</v>
      </c>
    </row>
    <row r="23" spans="1:10" ht="14.45" customHeight="1" x14ac:dyDescent="0.2">
      <c r="A23" s="658" t="s">
        <v>534</v>
      </c>
      <c r="B23" s="659" t="s">
        <v>527</v>
      </c>
      <c r="C23" s="660">
        <v>73.109200000000001</v>
      </c>
      <c r="D23" s="660">
        <v>109.55879999999998</v>
      </c>
      <c r="E23" s="660"/>
      <c r="F23" s="660">
        <v>324.11144999999993</v>
      </c>
      <c r="G23" s="660">
        <v>0</v>
      </c>
      <c r="H23" s="660">
        <v>324.11144999999993</v>
      </c>
      <c r="I23" s="661" t="s">
        <v>298</v>
      </c>
      <c r="J23" s="662" t="s">
        <v>1</v>
      </c>
    </row>
    <row r="24" spans="1:10" ht="14.45" customHeight="1" x14ac:dyDescent="0.2">
      <c r="A24" s="658" t="s">
        <v>534</v>
      </c>
      <c r="B24" s="659" t="s">
        <v>528</v>
      </c>
      <c r="C24" s="660">
        <v>0</v>
      </c>
      <c r="D24" s="660">
        <v>0</v>
      </c>
      <c r="E24" s="660"/>
      <c r="F24" s="660">
        <v>19.637499999999999</v>
      </c>
      <c r="G24" s="660">
        <v>0</v>
      </c>
      <c r="H24" s="660">
        <v>19.637499999999999</v>
      </c>
      <c r="I24" s="661" t="s">
        <v>298</v>
      </c>
      <c r="J24" s="662" t="s">
        <v>1</v>
      </c>
    </row>
    <row r="25" spans="1:10" ht="14.45" customHeight="1" x14ac:dyDescent="0.2">
      <c r="A25" s="658" t="s">
        <v>534</v>
      </c>
      <c r="B25" s="659" t="s">
        <v>529</v>
      </c>
      <c r="C25" s="660">
        <v>455.77323999999999</v>
      </c>
      <c r="D25" s="660">
        <v>468.34188000000006</v>
      </c>
      <c r="E25" s="660"/>
      <c r="F25" s="660">
        <v>666.31118000000004</v>
      </c>
      <c r="G25" s="660">
        <v>0</v>
      </c>
      <c r="H25" s="660">
        <v>666.31118000000004</v>
      </c>
      <c r="I25" s="661" t="s">
        <v>298</v>
      </c>
      <c r="J25" s="662" t="s">
        <v>1</v>
      </c>
    </row>
    <row r="26" spans="1:10" ht="14.45" customHeight="1" x14ac:dyDescent="0.2">
      <c r="A26" s="658" t="s">
        <v>534</v>
      </c>
      <c r="B26" s="659" t="s">
        <v>530</v>
      </c>
      <c r="C26" s="660">
        <v>140.75231999999997</v>
      </c>
      <c r="D26" s="660">
        <v>379.44401000000005</v>
      </c>
      <c r="E26" s="660"/>
      <c r="F26" s="660">
        <v>194.25282000000001</v>
      </c>
      <c r="G26" s="660">
        <v>0</v>
      </c>
      <c r="H26" s="660">
        <v>194.25282000000001</v>
      </c>
      <c r="I26" s="661" t="s">
        <v>298</v>
      </c>
      <c r="J26" s="662" t="s">
        <v>1</v>
      </c>
    </row>
    <row r="27" spans="1:10" ht="14.45" customHeight="1" x14ac:dyDescent="0.2">
      <c r="A27" s="658" t="s">
        <v>534</v>
      </c>
      <c r="B27" s="659" t="s">
        <v>531</v>
      </c>
      <c r="C27" s="660">
        <v>53.96540000000001</v>
      </c>
      <c r="D27" s="660">
        <v>85.391999999999996</v>
      </c>
      <c r="E27" s="660"/>
      <c r="F27" s="660">
        <v>158.42420000000001</v>
      </c>
      <c r="G27" s="660">
        <v>0</v>
      </c>
      <c r="H27" s="660">
        <v>158.42420000000001</v>
      </c>
      <c r="I27" s="661" t="s">
        <v>298</v>
      </c>
      <c r="J27" s="662" t="s">
        <v>1</v>
      </c>
    </row>
    <row r="28" spans="1:10" ht="14.45" customHeight="1" x14ac:dyDescent="0.2">
      <c r="A28" s="658" t="s">
        <v>534</v>
      </c>
      <c r="B28" s="659" t="s">
        <v>536</v>
      </c>
      <c r="C28" s="660">
        <v>3825.0816500000001</v>
      </c>
      <c r="D28" s="660">
        <v>4564.7811999999994</v>
      </c>
      <c r="E28" s="660"/>
      <c r="F28" s="660">
        <v>6781.1980299999996</v>
      </c>
      <c r="G28" s="660">
        <v>0</v>
      </c>
      <c r="H28" s="660">
        <v>6781.1980299999996</v>
      </c>
      <c r="I28" s="661" t="s">
        <v>298</v>
      </c>
      <c r="J28" s="662" t="s">
        <v>537</v>
      </c>
    </row>
    <row r="29" spans="1:10" ht="14.45" customHeight="1" x14ac:dyDescent="0.2">
      <c r="A29" s="658" t="s">
        <v>298</v>
      </c>
      <c r="B29" s="659" t="s">
        <v>298</v>
      </c>
      <c r="C29" s="660" t="s">
        <v>298</v>
      </c>
      <c r="D29" s="660" t="s">
        <v>298</v>
      </c>
      <c r="E29" s="660"/>
      <c r="F29" s="660" t="s">
        <v>298</v>
      </c>
      <c r="G29" s="660" t="s">
        <v>298</v>
      </c>
      <c r="H29" s="660" t="s">
        <v>298</v>
      </c>
      <c r="I29" s="661" t="s">
        <v>298</v>
      </c>
      <c r="J29" s="662" t="s">
        <v>538</v>
      </c>
    </row>
    <row r="30" spans="1:10" ht="14.45" customHeight="1" x14ac:dyDescent="0.2">
      <c r="A30" s="658" t="s">
        <v>521</v>
      </c>
      <c r="B30" s="659" t="s">
        <v>532</v>
      </c>
      <c r="C30" s="660">
        <v>3825.0816500000001</v>
      </c>
      <c r="D30" s="660">
        <v>4564.7811999999994</v>
      </c>
      <c r="E30" s="660"/>
      <c r="F30" s="660">
        <v>6781.1980299999996</v>
      </c>
      <c r="G30" s="660">
        <v>0</v>
      </c>
      <c r="H30" s="660">
        <v>6781.1980299999996</v>
      </c>
      <c r="I30" s="661" t="s">
        <v>298</v>
      </c>
      <c r="J30" s="662" t="s">
        <v>533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 xr:uid="{566C122F-538D-42D9-8A75-3DFA2E64453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9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1" hidden="1" customWidth="1" outlineLevel="1"/>
    <col min="2" max="2" width="28.28515625" style="231" hidden="1" customWidth="1" outlineLevel="1"/>
    <col min="3" max="3" width="5.28515625" style="311" bestFit="1" customWidth="1" collapsed="1"/>
    <col min="4" max="4" width="18.7109375" style="315" customWidth="1"/>
    <col min="5" max="5" width="9" style="427" bestFit="1" customWidth="1"/>
    <col min="6" max="6" width="18.7109375" style="315" customWidth="1"/>
    <col min="7" max="7" width="5" style="311" customWidth="1"/>
    <col min="8" max="8" width="12.42578125" style="311" hidden="1" customWidth="1" outlineLevel="1"/>
    <col min="9" max="9" width="8.5703125" style="311" hidden="1" customWidth="1" outlineLevel="1"/>
    <col min="10" max="10" width="25.7109375" style="311" customWidth="1" collapsed="1"/>
    <col min="11" max="11" width="8.7109375" style="311" customWidth="1"/>
    <col min="12" max="13" width="7.7109375" style="309" customWidth="1"/>
    <col min="14" max="14" width="12.7109375" style="309" customWidth="1"/>
    <col min="15" max="16384" width="8.85546875" style="231"/>
  </cols>
  <sheetData>
    <row r="1" spans="1:14" ht="18.600000000000001" customHeight="1" thickBot="1" x14ac:dyDescent="0.35">
      <c r="A1" s="523" t="s">
        <v>179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ht="14.45" customHeight="1" thickBot="1" x14ac:dyDescent="0.25">
      <c r="A2" s="347" t="s">
        <v>297</v>
      </c>
      <c r="B2" s="66"/>
      <c r="C2" s="313"/>
      <c r="D2" s="313"/>
      <c r="E2" s="426"/>
      <c r="F2" s="313"/>
      <c r="G2" s="313"/>
      <c r="H2" s="313"/>
      <c r="I2" s="313"/>
      <c r="J2" s="313"/>
      <c r="K2" s="313"/>
      <c r="L2" s="314"/>
      <c r="M2" s="314"/>
      <c r="N2" s="314"/>
    </row>
    <row r="3" spans="1:14" ht="14.45" customHeight="1" thickBot="1" x14ac:dyDescent="0.25">
      <c r="A3" s="66"/>
      <c r="B3" s="66"/>
      <c r="C3" s="519"/>
      <c r="D3" s="520"/>
      <c r="E3" s="520"/>
      <c r="F3" s="520"/>
      <c r="G3" s="520"/>
      <c r="H3" s="520"/>
      <c r="I3" s="520"/>
      <c r="J3" s="521" t="s">
        <v>141</v>
      </c>
      <c r="K3" s="522"/>
      <c r="L3" s="188">
        <f>IF(M3&lt;&gt;0,N3/M3,0)</f>
        <v>438.69595257542204</v>
      </c>
      <c r="M3" s="188">
        <f>SUBTOTAL(9,M5:M1048576)</f>
        <v>14032.729999999998</v>
      </c>
      <c r="N3" s="189">
        <f>SUBTOTAL(9,N5:N1048576)</f>
        <v>6156101.8545837011</v>
      </c>
    </row>
    <row r="4" spans="1:14" s="310" customFormat="1" ht="14.45" customHeight="1" thickBot="1" x14ac:dyDescent="0.25">
      <c r="A4" s="663" t="s">
        <v>4</v>
      </c>
      <c r="B4" s="664" t="s">
        <v>5</v>
      </c>
      <c r="C4" s="664" t="s">
        <v>0</v>
      </c>
      <c r="D4" s="664" t="s">
        <v>6</v>
      </c>
      <c r="E4" s="665" t="s">
        <v>7</v>
      </c>
      <c r="F4" s="664" t="s">
        <v>1</v>
      </c>
      <c r="G4" s="664" t="s">
        <v>8</v>
      </c>
      <c r="H4" s="664" t="s">
        <v>9</v>
      </c>
      <c r="I4" s="664" t="s">
        <v>10</v>
      </c>
      <c r="J4" s="666" t="s">
        <v>11</v>
      </c>
      <c r="K4" s="666" t="s">
        <v>12</v>
      </c>
      <c r="L4" s="667" t="s">
        <v>164</v>
      </c>
      <c r="M4" s="667" t="s">
        <v>13</v>
      </c>
      <c r="N4" s="668" t="s">
        <v>175</v>
      </c>
    </row>
    <row r="5" spans="1:14" ht="14.45" customHeight="1" x14ac:dyDescent="0.2">
      <c r="A5" s="671" t="s">
        <v>521</v>
      </c>
      <c r="B5" s="672" t="s">
        <v>522</v>
      </c>
      <c r="C5" s="673" t="s">
        <v>534</v>
      </c>
      <c r="D5" s="674" t="s">
        <v>535</v>
      </c>
      <c r="E5" s="675">
        <v>50113001</v>
      </c>
      <c r="F5" s="674" t="s">
        <v>539</v>
      </c>
      <c r="G5" s="673" t="s">
        <v>540</v>
      </c>
      <c r="H5" s="673">
        <v>846758</v>
      </c>
      <c r="I5" s="673">
        <v>103387</v>
      </c>
      <c r="J5" s="673" t="s">
        <v>541</v>
      </c>
      <c r="K5" s="673" t="s">
        <v>542</v>
      </c>
      <c r="L5" s="676">
        <v>81.336631725622453</v>
      </c>
      <c r="M5" s="676">
        <v>285</v>
      </c>
      <c r="N5" s="677">
        <v>23180.940041802398</v>
      </c>
    </row>
    <row r="6" spans="1:14" ht="14.45" customHeight="1" x14ac:dyDescent="0.2">
      <c r="A6" s="678" t="s">
        <v>521</v>
      </c>
      <c r="B6" s="679" t="s">
        <v>522</v>
      </c>
      <c r="C6" s="680" t="s">
        <v>534</v>
      </c>
      <c r="D6" s="681" t="s">
        <v>535</v>
      </c>
      <c r="E6" s="682">
        <v>50113001</v>
      </c>
      <c r="F6" s="681" t="s">
        <v>539</v>
      </c>
      <c r="G6" s="680" t="s">
        <v>540</v>
      </c>
      <c r="H6" s="680">
        <v>502433</v>
      </c>
      <c r="I6" s="680">
        <v>9999999</v>
      </c>
      <c r="J6" s="680" t="s">
        <v>543</v>
      </c>
      <c r="K6" s="680" t="s">
        <v>542</v>
      </c>
      <c r="L6" s="683">
        <v>107.8</v>
      </c>
      <c r="M6" s="683">
        <v>56</v>
      </c>
      <c r="N6" s="684">
        <v>6036.8</v>
      </c>
    </row>
    <row r="7" spans="1:14" ht="14.45" customHeight="1" x14ac:dyDescent="0.2">
      <c r="A7" s="678" t="s">
        <v>521</v>
      </c>
      <c r="B7" s="679" t="s">
        <v>522</v>
      </c>
      <c r="C7" s="680" t="s">
        <v>534</v>
      </c>
      <c r="D7" s="681" t="s">
        <v>535</v>
      </c>
      <c r="E7" s="682">
        <v>50113001</v>
      </c>
      <c r="F7" s="681" t="s">
        <v>539</v>
      </c>
      <c r="G7" s="680" t="s">
        <v>540</v>
      </c>
      <c r="H7" s="680">
        <v>501927</v>
      </c>
      <c r="I7" s="680">
        <v>172774</v>
      </c>
      <c r="J7" s="680" t="s">
        <v>544</v>
      </c>
      <c r="K7" s="680" t="s">
        <v>545</v>
      </c>
      <c r="L7" s="683">
        <v>302.50179487179486</v>
      </c>
      <c r="M7" s="683">
        <v>39</v>
      </c>
      <c r="N7" s="684">
        <v>11797.57</v>
      </c>
    </row>
    <row r="8" spans="1:14" ht="14.45" customHeight="1" x14ac:dyDescent="0.2">
      <c r="A8" s="678" t="s">
        <v>521</v>
      </c>
      <c r="B8" s="679" t="s">
        <v>522</v>
      </c>
      <c r="C8" s="680" t="s">
        <v>534</v>
      </c>
      <c r="D8" s="681" t="s">
        <v>535</v>
      </c>
      <c r="E8" s="682">
        <v>50113001</v>
      </c>
      <c r="F8" s="681" t="s">
        <v>539</v>
      </c>
      <c r="G8" s="680" t="s">
        <v>540</v>
      </c>
      <c r="H8" s="680">
        <v>243462</v>
      </c>
      <c r="I8" s="680">
        <v>243462</v>
      </c>
      <c r="J8" s="680" t="s">
        <v>546</v>
      </c>
      <c r="K8" s="680" t="s">
        <v>547</v>
      </c>
      <c r="L8" s="683">
        <v>49.046428571428578</v>
      </c>
      <c r="M8" s="683">
        <v>56</v>
      </c>
      <c r="N8" s="684">
        <v>2746.6000000000004</v>
      </c>
    </row>
    <row r="9" spans="1:14" ht="14.45" customHeight="1" x14ac:dyDescent="0.2">
      <c r="A9" s="678" t="s">
        <v>521</v>
      </c>
      <c r="B9" s="679" t="s">
        <v>522</v>
      </c>
      <c r="C9" s="680" t="s">
        <v>534</v>
      </c>
      <c r="D9" s="681" t="s">
        <v>535</v>
      </c>
      <c r="E9" s="682">
        <v>50113001</v>
      </c>
      <c r="F9" s="681" t="s">
        <v>539</v>
      </c>
      <c r="G9" s="680" t="s">
        <v>540</v>
      </c>
      <c r="H9" s="680">
        <v>221862</v>
      </c>
      <c r="I9" s="680">
        <v>221862</v>
      </c>
      <c r="J9" s="680" t="s">
        <v>548</v>
      </c>
      <c r="K9" s="680" t="s">
        <v>549</v>
      </c>
      <c r="L9" s="683">
        <v>112.05999999999997</v>
      </c>
      <c r="M9" s="683">
        <v>2</v>
      </c>
      <c r="N9" s="684">
        <v>224.11999999999995</v>
      </c>
    </row>
    <row r="10" spans="1:14" ht="14.45" customHeight="1" x14ac:dyDescent="0.2">
      <c r="A10" s="678" t="s">
        <v>521</v>
      </c>
      <c r="B10" s="679" t="s">
        <v>522</v>
      </c>
      <c r="C10" s="680" t="s">
        <v>534</v>
      </c>
      <c r="D10" s="681" t="s">
        <v>535</v>
      </c>
      <c r="E10" s="682">
        <v>50113001</v>
      </c>
      <c r="F10" s="681" t="s">
        <v>539</v>
      </c>
      <c r="G10" s="680" t="s">
        <v>540</v>
      </c>
      <c r="H10" s="680">
        <v>100362</v>
      </c>
      <c r="I10" s="680">
        <v>362</v>
      </c>
      <c r="J10" s="680" t="s">
        <v>550</v>
      </c>
      <c r="K10" s="680" t="s">
        <v>551</v>
      </c>
      <c r="L10" s="683">
        <v>72.86</v>
      </c>
      <c r="M10" s="683">
        <v>4</v>
      </c>
      <c r="N10" s="684">
        <v>291.44</v>
      </c>
    </row>
    <row r="11" spans="1:14" ht="14.45" customHeight="1" x14ac:dyDescent="0.2">
      <c r="A11" s="678" t="s">
        <v>521</v>
      </c>
      <c r="B11" s="679" t="s">
        <v>522</v>
      </c>
      <c r="C11" s="680" t="s">
        <v>534</v>
      </c>
      <c r="D11" s="681" t="s">
        <v>535</v>
      </c>
      <c r="E11" s="682">
        <v>50113001</v>
      </c>
      <c r="F11" s="681" t="s">
        <v>539</v>
      </c>
      <c r="G11" s="680" t="s">
        <v>552</v>
      </c>
      <c r="H11" s="680">
        <v>149149</v>
      </c>
      <c r="I11" s="680">
        <v>149149</v>
      </c>
      <c r="J11" s="680" t="s">
        <v>553</v>
      </c>
      <c r="K11" s="680" t="s">
        <v>554</v>
      </c>
      <c r="L11" s="683">
        <v>2199.85</v>
      </c>
      <c r="M11" s="683">
        <v>1</v>
      </c>
      <c r="N11" s="684">
        <v>2199.85</v>
      </c>
    </row>
    <row r="12" spans="1:14" ht="14.45" customHeight="1" x14ac:dyDescent="0.2">
      <c r="A12" s="678" t="s">
        <v>521</v>
      </c>
      <c r="B12" s="679" t="s">
        <v>522</v>
      </c>
      <c r="C12" s="680" t="s">
        <v>534</v>
      </c>
      <c r="D12" s="681" t="s">
        <v>535</v>
      </c>
      <c r="E12" s="682">
        <v>50113001</v>
      </c>
      <c r="F12" s="681" t="s">
        <v>539</v>
      </c>
      <c r="G12" s="680" t="s">
        <v>552</v>
      </c>
      <c r="H12" s="680">
        <v>129710</v>
      </c>
      <c r="I12" s="680">
        <v>29710</v>
      </c>
      <c r="J12" s="680" t="s">
        <v>555</v>
      </c>
      <c r="K12" s="680" t="s">
        <v>556</v>
      </c>
      <c r="L12" s="683">
        <v>3735.97</v>
      </c>
      <c r="M12" s="683">
        <v>1</v>
      </c>
      <c r="N12" s="684">
        <v>3735.97</v>
      </c>
    </row>
    <row r="13" spans="1:14" ht="14.45" customHeight="1" x14ac:dyDescent="0.2">
      <c r="A13" s="678" t="s">
        <v>521</v>
      </c>
      <c r="B13" s="679" t="s">
        <v>522</v>
      </c>
      <c r="C13" s="680" t="s">
        <v>534</v>
      </c>
      <c r="D13" s="681" t="s">
        <v>535</v>
      </c>
      <c r="E13" s="682">
        <v>50113001</v>
      </c>
      <c r="F13" s="681" t="s">
        <v>539</v>
      </c>
      <c r="G13" s="680" t="s">
        <v>540</v>
      </c>
      <c r="H13" s="680">
        <v>845008</v>
      </c>
      <c r="I13" s="680">
        <v>107806</v>
      </c>
      <c r="J13" s="680" t="s">
        <v>557</v>
      </c>
      <c r="K13" s="680" t="s">
        <v>558</v>
      </c>
      <c r="L13" s="683">
        <v>68.31</v>
      </c>
      <c r="M13" s="683">
        <v>2</v>
      </c>
      <c r="N13" s="684">
        <v>136.62</v>
      </c>
    </row>
    <row r="14" spans="1:14" ht="14.45" customHeight="1" x14ac:dyDescent="0.2">
      <c r="A14" s="678" t="s">
        <v>521</v>
      </c>
      <c r="B14" s="679" t="s">
        <v>522</v>
      </c>
      <c r="C14" s="680" t="s">
        <v>534</v>
      </c>
      <c r="D14" s="681" t="s">
        <v>535</v>
      </c>
      <c r="E14" s="682">
        <v>50113001</v>
      </c>
      <c r="F14" s="681" t="s">
        <v>539</v>
      </c>
      <c r="G14" s="680" t="s">
        <v>298</v>
      </c>
      <c r="H14" s="680">
        <v>191696</v>
      </c>
      <c r="I14" s="680">
        <v>191696</v>
      </c>
      <c r="J14" s="680" t="s">
        <v>559</v>
      </c>
      <c r="K14" s="680" t="s">
        <v>560</v>
      </c>
      <c r="L14" s="683">
        <v>163.07999999999998</v>
      </c>
      <c r="M14" s="683">
        <v>1</v>
      </c>
      <c r="N14" s="684">
        <v>163.07999999999998</v>
      </c>
    </row>
    <row r="15" spans="1:14" ht="14.45" customHeight="1" x14ac:dyDescent="0.2">
      <c r="A15" s="678" t="s">
        <v>521</v>
      </c>
      <c r="B15" s="679" t="s">
        <v>522</v>
      </c>
      <c r="C15" s="680" t="s">
        <v>534</v>
      </c>
      <c r="D15" s="681" t="s">
        <v>535</v>
      </c>
      <c r="E15" s="682">
        <v>50113001</v>
      </c>
      <c r="F15" s="681" t="s">
        <v>539</v>
      </c>
      <c r="G15" s="680" t="s">
        <v>540</v>
      </c>
      <c r="H15" s="680">
        <v>194916</v>
      </c>
      <c r="I15" s="680">
        <v>94916</v>
      </c>
      <c r="J15" s="680" t="s">
        <v>561</v>
      </c>
      <c r="K15" s="680" t="s">
        <v>562</v>
      </c>
      <c r="L15" s="683">
        <v>85.336666666666659</v>
      </c>
      <c r="M15" s="683">
        <v>6</v>
      </c>
      <c r="N15" s="684">
        <v>512.02</v>
      </c>
    </row>
    <row r="16" spans="1:14" ht="14.45" customHeight="1" x14ac:dyDescent="0.2">
      <c r="A16" s="678" t="s">
        <v>521</v>
      </c>
      <c r="B16" s="679" t="s">
        <v>522</v>
      </c>
      <c r="C16" s="680" t="s">
        <v>534</v>
      </c>
      <c r="D16" s="681" t="s">
        <v>535</v>
      </c>
      <c r="E16" s="682">
        <v>50113001</v>
      </c>
      <c r="F16" s="681" t="s">
        <v>539</v>
      </c>
      <c r="G16" s="680" t="s">
        <v>540</v>
      </c>
      <c r="H16" s="680">
        <v>223855</v>
      </c>
      <c r="I16" s="680">
        <v>223855</v>
      </c>
      <c r="J16" s="680" t="s">
        <v>563</v>
      </c>
      <c r="K16" s="680" t="s">
        <v>564</v>
      </c>
      <c r="L16" s="683">
        <v>165</v>
      </c>
      <c r="M16" s="683">
        <v>71</v>
      </c>
      <c r="N16" s="684">
        <v>11715</v>
      </c>
    </row>
    <row r="17" spans="1:14" ht="14.45" customHeight="1" x14ac:dyDescent="0.2">
      <c r="A17" s="678" t="s">
        <v>521</v>
      </c>
      <c r="B17" s="679" t="s">
        <v>522</v>
      </c>
      <c r="C17" s="680" t="s">
        <v>534</v>
      </c>
      <c r="D17" s="681" t="s">
        <v>535</v>
      </c>
      <c r="E17" s="682">
        <v>50113001</v>
      </c>
      <c r="F17" s="681" t="s">
        <v>539</v>
      </c>
      <c r="G17" s="680" t="s">
        <v>298</v>
      </c>
      <c r="H17" s="680">
        <v>246096</v>
      </c>
      <c r="I17" s="680">
        <v>246096</v>
      </c>
      <c r="J17" s="680" t="s">
        <v>565</v>
      </c>
      <c r="K17" s="680" t="s">
        <v>566</v>
      </c>
      <c r="L17" s="683">
        <v>322.32117647058823</v>
      </c>
      <c r="M17" s="683">
        <v>17</v>
      </c>
      <c r="N17" s="684">
        <v>5479.46</v>
      </c>
    </row>
    <row r="18" spans="1:14" ht="14.45" customHeight="1" x14ac:dyDescent="0.2">
      <c r="A18" s="678" t="s">
        <v>521</v>
      </c>
      <c r="B18" s="679" t="s">
        <v>522</v>
      </c>
      <c r="C18" s="680" t="s">
        <v>534</v>
      </c>
      <c r="D18" s="681" t="s">
        <v>535</v>
      </c>
      <c r="E18" s="682">
        <v>50113001</v>
      </c>
      <c r="F18" s="681" t="s">
        <v>539</v>
      </c>
      <c r="G18" s="680" t="s">
        <v>540</v>
      </c>
      <c r="H18" s="680">
        <v>845369</v>
      </c>
      <c r="I18" s="680">
        <v>107987</v>
      </c>
      <c r="J18" s="680" t="s">
        <v>567</v>
      </c>
      <c r="K18" s="680" t="s">
        <v>568</v>
      </c>
      <c r="L18" s="683">
        <v>112.16999999999996</v>
      </c>
      <c r="M18" s="683">
        <v>4</v>
      </c>
      <c r="N18" s="684">
        <v>448.67999999999984</v>
      </c>
    </row>
    <row r="19" spans="1:14" ht="14.45" customHeight="1" x14ac:dyDescent="0.2">
      <c r="A19" s="678" t="s">
        <v>521</v>
      </c>
      <c r="B19" s="679" t="s">
        <v>522</v>
      </c>
      <c r="C19" s="680" t="s">
        <v>534</v>
      </c>
      <c r="D19" s="681" t="s">
        <v>535</v>
      </c>
      <c r="E19" s="682">
        <v>50113001</v>
      </c>
      <c r="F19" s="681" t="s">
        <v>539</v>
      </c>
      <c r="G19" s="680" t="s">
        <v>540</v>
      </c>
      <c r="H19" s="680">
        <v>235897</v>
      </c>
      <c r="I19" s="680">
        <v>235897</v>
      </c>
      <c r="J19" s="680" t="s">
        <v>569</v>
      </c>
      <c r="K19" s="680" t="s">
        <v>570</v>
      </c>
      <c r="L19" s="683">
        <v>72.61</v>
      </c>
      <c r="M19" s="683">
        <v>1</v>
      </c>
      <c r="N19" s="684">
        <v>72.61</v>
      </c>
    </row>
    <row r="20" spans="1:14" ht="14.45" customHeight="1" x14ac:dyDescent="0.2">
      <c r="A20" s="678" t="s">
        <v>521</v>
      </c>
      <c r="B20" s="679" t="s">
        <v>522</v>
      </c>
      <c r="C20" s="680" t="s">
        <v>534</v>
      </c>
      <c r="D20" s="681" t="s">
        <v>535</v>
      </c>
      <c r="E20" s="682">
        <v>50113001</v>
      </c>
      <c r="F20" s="681" t="s">
        <v>539</v>
      </c>
      <c r="G20" s="680" t="s">
        <v>540</v>
      </c>
      <c r="H20" s="680">
        <v>196610</v>
      </c>
      <c r="I20" s="680">
        <v>96610</v>
      </c>
      <c r="J20" s="680" t="s">
        <v>571</v>
      </c>
      <c r="K20" s="680" t="s">
        <v>572</v>
      </c>
      <c r="L20" s="683">
        <v>51.739999999999995</v>
      </c>
      <c r="M20" s="683">
        <v>47</v>
      </c>
      <c r="N20" s="684">
        <v>2431.7799999999997</v>
      </c>
    </row>
    <row r="21" spans="1:14" ht="14.45" customHeight="1" x14ac:dyDescent="0.2">
      <c r="A21" s="678" t="s">
        <v>521</v>
      </c>
      <c r="B21" s="679" t="s">
        <v>522</v>
      </c>
      <c r="C21" s="680" t="s">
        <v>534</v>
      </c>
      <c r="D21" s="681" t="s">
        <v>535</v>
      </c>
      <c r="E21" s="682">
        <v>50113001</v>
      </c>
      <c r="F21" s="681" t="s">
        <v>539</v>
      </c>
      <c r="G21" s="680" t="s">
        <v>540</v>
      </c>
      <c r="H21" s="680">
        <v>173314</v>
      </c>
      <c r="I21" s="680">
        <v>173314</v>
      </c>
      <c r="J21" s="680" t="s">
        <v>573</v>
      </c>
      <c r="K21" s="680" t="s">
        <v>574</v>
      </c>
      <c r="L21" s="683">
        <v>207.57000000000002</v>
      </c>
      <c r="M21" s="683">
        <v>46</v>
      </c>
      <c r="N21" s="684">
        <v>9548.2200000000012</v>
      </c>
    </row>
    <row r="22" spans="1:14" ht="14.45" customHeight="1" x14ac:dyDescent="0.2">
      <c r="A22" s="678" t="s">
        <v>521</v>
      </c>
      <c r="B22" s="679" t="s">
        <v>522</v>
      </c>
      <c r="C22" s="680" t="s">
        <v>534</v>
      </c>
      <c r="D22" s="681" t="s">
        <v>535</v>
      </c>
      <c r="E22" s="682">
        <v>50113001</v>
      </c>
      <c r="F22" s="681" t="s">
        <v>539</v>
      </c>
      <c r="G22" s="680" t="s">
        <v>540</v>
      </c>
      <c r="H22" s="680">
        <v>173312</v>
      </c>
      <c r="I22" s="680">
        <v>173312</v>
      </c>
      <c r="J22" s="680" t="s">
        <v>573</v>
      </c>
      <c r="K22" s="680" t="s">
        <v>575</v>
      </c>
      <c r="L22" s="683">
        <v>218.79000000000002</v>
      </c>
      <c r="M22" s="683">
        <v>1</v>
      </c>
      <c r="N22" s="684">
        <v>218.79000000000002</v>
      </c>
    </row>
    <row r="23" spans="1:14" ht="14.45" customHeight="1" x14ac:dyDescent="0.2">
      <c r="A23" s="678" t="s">
        <v>521</v>
      </c>
      <c r="B23" s="679" t="s">
        <v>522</v>
      </c>
      <c r="C23" s="680" t="s">
        <v>534</v>
      </c>
      <c r="D23" s="681" t="s">
        <v>535</v>
      </c>
      <c r="E23" s="682">
        <v>50113001</v>
      </c>
      <c r="F23" s="681" t="s">
        <v>539</v>
      </c>
      <c r="G23" s="680" t="s">
        <v>540</v>
      </c>
      <c r="H23" s="680">
        <v>110555</v>
      </c>
      <c r="I23" s="680">
        <v>10555</v>
      </c>
      <c r="J23" s="680" t="s">
        <v>576</v>
      </c>
      <c r="K23" s="680" t="s">
        <v>577</v>
      </c>
      <c r="L23" s="683">
        <v>254.97999999999996</v>
      </c>
      <c r="M23" s="683">
        <v>37</v>
      </c>
      <c r="N23" s="684">
        <v>9434.2599999999984</v>
      </c>
    </row>
    <row r="24" spans="1:14" ht="14.45" customHeight="1" x14ac:dyDescent="0.2">
      <c r="A24" s="678" t="s">
        <v>521</v>
      </c>
      <c r="B24" s="679" t="s">
        <v>522</v>
      </c>
      <c r="C24" s="680" t="s">
        <v>534</v>
      </c>
      <c r="D24" s="681" t="s">
        <v>535</v>
      </c>
      <c r="E24" s="682">
        <v>50113001</v>
      </c>
      <c r="F24" s="681" t="s">
        <v>539</v>
      </c>
      <c r="G24" s="680" t="s">
        <v>540</v>
      </c>
      <c r="H24" s="680">
        <v>10561</v>
      </c>
      <c r="I24" s="680">
        <v>10561</v>
      </c>
      <c r="J24" s="680" t="s">
        <v>576</v>
      </c>
      <c r="K24" s="680" t="s">
        <v>578</v>
      </c>
      <c r="L24" s="683">
        <v>309.92571428571421</v>
      </c>
      <c r="M24" s="683">
        <v>7</v>
      </c>
      <c r="N24" s="684">
        <v>2169.4799999999996</v>
      </c>
    </row>
    <row r="25" spans="1:14" ht="14.45" customHeight="1" x14ac:dyDescent="0.2">
      <c r="A25" s="678" t="s">
        <v>521</v>
      </c>
      <c r="B25" s="679" t="s">
        <v>522</v>
      </c>
      <c r="C25" s="680" t="s">
        <v>534</v>
      </c>
      <c r="D25" s="681" t="s">
        <v>535</v>
      </c>
      <c r="E25" s="682">
        <v>50113001</v>
      </c>
      <c r="F25" s="681" t="s">
        <v>539</v>
      </c>
      <c r="G25" s="680" t="s">
        <v>540</v>
      </c>
      <c r="H25" s="680">
        <v>173316</v>
      </c>
      <c r="I25" s="680">
        <v>173316</v>
      </c>
      <c r="J25" s="680" t="s">
        <v>579</v>
      </c>
      <c r="K25" s="680" t="s">
        <v>580</v>
      </c>
      <c r="L25" s="683">
        <v>503.69000000000005</v>
      </c>
      <c r="M25" s="683">
        <v>16</v>
      </c>
      <c r="N25" s="684">
        <v>8059.0400000000009</v>
      </c>
    </row>
    <row r="26" spans="1:14" ht="14.45" customHeight="1" x14ac:dyDescent="0.2">
      <c r="A26" s="678" t="s">
        <v>521</v>
      </c>
      <c r="B26" s="679" t="s">
        <v>522</v>
      </c>
      <c r="C26" s="680" t="s">
        <v>534</v>
      </c>
      <c r="D26" s="681" t="s">
        <v>535</v>
      </c>
      <c r="E26" s="682">
        <v>50113001</v>
      </c>
      <c r="F26" s="681" t="s">
        <v>539</v>
      </c>
      <c r="G26" s="680" t="s">
        <v>540</v>
      </c>
      <c r="H26" s="680">
        <v>173315</v>
      </c>
      <c r="I26" s="680">
        <v>173315</v>
      </c>
      <c r="J26" s="680" t="s">
        <v>579</v>
      </c>
      <c r="K26" s="680" t="s">
        <v>581</v>
      </c>
      <c r="L26" s="683">
        <v>448.35999999999996</v>
      </c>
      <c r="M26" s="683">
        <v>14</v>
      </c>
      <c r="N26" s="684">
        <v>6277.0399999999991</v>
      </c>
    </row>
    <row r="27" spans="1:14" ht="14.45" customHeight="1" x14ac:dyDescent="0.2">
      <c r="A27" s="678" t="s">
        <v>521</v>
      </c>
      <c r="B27" s="679" t="s">
        <v>522</v>
      </c>
      <c r="C27" s="680" t="s">
        <v>534</v>
      </c>
      <c r="D27" s="681" t="s">
        <v>535</v>
      </c>
      <c r="E27" s="682">
        <v>50113001</v>
      </c>
      <c r="F27" s="681" t="s">
        <v>539</v>
      </c>
      <c r="G27" s="680" t="s">
        <v>540</v>
      </c>
      <c r="H27" s="680">
        <v>173320</v>
      </c>
      <c r="I27" s="680">
        <v>173320</v>
      </c>
      <c r="J27" s="680" t="s">
        <v>582</v>
      </c>
      <c r="K27" s="680" t="s">
        <v>583</v>
      </c>
      <c r="L27" s="683">
        <v>524.59</v>
      </c>
      <c r="M27" s="683">
        <v>1</v>
      </c>
      <c r="N27" s="684">
        <v>524.59</v>
      </c>
    </row>
    <row r="28" spans="1:14" ht="14.45" customHeight="1" x14ac:dyDescent="0.2">
      <c r="A28" s="678" t="s">
        <v>521</v>
      </c>
      <c r="B28" s="679" t="s">
        <v>522</v>
      </c>
      <c r="C28" s="680" t="s">
        <v>534</v>
      </c>
      <c r="D28" s="681" t="s">
        <v>535</v>
      </c>
      <c r="E28" s="682">
        <v>50113001</v>
      </c>
      <c r="F28" s="681" t="s">
        <v>539</v>
      </c>
      <c r="G28" s="680" t="s">
        <v>540</v>
      </c>
      <c r="H28" s="680">
        <v>173322</v>
      </c>
      <c r="I28" s="680">
        <v>173322</v>
      </c>
      <c r="J28" s="680" t="s">
        <v>584</v>
      </c>
      <c r="K28" s="680" t="s">
        <v>585</v>
      </c>
      <c r="L28" s="683">
        <v>803.66</v>
      </c>
      <c r="M28" s="683">
        <v>8</v>
      </c>
      <c r="N28" s="684">
        <v>6429.28</v>
      </c>
    </row>
    <row r="29" spans="1:14" ht="14.45" customHeight="1" x14ac:dyDescent="0.2">
      <c r="A29" s="678" t="s">
        <v>521</v>
      </c>
      <c r="B29" s="679" t="s">
        <v>522</v>
      </c>
      <c r="C29" s="680" t="s">
        <v>534</v>
      </c>
      <c r="D29" s="681" t="s">
        <v>535</v>
      </c>
      <c r="E29" s="682">
        <v>50113001</v>
      </c>
      <c r="F29" s="681" t="s">
        <v>539</v>
      </c>
      <c r="G29" s="680" t="s">
        <v>540</v>
      </c>
      <c r="H29" s="680">
        <v>173367</v>
      </c>
      <c r="I29" s="680">
        <v>173367</v>
      </c>
      <c r="J29" s="680" t="s">
        <v>586</v>
      </c>
      <c r="K29" s="680" t="s">
        <v>587</v>
      </c>
      <c r="L29" s="683">
        <v>1035.6500000000001</v>
      </c>
      <c r="M29" s="683">
        <v>13</v>
      </c>
      <c r="N29" s="684">
        <v>13463.45</v>
      </c>
    </row>
    <row r="30" spans="1:14" ht="14.45" customHeight="1" x14ac:dyDescent="0.2">
      <c r="A30" s="678" t="s">
        <v>521</v>
      </c>
      <c r="B30" s="679" t="s">
        <v>522</v>
      </c>
      <c r="C30" s="680" t="s">
        <v>534</v>
      </c>
      <c r="D30" s="681" t="s">
        <v>535</v>
      </c>
      <c r="E30" s="682">
        <v>50113001</v>
      </c>
      <c r="F30" s="681" t="s">
        <v>539</v>
      </c>
      <c r="G30" s="680" t="s">
        <v>540</v>
      </c>
      <c r="H30" s="680">
        <v>187822</v>
      </c>
      <c r="I30" s="680">
        <v>87822</v>
      </c>
      <c r="J30" s="680" t="s">
        <v>588</v>
      </c>
      <c r="K30" s="680" t="s">
        <v>589</v>
      </c>
      <c r="L30" s="683">
        <v>1322.6125</v>
      </c>
      <c r="M30" s="683">
        <v>4</v>
      </c>
      <c r="N30" s="684">
        <v>5290.45</v>
      </c>
    </row>
    <row r="31" spans="1:14" ht="14.45" customHeight="1" x14ac:dyDescent="0.2">
      <c r="A31" s="678" t="s">
        <v>521</v>
      </c>
      <c r="B31" s="679" t="s">
        <v>522</v>
      </c>
      <c r="C31" s="680" t="s">
        <v>534</v>
      </c>
      <c r="D31" s="681" t="s">
        <v>535</v>
      </c>
      <c r="E31" s="682">
        <v>50113001</v>
      </c>
      <c r="F31" s="681" t="s">
        <v>539</v>
      </c>
      <c r="G31" s="680" t="s">
        <v>540</v>
      </c>
      <c r="H31" s="680">
        <v>230402</v>
      </c>
      <c r="I31" s="680">
        <v>230402</v>
      </c>
      <c r="J31" s="680" t="s">
        <v>590</v>
      </c>
      <c r="K31" s="680" t="s">
        <v>591</v>
      </c>
      <c r="L31" s="683">
        <v>119.76000000000003</v>
      </c>
      <c r="M31" s="683">
        <v>1</v>
      </c>
      <c r="N31" s="684">
        <v>119.76000000000003</v>
      </c>
    </row>
    <row r="32" spans="1:14" ht="14.45" customHeight="1" x14ac:dyDescent="0.2">
      <c r="A32" s="678" t="s">
        <v>521</v>
      </c>
      <c r="B32" s="679" t="s">
        <v>522</v>
      </c>
      <c r="C32" s="680" t="s">
        <v>534</v>
      </c>
      <c r="D32" s="681" t="s">
        <v>535</v>
      </c>
      <c r="E32" s="682">
        <v>50113001</v>
      </c>
      <c r="F32" s="681" t="s">
        <v>539</v>
      </c>
      <c r="G32" s="680" t="s">
        <v>540</v>
      </c>
      <c r="H32" s="680">
        <v>243863</v>
      </c>
      <c r="I32" s="680">
        <v>243863</v>
      </c>
      <c r="J32" s="680" t="s">
        <v>592</v>
      </c>
      <c r="K32" s="680" t="s">
        <v>593</v>
      </c>
      <c r="L32" s="683">
        <v>57.529999999999994</v>
      </c>
      <c r="M32" s="683">
        <v>2</v>
      </c>
      <c r="N32" s="684">
        <v>115.05999999999999</v>
      </c>
    </row>
    <row r="33" spans="1:14" ht="14.45" customHeight="1" x14ac:dyDescent="0.2">
      <c r="A33" s="678" t="s">
        <v>521</v>
      </c>
      <c r="B33" s="679" t="s">
        <v>522</v>
      </c>
      <c r="C33" s="680" t="s">
        <v>534</v>
      </c>
      <c r="D33" s="681" t="s">
        <v>535</v>
      </c>
      <c r="E33" s="682">
        <v>50113001</v>
      </c>
      <c r="F33" s="681" t="s">
        <v>539</v>
      </c>
      <c r="G33" s="680" t="s">
        <v>540</v>
      </c>
      <c r="H33" s="680">
        <v>192351</v>
      </c>
      <c r="I33" s="680">
        <v>92351</v>
      </c>
      <c r="J33" s="680" t="s">
        <v>594</v>
      </c>
      <c r="K33" s="680" t="s">
        <v>595</v>
      </c>
      <c r="L33" s="683">
        <v>86.219999999999985</v>
      </c>
      <c r="M33" s="683">
        <v>12</v>
      </c>
      <c r="N33" s="684">
        <v>1034.6399999999999</v>
      </c>
    </row>
    <row r="34" spans="1:14" ht="14.45" customHeight="1" x14ac:dyDescent="0.2">
      <c r="A34" s="678" t="s">
        <v>521</v>
      </c>
      <c r="B34" s="679" t="s">
        <v>522</v>
      </c>
      <c r="C34" s="680" t="s">
        <v>534</v>
      </c>
      <c r="D34" s="681" t="s">
        <v>535</v>
      </c>
      <c r="E34" s="682">
        <v>50113001</v>
      </c>
      <c r="F34" s="681" t="s">
        <v>539</v>
      </c>
      <c r="G34" s="680" t="s">
        <v>540</v>
      </c>
      <c r="H34" s="680">
        <v>112892</v>
      </c>
      <c r="I34" s="680">
        <v>12892</v>
      </c>
      <c r="J34" s="680" t="s">
        <v>596</v>
      </c>
      <c r="K34" s="680" t="s">
        <v>597</v>
      </c>
      <c r="L34" s="683">
        <v>104.20999999999997</v>
      </c>
      <c r="M34" s="683">
        <v>1</v>
      </c>
      <c r="N34" s="684">
        <v>104.20999999999997</v>
      </c>
    </row>
    <row r="35" spans="1:14" ht="14.45" customHeight="1" x14ac:dyDescent="0.2">
      <c r="A35" s="678" t="s">
        <v>521</v>
      </c>
      <c r="B35" s="679" t="s">
        <v>522</v>
      </c>
      <c r="C35" s="680" t="s">
        <v>534</v>
      </c>
      <c r="D35" s="681" t="s">
        <v>535</v>
      </c>
      <c r="E35" s="682">
        <v>50113001</v>
      </c>
      <c r="F35" s="681" t="s">
        <v>539</v>
      </c>
      <c r="G35" s="680" t="s">
        <v>540</v>
      </c>
      <c r="H35" s="680">
        <v>176496</v>
      </c>
      <c r="I35" s="680">
        <v>76496</v>
      </c>
      <c r="J35" s="680" t="s">
        <v>598</v>
      </c>
      <c r="K35" s="680" t="s">
        <v>599</v>
      </c>
      <c r="L35" s="683">
        <v>125.42999999999999</v>
      </c>
      <c r="M35" s="683">
        <v>66</v>
      </c>
      <c r="N35" s="684">
        <v>8278.3799999999992</v>
      </c>
    </row>
    <row r="36" spans="1:14" ht="14.45" customHeight="1" x14ac:dyDescent="0.2">
      <c r="A36" s="678" t="s">
        <v>521</v>
      </c>
      <c r="B36" s="679" t="s">
        <v>522</v>
      </c>
      <c r="C36" s="680" t="s">
        <v>534</v>
      </c>
      <c r="D36" s="681" t="s">
        <v>535</v>
      </c>
      <c r="E36" s="682">
        <v>50113001</v>
      </c>
      <c r="F36" s="681" t="s">
        <v>539</v>
      </c>
      <c r="G36" s="680" t="s">
        <v>540</v>
      </c>
      <c r="H36" s="680">
        <v>162317</v>
      </c>
      <c r="I36" s="680">
        <v>62317</v>
      </c>
      <c r="J36" s="680" t="s">
        <v>600</v>
      </c>
      <c r="K36" s="680" t="s">
        <v>601</v>
      </c>
      <c r="L36" s="683">
        <v>436.91</v>
      </c>
      <c r="M36" s="683">
        <v>2</v>
      </c>
      <c r="N36" s="684">
        <v>873.82</v>
      </c>
    </row>
    <row r="37" spans="1:14" ht="14.45" customHeight="1" x14ac:dyDescent="0.2">
      <c r="A37" s="678" t="s">
        <v>521</v>
      </c>
      <c r="B37" s="679" t="s">
        <v>522</v>
      </c>
      <c r="C37" s="680" t="s">
        <v>534</v>
      </c>
      <c r="D37" s="681" t="s">
        <v>535</v>
      </c>
      <c r="E37" s="682">
        <v>50113001</v>
      </c>
      <c r="F37" s="681" t="s">
        <v>539</v>
      </c>
      <c r="G37" s="680" t="s">
        <v>552</v>
      </c>
      <c r="H37" s="680">
        <v>231703</v>
      </c>
      <c r="I37" s="680">
        <v>231703</v>
      </c>
      <c r="J37" s="680" t="s">
        <v>602</v>
      </c>
      <c r="K37" s="680" t="s">
        <v>603</v>
      </c>
      <c r="L37" s="683">
        <v>88.339991779778728</v>
      </c>
      <c r="M37" s="683">
        <v>16</v>
      </c>
      <c r="N37" s="684">
        <v>1413.4398684764597</v>
      </c>
    </row>
    <row r="38" spans="1:14" ht="14.45" customHeight="1" x14ac:dyDescent="0.2">
      <c r="A38" s="678" t="s">
        <v>521</v>
      </c>
      <c r="B38" s="679" t="s">
        <v>522</v>
      </c>
      <c r="C38" s="680" t="s">
        <v>534</v>
      </c>
      <c r="D38" s="681" t="s">
        <v>535</v>
      </c>
      <c r="E38" s="682">
        <v>50113001</v>
      </c>
      <c r="F38" s="681" t="s">
        <v>539</v>
      </c>
      <c r="G38" s="680" t="s">
        <v>552</v>
      </c>
      <c r="H38" s="680">
        <v>231689</v>
      </c>
      <c r="I38" s="680">
        <v>231689</v>
      </c>
      <c r="J38" s="680" t="s">
        <v>604</v>
      </c>
      <c r="K38" s="680" t="s">
        <v>605</v>
      </c>
      <c r="L38" s="683">
        <v>291.40000000000003</v>
      </c>
      <c r="M38" s="683">
        <v>1</v>
      </c>
      <c r="N38" s="684">
        <v>291.40000000000003</v>
      </c>
    </row>
    <row r="39" spans="1:14" ht="14.45" customHeight="1" x14ac:dyDescent="0.2">
      <c r="A39" s="678" t="s">
        <v>521</v>
      </c>
      <c r="B39" s="679" t="s">
        <v>522</v>
      </c>
      <c r="C39" s="680" t="s">
        <v>534</v>
      </c>
      <c r="D39" s="681" t="s">
        <v>535</v>
      </c>
      <c r="E39" s="682">
        <v>50113001</v>
      </c>
      <c r="F39" s="681" t="s">
        <v>539</v>
      </c>
      <c r="G39" s="680" t="s">
        <v>540</v>
      </c>
      <c r="H39" s="680">
        <v>993603</v>
      </c>
      <c r="I39" s="680">
        <v>0</v>
      </c>
      <c r="J39" s="680" t="s">
        <v>606</v>
      </c>
      <c r="K39" s="680" t="s">
        <v>298</v>
      </c>
      <c r="L39" s="683">
        <v>238.03000000000003</v>
      </c>
      <c r="M39" s="683">
        <v>7</v>
      </c>
      <c r="N39" s="684">
        <v>1666.2100000000003</v>
      </c>
    </row>
    <row r="40" spans="1:14" ht="14.45" customHeight="1" x14ac:dyDescent="0.2">
      <c r="A40" s="678" t="s">
        <v>521</v>
      </c>
      <c r="B40" s="679" t="s">
        <v>522</v>
      </c>
      <c r="C40" s="680" t="s">
        <v>534</v>
      </c>
      <c r="D40" s="681" t="s">
        <v>535</v>
      </c>
      <c r="E40" s="682">
        <v>50113001</v>
      </c>
      <c r="F40" s="681" t="s">
        <v>539</v>
      </c>
      <c r="G40" s="680" t="s">
        <v>540</v>
      </c>
      <c r="H40" s="680">
        <v>231857</v>
      </c>
      <c r="I40" s="680">
        <v>231857</v>
      </c>
      <c r="J40" s="680" t="s">
        <v>607</v>
      </c>
      <c r="K40" s="680" t="s">
        <v>593</v>
      </c>
      <c r="L40" s="683">
        <v>189.52999999999997</v>
      </c>
      <c r="M40" s="683">
        <v>3</v>
      </c>
      <c r="N40" s="684">
        <v>568.58999999999992</v>
      </c>
    </row>
    <row r="41" spans="1:14" ht="14.45" customHeight="1" x14ac:dyDescent="0.2">
      <c r="A41" s="678" t="s">
        <v>521</v>
      </c>
      <c r="B41" s="679" t="s">
        <v>522</v>
      </c>
      <c r="C41" s="680" t="s">
        <v>534</v>
      </c>
      <c r="D41" s="681" t="s">
        <v>535</v>
      </c>
      <c r="E41" s="682">
        <v>50113001</v>
      </c>
      <c r="F41" s="681" t="s">
        <v>539</v>
      </c>
      <c r="G41" s="680" t="s">
        <v>540</v>
      </c>
      <c r="H41" s="680">
        <v>234203</v>
      </c>
      <c r="I41" s="680">
        <v>234203</v>
      </c>
      <c r="J41" s="680" t="s">
        <v>608</v>
      </c>
      <c r="K41" s="680" t="s">
        <v>609</v>
      </c>
      <c r="L41" s="683">
        <v>81.260000000000005</v>
      </c>
      <c r="M41" s="683">
        <v>2</v>
      </c>
      <c r="N41" s="684">
        <v>162.52000000000001</v>
      </c>
    </row>
    <row r="42" spans="1:14" ht="14.45" customHeight="1" x14ac:dyDescent="0.2">
      <c r="A42" s="678" t="s">
        <v>521</v>
      </c>
      <c r="B42" s="679" t="s">
        <v>522</v>
      </c>
      <c r="C42" s="680" t="s">
        <v>534</v>
      </c>
      <c r="D42" s="681" t="s">
        <v>535</v>
      </c>
      <c r="E42" s="682">
        <v>50113001</v>
      </c>
      <c r="F42" s="681" t="s">
        <v>539</v>
      </c>
      <c r="G42" s="680" t="s">
        <v>540</v>
      </c>
      <c r="H42" s="680">
        <v>232999</v>
      </c>
      <c r="I42" s="680">
        <v>232999</v>
      </c>
      <c r="J42" s="680" t="s">
        <v>610</v>
      </c>
      <c r="K42" s="680" t="s">
        <v>611</v>
      </c>
      <c r="L42" s="683">
        <v>91.47000688056248</v>
      </c>
      <c r="M42" s="683">
        <v>1</v>
      </c>
      <c r="N42" s="684">
        <v>91.47000688056248</v>
      </c>
    </row>
    <row r="43" spans="1:14" ht="14.45" customHeight="1" x14ac:dyDescent="0.2">
      <c r="A43" s="678" t="s">
        <v>521</v>
      </c>
      <c r="B43" s="679" t="s">
        <v>522</v>
      </c>
      <c r="C43" s="680" t="s">
        <v>534</v>
      </c>
      <c r="D43" s="681" t="s">
        <v>535</v>
      </c>
      <c r="E43" s="682">
        <v>50113001</v>
      </c>
      <c r="F43" s="681" t="s">
        <v>539</v>
      </c>
      <c r="G43" s="680" t="s">
        <v>540</v>
      </c>
      <c r="H43" s="680">
        <v>149402</v>
      </c>
      <c r="I43" s="680">
        <v>185108</v>
      </c>
      <c r="J43" s="680" t="s">
        <v>612</v>
      </c>
      <c r="K43" s="680" t="s">
        <v>613</v>
      </c>
      <c r="L43" s="683">
        <v>308.09000000000003</v>
      </c>
      <c r="M43" s="683">
        <v>1</v>
      </c>
      <c r="N43" s="684">
        <v>308.09000000000003</v>
      </c>
    </row>
    <row r="44" spans="1:14" ht="14.45" customHeight="1" x14ac:dyDescent="0.2">
      <c r="A44" s="678" t="s">
        <v>521</v>
      </c>
      <c r="B44" s="679" t="s">
        <v>522</v>
      </c>
      <c r="C44" s="680" t="s">
        <v>534</v>
      </c>
      <c r="D44" s="681" t="s">
        <v>535</v>
      </c>
      <c r="E44" s="682">
        <v>50113001</v>
      </c>
      <c r="F44" s="681" t="s">
        <v>539</v>
      </c>
      <c r="G44" s="680" t="s">
        <v>540</v>
      </c>
      <c r="H44" s="680">
        <v>199466</v>
      </c>
      <c r="I44" s="680">
        <v>199466</v>
      </c>
      <c r="J44" s="680" t="s">
        <v>614</v>
      </c>
      <c r="K44" s="680" t="s">
        <v>615</v>
      </c>
      <c r="L44" s="683">
        <v>112.37999999999998</v>
      </c>
      <c r="M44" s="683">
        <v>3</v>
      </c>
      <c r="N44" s="684">
        <v>337.13999999999993</v>
      </c>
    </row>
    <row r="45" spans="1:14" ht="14.45" customHeight="1" x14ac:dyDescent="0.2">
      <c r="A45" s="678" t="s">
        <v>521</v>
      </c>
      <c r="B45" s="679" t="s">
        <v>522</v>
      </c>
      <c r="C45" s="680" t="s">
        <v>534</v>
      </c>
      <c r="D45" s="681" t="s">
        <v>535</v>
      </c>
      <c r="E45" s="682">
        <v>50113001</v>
      </c>
      <c r="F45" s="681" t="s">
        <v>539</v>
      </c>
      <c r="G45" s="680" t="s">
        <v>540</v>
      </c>
      <c r="H45" s="680">
        <v>201952</v>
      </c>
      <c r="I45" s="680">
        <v>201952</v>
      </c>
      <c r="J45" s="680" t="s">
        <v>616</v>
      </c>
      <c r="K45" s="680" t="s">
        <v>617</v>
      </c>
      <c r="L45" s="683">
        <v>144.04250000000002</v>
      </c>
      <c r="M45" s="683">
        <v>8</v>
      </c>
      <c r="N45" s="684">
        <v>1152.3400000000001</v>
      </c>
    </row>
    <row r="46" spans="1:14" ht="14.45" customHeight="1" x14ac:dyDescent="0.2">
      <c r="A46" s="678" t="s">
        <v>521</v>
      </c>
      <c r="B46" s="679" t="s">
        <v>522</v>
      </c>
      <c r="C46" s="680" t="s">
        <v>534</v>
      </c>
      <c r="D46" s="681" t="s">
        <v>535</v>
      </c>
      <c r="E46" s="682">
        <v>50113001</v>
      </c>
      <c r="F46" s="681" t="s">
        <v>539</v>
      </c>
      <c r="G46" s="680" t="s">
        <v>540</v>
      </c>
      <c r="H46" s="680">
        <v>100407</v>
      </c>
      <c r="I46" s="680">
        <v>407</v>
      </c>
      <c r="J46" s="680" t="s">
        <v>618</v>
      </c>
      <c r="K46" s="680" t="s">
        <v>619</v>
      </c>
      <c r="L46" s="683">
        <v>185.04230769230773</v>
      </c>
      <c r="M46" s="683">
        <v>52</v>
      </c>
      <c r="N46" s="684">
        <v>9622.2000000000025</v>
      </c>
    </row>
    <row r="47" spans="1:14" ht="14.45" customHeight="1" x14ac:dyDescent="0.2">
      <c r="A47" s="678" t="s">
        <v>521</v>
      </c>
      <c r="B47" s="679" t="s">
        <v>522</v>
      </c>
      <c r="C47" s="680" t="s">
        <v>534</v>
      </c>
      <c r="D47" s="681" t="s">
        <v>535</v>
      </c>
      <c r="E47" s="682">
        <v>50113001</v>
      </c>
      <c r="F47" s="681" t="s">
        <v>539</v>
      </c>
      <c r="G47" s="680" t="s">
        <v>540</v>
      </c>
      <c r="H47" s="680">
        <v>149317</v>
      </c>
      <c r="I47" s="680">
        <v>49317</v>
      </c>
      <c r="J47" s="680" t="s">
        <v>620</v>
      </c>
      <c r="K47" s="680" t="s">
        <v>621</v>
      </c>
      <c r="L47" s="683">
        <v>299.00088888888888</v>
      </c>
      <c r="M47" s="683">
        <v>9</v>
      </c>
      <c r="N47" s="684">
        <v>2691.0079999999998</v>
      </c>
    </row>
    <row r="48" spans="1:14" ht="14.45" customHeight="1" x14ac:dyDescent="0.2">
      <c r="A48" s="678" t="s">
        <v>521</v>
      </c>
      <c r="B48" s="679" t="s">
        <v>522</v>
      </c>
      <c r="C48" s="680" t="s">
        <v>534</v>
      </c>
      <c r="D48" s="681" t="s">
        <v>535</v>
      </c>
      <c r="E48" s="682">
        <v>50113001</v>
      </c>
      <c r="F48" s="681" t="s">
        <v>539</v>
      </c>
      <c r="G48" s="680" t="s">
        <v>540</v>
      </c>
      <c r="H48" s="680">
        <v>100409</v>
      </c>
      <c r="I48" s="680">
        <v>409</v>
      </c>
      <c r="J48" s="680" t="s">
        <v>622</v>
      </c>
      <c r="K48" s="680" t="s">
        <v>623</v>
      </c>
      <c r="L48" s="683">
        <v>79.670000070364907</v>
      </c>
      <c r="M48" s="683">
        <v>125</v>
      </c>
      <c r="N48" s="684">
        <v>9958.7500087956141</v>
      </c>
    </row>
    <row r="49" spans="1:14" ht="14.45" customHeight="1" x14ac:dyDescent="0.2">
      <c r="A49" s="678" t="s">
        <v>521</v>
      </c>
      <c r="B49" s="679" t="s">
        <v>522</v>
      </c>
      <c r="C49" s="680" t="s">
        <v>534</v>
      </c>
      <c r="D49" s="681" t="s">
        <v>535</v>
      </c>
      <c r="E49" s="682">
        <v>50113001</v>
      </c>
      <c r="F49" s="681" t="s">
        <v>539</v>
      </c>
      <c r="G49" s="680" t="s">
        <v>540</v>
      </c>
      <c r="H49" s="680">
        <v>137275</v>
      </c>
      <c r="I49" s="680">
        <v>137275</v>
      </c>
      <c r="J49" s="680" t="s">
        <v>624</v>
      </c>
      <c r="K49" s="680" t="s">
        <v>625</v>
      </c>
      <c r="L49" s="683">
        <v>1054.6500279580773</v>
      </c>
      <c r="M49" s="683">
        <v>4</v>
      </c>
      <c r="N49" s="684">
        <v>4218.6001118323093</v>
      </c>
    </row>
    <row r="50" spans="1:14" ht="14.45" customHeight="1" x14ac:dyDescent="0.2">
      <c r="A50" s="678" t="s">
        <v>521</v>
      </c>
      <c r="B50" s="679" t="s">
        <v>522</v>
      </c>
      <c r="C50" s="680" t="s">
        <v>534</v>
      </c>
      <c r="D50" s="681" t="s">
        <v>535</v>
      </c>
      <c r="E50" s="682">
        <v>50113001</v>
      </c>
      <c r="F50" s="681" t="s">
        <v>539</v>
      </c>
      <c r="G50" s="680" t="s">
        <v>540</v>
      </c>
      <c r="H50" s="680">
        <v>223815</v>
      </c>
      <c r="I50" s="680">
        <v>223815</v>
      </c>
      <c r="J50" s="680" t="s">
        <v>626</v>
      </c>
      <c r="K50" s="680" t="s">
        <v>627</v>
      </c>
      <c r="L50" s="683">
        <v>6230.4000000000005</v>
      </c>
      <c r="M50" s="683">
        <v>7</v>
      </c>
      <c r="N50" s="684">
        <v>43612.800000000003</v>
      </c>
    </row>
    <row r="51" spans="1:14" ht="14.45" customHeight="1" x14ac:dyDescent="0.2">
      <c r="A51" s="678" t="s">
        <v>521</v>
      </c>
      <c r="B51" s="679" t="s">
        <v>522</v>
      </c>
      <c r="C51" s="680" t="s">
        <v>534</v>
      </c>
      <c r="D51" s="681" t="s">
        <v>535</v>
      </c>
      <c r="E51" s="682">
        <v>50113001</v>
      </c>
      <c r="F51" s="681" t="s">
        <v>539</v>
      </c>
      <c r="G51" s="680" t="s">
        <v>540</v>
      </c>
      <c r="H51" s="680">
        <v>102132</v>
      </c>
      <c r="I51" s="680">
        <v>2132</v>
      </c>
      <c r="J51" s="680" t="s">
        <v>628</v>
      </c>
      <c r="K51" s="680" t="s">
        <v>629</v>
      </c>
      <c r="L51" s="683">
        <v>153.30000000000004</v>
      </c>
      <c r="M51" s="683">
        <v>1</v>
      </c>
      <c r="N51" s="684">
        <v>153.30000000000004</v>
      </c>
    </row>
    <row r="52" spans="1:14" ht="14.45" customHeight="1" x14ac:dyDescent="0.2">
      <c r="A52" s="678" t="s">
        <v>521</v>
      </c>
      <c r="B52" s="679" t="s">
        <v>522</v>
      </c>
      <c r="C52" s="680" t="s">
        <v>534</v>
      </c>
      <c r="D52" s="681" t="s">
        <v>535</v>
      </c>
      <c r="E52" s="682">
        <v>50113001</v>
      </c>
      <c r="F52" s="681" t="s">
        <v>539</v>
      </c>
      <c r="G52" s="680" t="s">
        <v>540</v>
      </c>
      <c r="H52" s="680">
        <v>232631</v>
      </c>
      <c r="I52" s="680">
        <v>232631</v>
      </c>
      <c r="J52" s="680" t="s">
        <v>630</v>
      </c>
      <c r="K52" s="680" t="s">
        <v>631</v>
      </c>
      <c r="L52" s="683">
        <v>335.78200000000004</v>
      </c>
      <c r="M52" s="683">
        <v>5</v>
      </c>
      <c r="N52" s="684">
        <v>1678.9100000000003</v>
      </c>
    </row>
    <row r="53" spans="1:14" ht="14.45" customHeight="1" x14ac:dyDescent="0.2">
      <c r="A53" s="678" t="s">
        <v>521</v>
      </c>
      <c r="B53" s="679" t="s">
        <v>522</v>
      </c>
      <c r="C53" s="680" t="s">
        <v>534</v>
      </c>
      <c r="D53" s="681" t="s">
        <v>535</v>
      </c>
      <c r="E53" s="682">
        <v>50113001</v>
      </c>
      <c r="F53" s="681" t="s">
        <v>539</v>
      </c>
      <c r="G53" s="680" t="s">
        <v>540</v>
      </c>
      <c r="H53" s="680">
        <v>843217</v>
      </c>
      <c r="I53" s="680">
        <v>9999999</v>
      </c>
      <c r="J53" s="680" t="s">
        <v>632</v>
      </c>
      <c r="K53" s="680" t="s">
        <v>633</v>
      </c>
      <c r="L53" s="683">
        <v>218.79799999999994</v>
      </c>
      <c r="M53" s="683">
        <v>20</v>
      </c>
      <c r="N53" s="684">
        <v>4375.9599999999991</v>
      </c>
    </row>
    <row r="54" spans="1:14" ht="14.45" customHeight="1" x14ac:dyDescent="0.2">
      <c r="A54" s="678" t="s">
        <v>521</v>
      </c>
      <c r="B54" s="679" t="s">
        <v>522</v>
      </c>
      <c r="C54" s="680" t="s">
        <v>534</v>
      </c>
      <c r="D54" s="681" t="s">
        <v>535</v>
      </c>
      <c r="E54" s="682">
        <v>50113001</v>
      </c>
      <c r="F54" s="681" t="s">
        <v>539</v>
      </c>
      <c r="G54" s="680" t="s">
        <v>540</v>
      </c>
      <c r="H54" s="680">
        <v>229130</v>
      </c>
      <c r="I54" s="680">
        <v>229130</v>
      </c>
      <c r="J54" s="680" t="s">
        <v>634</v>
      </c>
      <c r="K54" s="680" t="s">
        <v>635</v>
      </c>
      <c r="L54" s="683">
        <v>37.099999999999994</v>
      </c>
      <c r="M54" s="683">
        <v>2</v>
      </c>
      <c r="N54" s="684">
        <v>74.199999999999989</v>
      </c>
    </row>
    <row r="55" spans="1:14" ht="14.45" customHeight="1" x14ac:dyDescent="0.2">
      <c r="A55" s="678" t="s">
        <v>521</v>
      </c>
      <c r="B55" s="679" t="s">
        <v>522</v>
      </c>
      <c r="C55" s="680" t="s">
        <v>534</v>
      </c>
      <c r="D55" s="681" t="s">
        <v>535</v>
      </c>
      <c r="E55" s="682">
        <v>50113001</v>
      </c>
      <c r="F55" s="681" t="s">
        <v>539</v>
      </c>
      <c r="G55" s="680" t="s">
        <v>540</v>
      </c>
      <c r="H55" s="680">
        <v>230415</v>
      </c>
      <c r="I55" s="680">
        <v>230415</v>
      </c>
      <c r="J55" s="680" t="s">
        <v>636</v>
      </c>
      <c r="K55" s="680" t="s">
        <v>637</v>
      </c>
      <c r="L55" s="683">
        <v>26.97</v>
      </c>
      <c r="M55" s="683">
        <v>2</v>
      </c>
      <c r="N55" s="684">
        <v>53.94</v>
      </c>
    </row>
    <row r="56" spans="1:14" ht="14.45" customHeight="1" x14ac:dyDescent="0.2">
      <c r="A56" s="678" t="s">
        <v>521</v>
      </c>
      <c r="B56" s="679" t="s">
        <v>522</v>
      </c>
      <c r="C56" s="680" t="s">
        <v>534</v>
      </c>
      <c r="D56" s="681" t="s">
        <v>535</v>
      </c>
      <c r="E56" s="682">
        <v>50113001</v>
      </c>
      <c r="F56" s="681" t="s">
        <v>539</v>
      </c>
      <c r="G56" s="680" t="s">
        <v>298</v>
      </c>
      <c r="H56" s="680">
        <v>216114</v>
      </c>
      <c r="I56" s="680">
        <v>216114</v>
      </c>
      <c r="J56" s="680" t="s">
        <v>638</v>
      </c>
      <c r="K56" s="680" t="s">
        <v>639</v>
      </c>
      <c r="L56" s="683">
        <v>286.32999999999993</v>
      </c>
      <c r="M56" s="683">
        <v>1</v>
      </c>
      <c r="N56" s="684">
        <v>286.32999999999993</v>
      </c>
    </row>
    <row r="57" spans="1:14" ht="14.45" customHeight="1" x14ac:dyDescent="0.2">
      <c r="A57" s="678" t="s">
        <v>521</v>
      </c>
      <c r="B57" s="679" t="s">
        <v>522</v>
      </c>
      <c r="C57" s="680" t="s">
        <v>534</v>
      </c>
      <c r="D57" s="681" t="s">
        <v>535</v>
      </c>
      <c r="E57" s="682">
        <v>50113001</v>
      </c>
      <c r="F57" s="681" t="s">
        <v>539</v>
      </c>
      <c r="G57" s="680" t="s">
        <v>540</v>
      </c>
      <c r="H57" s="680">
        <v>207939</v>
      </c>
      <c r="I57" s="680">
        <v>207939</v>
      </c>
      <c r="J57" s="680" t="s">
        <v>640</v>
      </c>
      <c r="K57" s="680" t="s">
        <v>641</v>
      </c>
      <c r="L57" s="683">
        <v>60.840000000000011</v>
      </c>
      <c r="M57" s="683">
        <v>1</v>
      </c>
      <c r="N57" s="684">
        <v>60.840000000000011</v>
      </c>
    </row>
    <row r="58" spans="1:14" ht="14.45" customHeight="1" x14ac:dyDescent="0.2">
      <c r="A58" s="678" t="s">
        <v>521</v>
      </c>
      <c r="B58" s="679" t="s">
        <v>522</v>
      </c>
      <c r="C58" s="680" t="s">
        <v>534</v>
      </c>
      <c r="D58" s="681" t="s">
        <v>535</v>
      </c>
      <c r="E58" s="682">
        <v>50113001</v>
      </c>
      <c r="F58" s="681" t="s">
        <v>539</v>
      </c>
      <c r="G58" s="680" t="s">
        <v>540</v>
      </c>
      <c r="H58" s="680">
        <v>207940</v>
      </c>
      <c r="I58" s="680">
        <v>207940</v>
      </c>
      <c r="J58" s="680" t="s">
        <v>642</v>
      </c>
      <c r="K58" s="680" t="s">
        <v>643</v>
      </c>
      <c r="L58" s="683">
        <v>72.44</v>
      </c>
      <c r="M58" s="683">
        <v>5</v>
      </c>
      <c r="N58" s="684">
        <v>362.2</v>
      </c>
    </row>
    <row r="59" spans="1:14" ht="14.45" customHeight="1" x14ac:dyDescent="0.2">
      <c r="A59" s="678" t="s">
        <v>521</v>
      </c>
      <c r="B59" s="679" t="s">
        <v>522</v>
      </c>
      <c r="C59" s="680" t="s">
        <v>534</v>
      </c>
      <c r="D59" s="681" t="s">
        <v>535</v>
      </c>
      <c r="E59" s="682">
        <v>50113001</v>
      </c>
      <c r="F59" s="681" t="s">
        <v>539</v>
      </c>
      <c r="G59" s="680" t="s">
        <v>540</v>
      </c>
      <c r="H59" s="680">
        <v>232163</v>
      </c>
      <c r="I59" s="680">
        <v>232163</v>
      </c>
      <c r="J59" s="680" t="s">
        <v>644</v>
      </c>
      <c r="K59" s="680" t="s">
        <v>645</v>
      </c>
      <c r="L59" s="683">
        <v>87.9</v>
      </c>
      <c r="M59" s="683">
        <v>1</v>
      </c>
      <c r="N59" s="684">
        <v>87.9</v>
      </c>
    </row>
    <row r="60" spans="1:14" ht="14.45" customHeight="1" x14ac:dyDescent="0.2">
      <c r="A60" s="678" t="s">
        <v>521</v>
      </c>
      <c r="B60" s="679" t="s">
        <v>522</v>
      </c>
      <c r="C60" s="680" t="s">
        <v>534</v>
      </c>
      <c r="D60" s="681" t="s">
        <v>535</v>
      </c>
      <c r="E60" s="682">
        <v>50113001</v>
      </c>
      <c r="F60" s="681" t="s">
        <v>539</v>
      </c>
      <c r="G60" s="680" t="s">
        <v>552</v>
      </c>
      <c r="H60" s="680">
        <v>214433</v>
      </c>
      <c r="I60" s="680">
        <v>214433</v>
      </c>
      <c r="J60" s="680" t="s">
        <v>646</v>
      </c>
      <c r="K60" s="680" t="s">
        <v>647</v>
      </c>
      <c r="L60" s="683">
        <v>12.32</v>
      </c>
      <c r="M60" s="683">
        <v>8</v>
      </c>
      <c r="N60" s="684">
        <v>98.56</v>
      </c>
    </row>
    <row r="61" spans="1:14" ht="14.45" customHeight="1" x14ac:dyDescent="0.2">
      <c r="A61" s="678" t="s">
        <v>521</v>
      </c>
      <c r="B61" s="679" t="s">
        <v>522</v>
      </c>
      <c r="C61" s="680" t="s">
        <v>534</v>
      </c>
      <c r="D61" s="681" t="s">
        <v>535</v>
      </c>
      <c r="E61" s="682">
        <v>50113001</v>
      </c>
      <c r="F61" s="681" t="s">
        <v>539</v>
      </c>
      <c r="G61" s="680" t="s">
        <v>540</v>
      </c>
      <c r="H61" s="680">
        <v>214525</v>
      </c>
      <c r="I61" s="680">
        <v>214525</v>
      </c>
      <c r="J61" s="680" t="s">
        <v>648</v>
      </c>
      <c r="K61" s="680" t="s">
        <v>649</v>
      </c>
      <c r="L61" s="683">
        <v>26.43</v>
      </c>
      <c r="M61" s="683">
        <v>1</v>
      </c>
      <c r="N61" s="684">
        <v>26.43</v>
      </c>
    </row>
    <row r="62" spans="1:14" ht="14.45" customHeight="1" x14ac:dyDescent="0.2">
      <c r="A62" s="678" t="s">
        <v>521</v>
      </c>
      <c r="B62" s="679" t="s">
        <v>522</v>
      </c>
      <c r="C62" s="680" t="s">
        <v>534</v>
      </c>
      <c r="D62" s="681" t="s">
        <v>535</v>
      </c>
      <c r="E62" s="682">
        <v>50113001</v>
      </c>
      <c r="F62" s="681" t="s">
        <v>539</v>
      </c>
      <c r="G62" s="680" t="s">
        <v>552</v>
      </c>
      <c r="H62" s="680">
        <v>214427</v>
      </c>
      <c r="I62" s="680">
        <v>214427</v>
      </c>
      <c r="J62" s="680" t="s">
        <v>650</v>
      </c>
      <c r="K62" s="680" t="s">
        <v>651</v>
      </c>
      <c r="L62" s="683">
        <v>16.56193675496689</v>
      </c>
      <c r="M62" s="683">
        <v>1510</v>
      </c>
      <c r="N62" s="684">
        <v>25008.524500000003</v>
      </c>
    </row>
    <row r="63" spans="1:14" ht="14.45" customHeight="1" x14ac:dyDescent="0.2">
      <c r="A63" s="678" t="s">
        <v>521</v>
      </c>
      <c r="B63" s="679" t="s">
        <v>522</v>
      </c>
      <c r="C63" s="680" t="s">
        <v>534</v>
      </c>
      <c r="D63" s="681" t="s">
        <v>535</v>
      </c>
      <c r="E63" s="682">
        <v>50113001</v>
      </c>
      <c r="F63" s="681" t="s">
        <v>539</v>
      </c>
      <c r="G63" s="680" t="s">
        <v>552</v>
      </c>
      <c r="H63" s="680">
        <v>113768</v>
      </c>
      <c r="I63" s="680">
        <v>13768</v>
      </c>
      <c r="J63" s="680" t="s">
        <v>652</v>
      </c>
      <c r="K63" s="680" t="s">
        <v>653</v>
      </c>
      <c r="L63" s="683">
        <v>89.65</v>
      </c>
      <c r="M63" s="683">
        <v>2</v>
      </c>
      <c r="N63" s="684">
        <v>179.3</v>
      </c>
    </row>
    <row r="64" spans="1:14" ht="14.45" customHeight="1" x14ac:dyDescent="0.2">
      <c r="A64" s="678" t="s">
        <v>521</v>
      </c>
      <c r="B64" s="679" t="s">
        <v>522</v>
      </c>
      <c r="C64" s="680" t="s">
        <v>534</v>
      </c>
      <c r="D64" s="681" t="s">
        <v>535</v>
      </c>
      <c r="E64" s="682">
        <v>50113001</v>
      </c>
      <c r="F64" s="681" t="s">
        <v>539</v>
      </c>
      <c r="G64" s="680" t="s">
        <v>552</v>
      </c>
      <c r="H64" s="680">
        <v>241308</v>
      </c>
      <c r="I64" s="680">
        <v>241308</v>
      </c>
      <c r="J64" s="680" t="s">
        <v>654</v>
      </c>
      <c r="K64" s="680" t="s">
        <v>655</v>
      </c>
      <c r="L64" s="683">
        <v>546.74457142857136</v>
      </c>
      <c r="M64" s="683">
        <v>70</v>
      </c>
      <c r="N64" s="684">
        <v>38272.119999999995</v>
      </c>
    </row>
    <row r="65" spans="1:14" ht="14.45" customHeight="1" x14ac:dyDescent="0.2">
      <c r="A65" s="678" t="s">
        <v>521</v>
      </c>
      <c r="B65" s="679" t="s">
        <v>522</v>
      </c>
      <c r="C65" s="680" t="s">
        <v>534</v>
      </c>
      <c r="D65" s="681" t="s">
        <v>535</v>
      </c>
      <c r="E65" s="682">
        <v>50113001</v>
      </c>
      <c r="F65" s="681" t="s">
        <v>539</v>
      </c>
      <c r="G65" s="680" t="s">
        <v>540</v>
      </c>
      <c r="H65" s="680">
        <v>193105</v>
      </c>
      <c r="I65" s="680">
        <v>93105</v>
      </c>
      <c r="J65" s="680" t="s">
        <v>656</v>
      </c>
      <c r="K65" s="680" t="s">
        <v>657</v>
      </c>
      <c r="L65" s="683">
        <v>205.52632183908051</v>
      </c>
      <c r="M65" s="683">
        <v>87</v>
      </c>
      <c r="N65" s="684">
        <v>17880.790000000005</v>
      </c>
    </row>
    <row r="66" spans="1:14" ht="14.45" customHeight="1" x14ac:dyDescent="0.2">
      <c r="A66" s="678" t="s">
        <v>521</v>
      </c>
      <c r="B66" s="679" t="s">
        <v>522</v>
      </c>
      <c r="C66" s="680" t="s">
        <v>534</v>
      </c>
      <c r="D66" s="681" t="s">
        <v>535</v>
      </c>
      <c r="E66" s="682">
        <v>50113001</v>
      </c>
      <c r="F66" s="681" t="s">
        <v>539</v>
      </c>
      <c r="G66" s="680" t="s">
        <v>552</v>
      </c>
      <c r="H66" s="680">
        <v>144997</v>
      </c>
      <c r="I66" s="680">
        <v>44997</v>
      </c>
      <c r="J66" s="680" t="s">
        <v>658</v>
      </c>
      <c r="K66" s="680" t="s">
        <v>659</v>
      </c>
      <c r="L66" s="683">
        <v>238.13999999999993</v>
      </c>
      <c r="M66" s="683">
        <v>1</v>
      </c>
      <c r="N66" s="684">
        <v>238.13999999999993</v>
      </c>
    </row>
    <row r="67" spans="1:14" ht="14.45" customHeight="1" x14ac:dyDescent="0.2">
      <c r="A67" s="678" t="s">
        <v>521</v>
      </c>
      <c r="B67" s="679" t="s">
        <v>522</v>
      </c>
      <c r="C67" s="680" t="s">
        <v>534</v>
      </c>
      <c r="D67" s="681" t="s">
        <v>535</v>
      </c>
      <c r="E67" s="682">
        <v>50113001</v>
      </c>
      <c r="F67" s="681" t="s">
        <v>539</v>
      </c>
      <c r="G67" s="680" t="s">
        <v>552</v>
      </c>
      <c r="H67" s="680">
        <v>237626</v>
      </c>
      <c r="I67" s="680">
        <v>237626</v>
      </c>
      <c r="J67" s="680" t="s">
        <v>660</v>
      </c>
      <c r="K67" s="680" t="s">
        <v>661</v>
      </c>
      <c r="L67" s="683">
        <v>238.66</v>
      </c>
      <c r="M67" s="683">
        <v>51</v>
      </c>
      <c r="N67" s="684">
        <v>12171.66</v>
      </c>
    </row>
    <row r="68" spans="1:14" ht="14.45" customHeight="1" x14ac:dyDescent="0.2">
      <c r="A68" s="678" t="s">
        <v>521</v>
      </c>
      <c r="B68" s="679" t="s">
        <v>522</v>
      </c>
      <c r="C68" s="680" t="s">
        <v>534</v>
      </c>
      <c r="D68" s="681" t="s">
        <v>535</v>
      </c>
      <c r="E68" s="682">
        <v>50113001</v>
      </c>
      <c r="F68" s="681" t="s">
        <v>539</v>
      </c>
      <c r="G68" s="680" t="s">
        <v>540</v>
      </c>
      <c r="H68" s="680">
        <v>201992</v>
      </c>
      <c r="I68" s="680">
        <v>201992</v>
      </c>
      <c r="J68" s="680" t="s">
        <v>662</v>
      </c>
      <c r="K68" s="680" t="s">
        <v>663</v>
      </c>
      <c r="L68" s="683">
        <v>552.80999999999983</v>
      </c>
      <c r="M68" s="683">
        <v>2</v>
      </c>
      <c r="N68" s="684">
        <v>1105.6199999999997</v>
      </c>
    </row>
    <row r="69" spans="1:14" ht="14.45" customHeight="1" x14ac:dyDescent="0.2">
      <c r="A69" s="678" t="s">
        <v>521</v>
      </c>
      <c r="B69" s="679" t="s">
        <v>522</v>
      </c>
      <c r="C69" s="680" t="s">
        <v>534</v>
      </c>
      <c r="D69" s="681" t="s">
        <v>535</v>
      </c>
      <c r="E69" s="682">
        <v>50113001</v>
      </c>
      <c r="F69" s="681" t="s">
        <v>539</v>
      </c>
      <c r="G69" s="680" t="s">
        <v>540</v>
      </c>
      <c r="H69" s="680">
        <v>114075</v>
      </c>
      <c r="I69" s="680">
        <v>14075</v>
      </c>
      <c r="J69" s="680" t="s">
        <v>662</v>
      </c>
      <c r="K69" s="680" t="s">
        <v>664</v>
      </c>
      <c r="L69" s="683">
        <v>294.61</v>
      </c>
      <c r="M69" s="683">
        <v>2</v>
      </c>
      <c r="N69" s="684">
        <v>589.22</v>
      </c>
    </row>
    <row r="70" spans="1:14" ht="14.45" customHeight="1" x14ac:dyDescent="0.2">
      <c r="A70" s="678" t="s">
        <v>521</v>
      </c>
      <c r="B70" s="679" t="s">
        <v>522</v>
      </c>
      <c r="C70" s="680" t="s">
        <v>534</v>
      </c>
      <c r="D70" s="681" t="s">
        <v>535</v>
      </c>
      <c r="E70" s="682">
        <v>50113001</v>
      </c>
      <c r="F70" s="681" t="s">
        <v>539</v>
      </c>
      <c r="G70" s="680" t="s">
        <v>540</v>
      </c>
      <c r="H70" s="680">
        <v>184090</v>
      </c>
      <c r="I70" s="680">
        <v>84090</v>
      </c>
      <c r="J70" s="680" t="s">
        <v>665</v>
      </c>
      <c r="K70" s="680" t="s">
        <v>666</v>
      </c>
      <c r="L70" s="683">
        <v>60.09</v>
      </c>
      <c r="M70" s="683">
        <v>36</v>
      </c>
      <c r="N70" s="684">
        <v>2163.2400000000002</v>
      </c>
    </row>
    <row r="71" spans="1:14" ht="14.45" customHeight="1" x14ac:dyDescent="0.2">
      <c r="A71" s="678" t="s">
        <v>521</v>
      </c>
      <c r="B71" s="679" t="s">
        <v>522</v>
      </c>
      <c r="C71" s="680" t="s">
        <v>534</v>
      </c>
      <c r="D71" s="681" t="s">
        <v>535</v>
      </c>
      <c r="E71" s="682">
        <v>50113001</v>
      </c>
      <c r="F71" s="681" t="s">
        <v>539</v>
      </c>
      <c r="G71" s="680" t="s">
        <v>552</v>
      </c>
      <c r="H71" s="680">
        <v>136754</v>
      </c>
      <c r="I71" s="680">
        <v>136754</v>
      </c>
      <c r="J71" s="680" t="s">
        <v>667</v>
      </c>
      <c r="K71" s="680" t="s">
        <v>668</v>
      </c>
      <c r="L71" s="683">
        <v>950.43</v>
      </c>
      <c r="M71" s="683">
        <v>2</v>
      </c>
      <c r="N71" s="684">
        <v>1900.86</v>
      </c>
    </row>
    <row r="72" spans="1:14" ht="14.45" customHeight="1" x14ac:dyDescent="0.2">
      <c r="A72" s="678" t="s">
        <v>521</v>
      </c>
      <c r="B72" s="679" t="s">
        <v>522</v>
      </c>
      <c r="C72" s="680" t="s">
        <v>534</v>
      </c>
      <c r="D72" s="681" t="s">
        <v>535</v>
      </c>
      <c r="E72" s="682">
        <v>50113001</v>
      </c>
      <c r="F72" s="681" t="s">
        <v>539</v>
      </c>
      <c r="G72" s="680" t="s">
        <v>552</v>
      </c>
      <c r="H72" s="680">
        <v>136755</v>
      </c>
      <c r="I72" s="680">
        <v>136755</v>
      </c>
      <c r="J72" s="680" t="s">
        <v>667</v>
      </c>
      <c r="K72" s="680" t="s">
        <v>669</v>
      </c>
      <c r="L72" s="683">
        <v>3982.5033333333326</v>
      </c>
      <c r="M72" s="683">
        <v>6</v>
      </c>
      <c r="N72" s="684">
        <v>23895.019999999997</v>
      </c>
    </row>
    <row r="73" spans="1:14" ht="14.45" customHeight="1" x14ac:dyDescent="0.2">
      <c r="A73" s="678" t="s">
        <v>521</v>
      </c>
      <c r="B73" s="679" t="s">
        <v>522</v>
      </c>
      <c r="C73" s="680" t="s">
        <v>534</v>
      </c>
      <c r="D73" s="681" t="s">
        <v>535</v>
      </c>
      <c r="E73" s="682">
        <v>50113001</v>
      </c>
      <c r="F73" s="681" t="s">
        <v>539</v>
      </c>
      <c r="G73" s="680" t="s">
        <v>540</v>
      </c>
      <c r="H73" s="680">
        <v>230423</v>
      </c>
      <c r="I73" s="680">
        <v>230423</v>
      </c>
      <c r="J73" s="680" t="s">
        <v>670</v>
      </c>
      <c r="K73" s="680" t="s">
        <v>671</v>
      </c>
      <c r="L73" s="683">
        <v>39.85</v>
      </c>
      <c r="M73" s="683">
        <v>2</v>
      </c>
      <c r="N73" s="684">
        <v>79.7</v>
      </c>
    </row>
    <row r="74" spans="1:14" ht="14.45" customHeight="1" x14ac:dyDescent="0.2">
      <c r="A74" s="678" t="s">
        <v>521</v>
      </c>
      <c r="B74" s="679" t="s">
        <v>522</v>
      </c>
      <c r="C74" s="680" t="s">
        <v>534</v>
      </c>
      <c r="D74" s="681" t="s">
        <v>535</v>
      </c>
      <c r="E74" s="682">
        <v>50113001</v>
      </c>
      <c r="F74" s="681" t="s">
        <v>539</v>
      </c>
      <c r="G74" s="680" t="s">
        <v>540</v>
      </c>
      <c r="H74" s="680">
        <v>175604</v>
      </c>
      <c r="I74" s="680">
        <v>75604</v>
      </c>
      <c r="J74" s="680" t="s">
        <v>672</v>
      </c>
      <c r="K74" s="680" t="s">
        <v>673</v>
      </c>
      <c r="L74" s="683">
        <v>110.93999999999997</v>
      </c>
      <c r="M74" s="683">
        <v>1</v>
      </c>
      <c r="N74" s="684">
        <v>110.93999999999997</v>
      </c>
    </row>
    <row r="75" spans="1:14" ht="14.45" customHeight="1" x14ac:dyDescent="0.2">
      <c r="A75" s="678" t="s">
        <v>521</v>
      </c>
      <c r="B75" s="679" t="s">
        <v>522</v>
      </c>
      <c r="C75" s="680" t="s">
        <v>534</v>
      </c>
      <c r="D75" s="681" t="s">
        <v>535</v>
      </c>
      <c r="E75" s="682">
        <v>50113001</v>
      </c>
      <c r="F75" s="681" t="s">
        <v>539</v>
      </c>
      <c r="G75" s="680" t="s">
        <v>540</v>
      </c>
      <c r="H75" s="680">
        <v>846346</v>
      </c>
      <c r="I75" s="680">
        <v>119672</v>
      </c>
      <c r="J75" s="680" t="s">
        <v>674</v>
      </c>
      <c r="K75" s="680" t="s">
        <v>675</v>
      </c>
      <c r="L75" s="683">
        <v>120.98999999999997</v>
      </c>
      <c r="M75" s="683">
        <v>1</v>
      </c>
      <c r="N75" s="684">
        <v>120.98999999999997</v>
      </c>
    </row>
    <row r="76" spans="1:14" ht="14.45" customHeight="1" x14ac:dyDescent="0.2">
      <c r="A76" s="678" t="s">
        <v>521</v>
      </c>
      <c r="B76" s="679" t="s">
        <v>522</v>
      </c>
      <c r="C76" s="680" t="s">
        <v>534</v>
      </c>
      <c r="D76" s="681" t="s">
        <v>535</v>
      </c>
      <c r="E76" s="682">
        <v>50113001</v>
      </c>
      <c r="F76" s="681" t="s">
        <v>539</v>
      </c>
      <c r="G76" s="680" t="s">
        <v>540</v>
      </c>
      <c r="H76" s="680">
        <v>117011</v>
      </c>
      <c r="I76" s="680">
        <v>17011</v>
      </c>
      <c r="J76" s="680" t="s">
        <v>676</v>
      </c>
      <c r="K76" s="680" t="s">
        <v>677</v>
      </c>
      <c r="L76" s="683">
        <v>144.87</v>
      </c>
      <c r="M76" s="683">
        <v>232</v>
      </c>
      <c r="N76" s="684">
        <v>33609.840000000004</v>
      </c>
    </row>
    <row r="77" spans="1:14" ht="14.45" customHeight="1" x14ac:dyDescent="0.2">
      <c r="A77" s="678" t="s">
        <v>521</v>
      </c>
      <c r="B77" s="679" t="s">
        <v>522</v>
      </c>
      <c r="C77" s="680" t="s">
        <v>534</v>
      </c>
      <c r="D77" s="681" t="s">
        <v>535</v>
      </c>
      <c r="E77" s="682">
        <v>50113001</v>
      </c>
      <c r="F77" s="681" t="s">
        <v>539</v>
      </c>
      <c r="G77" s="680" t="s">
        <v>540</v>
      </c>
      <c r="H77" s="680">
        <v>103542</v>
      </c>
      <c r="I77" s="680">
        <v>3542</v>
      </c>
      <c r="J77" s="680" t="s">
        <v>678</v>
      </c>
      <c r="K77" s="680" t="s">
        <v>679</v>
      </c>
      <c r="L77" s="683">
        <v>35.290000389603534</v>
      </c>
      <c r="M77" s="683">
        <v>1</v>
      </c>
      <c r="N77" s="684">
        <v>35.290000389603534</v>
      </c>
    </row>
    <row r="78" spans="1:14" ht="14.45" customHeight="1" x14ac:dyDescent="0.2">
      <c r="A78" s="678" t="s">
        <v>521</v>
      </c>
      <c r="B78" s="679" t="s">
        <v>522</v>
      </c>
      <c r="C78" s="680" t="s">
        <v>534</v>
      </c>
      <c r="D78" s="681" t="s">
        <v>535</v>
      </c>
      <c r="E78" s="682">
        <v>50113001</v>
      </c>
      <c r="F78" s="681" t="s">
        <v>539</v>
      </c>
      <c r="G78" s="680" t="s">
        <v>540</v>
      </c>
      <c r="H78" s="680">
        <v>232606</v>
      </c>
      <c r="I78" s="680">
        <v>232606</v>
      </c>
      <c r="J78" s="680" t="s">
        <v>680</v>
      </c>
      <c r="K78" s="680" t="s">
        <v>681</v>
      </c>
      <c r="L78" s="683">
        <v>125.34399999999998</v>
      </c>
      <c r="M78" s="683">
        <v>10</v>
      </c>
      <c r="N78" s="684">
        <v>1253.4399999999998</v>
      </c>
    </row>
    <row r="79" spans="1:14" ht="14.45" customHeight="1" x14ac:dyDescent="0.2">
      <c r="A79" s="678" t="s">
        <v>521</v>
      </c>
      <c r="B79" s="679" t="s">
        <v>522</v>
      </c>
      <c r="C79" s="680" t="s">
        <v>534</v>
      </c>
      <c r="D79" s="681" t="s">
        <v>535</v>
      </c>
      <c r="E79" s="682">
        <v>50113001</v>
      </c>
      <c r="F79" s="681" t="s">
        <v>539</v>
      </c>
      <c r="G79" s="680" t="s">
        <v>540</v>
      </c>
      <c r="H79" s="680">
        <v>100113</v>
      </c>
      <c r="I79" s="680">
        <v>113</v>
      </c>
      <c r="J79" s="680" t="s">
        <v>682</v>
      </c>
      <c r="K79" s="680" t="s">
        <v>683</v>
      </c>
      <c r="L79" s="683">
        <v>45.834000000000017</v>
      </c>
      <c r="M79" s="683">
        <v>10</v>
      </c>
      <c r="N79" s="684">
        <v>458.34000000000015</v>
      </c>
    </row>
    <row r="80" spans="1:14" ht="14.45" customHeight="1" x14ac:dyDescent="0.2">
      <c r="A80" s="678" t="s">
        <v>521</v>
      </c>
      <c r="B80" s="679" t="s">
        <v>522</v>
      </c>
      <c r="C80" s="680" t="s">
        <v>534</v>
      </c>
      <c r="D80" s="681" t="s">
        <v>535</v>
      </c>
      <c r="E80" s="682">
        <v>50113001</v>
      </c>
      <c r="F80" s="681" t="s">
        <v>539</v>
      </c>
      <c r="G80" s="680" t="s">
        <v>540</v>
      </c>
      <c r="H80" s="680">
        <v>11399</v>
      </c>
      <c r="I80" s="680">
        <v>11399</v>
      </c>
      <c r="J80" s="680" t="s">
        <v>684</v>
      </c>
      <c r="K80" s="680" t="s">
        <v>685</v>
      </c>
      <c r="L80" s="683">
        <v>10162.466666666667</v>
      </c>
      <c r="M80" s="683">
        <v>6</v>
      </c>
      <c r="N80" s="684">
        <v>60974.8</v>
      </c>
    </row>
    <row r="81" spans="1:14" ht="14.45" customHeight="1" x14ac:dyDescent="0.2">
      <c r="A81" s="678" t="s">
        <v>521</v>
      </c>
      <c r="B81" s="679" t="s">
        <v>522</v>
      </c>
      <c r="C81" s="680" t="s">
        <v>534</v>
      </c>
      <c r="D81" s="681" t="s">
        <v>535</v>
      </c>
      <c r="E81" s="682">
        <v>50113001</v>
      </c>
      <c r="F81" s="681" t="s">
        <v>539</v>
      </c>
      <c r="G81" s="680" t="s">
        <v>540</v>
      </c>
      <c r="H81" s="680">
        <v>241672</v>
      </c>
      <c r="I81" s="680">
        <v>241672</v>
      </c>
      <c r="J81" s="680" t="s">
        <v>686</v>
      </c>
      <c r="K81" s="680" t="s">
        <v>687</v>
      </c>
      <c r="L81" s="683">
        <v>104.29453846153845</v>
      </c>
      <c r="M81" s="683">
        <v>260</v>
      </c>
      <c r="N81" s="684">
        <v>27116.579999999998</v>
      </c>
    </row>
    <row r="82" spans="1:14" ht="14.45" customHeight="1" x14ac:dyDescent="0.2">
      <c r="A82" s="678" t="s">
        <v>521</v>
      </c>
      <c r="B82" s="679" t="s">
        <v>522</v>
      </c>
      <c r="C82" s="680" t="s">
        <v>534</v>
      </c>
      <c r="D82" s="681" t="s">
        <v>535</v>
      </c>
      <c r="E82" s="682">
        <v>50113001</v>
      </c>
      <c r="F82" s="681" t="s">
        <v>539</v>
      </c>
      <c r="G82" s="680" t="s">
        <v>540</v>
      </c>
      <c r="H82" s="680">
        <v>102479</v>
      </c>
      <c r="I82" s="680">
        <v>2479</v>
      </c>
      <c r="J82" s="680" t="s">
        <v>688</v>
      </c>
      <c r="K82" s="680" t="s">
        <v>689</v>
      </c>
      <c r="L82" s="683">
        <v>65.489999999999981</v>
      </c>
      <c r="M82" s="683">
        <v>1</v>
      </c>
      <c r="N82" s="684">
        <v>65.489999999999981</v>
      </c>
    </row>
    <row r="83" spans="1:14" ht="14.45" customHeight="1" x14ac:dyDescent="0.2">
      <c r="A83" s="678" t="s">
        <v>521</v>
      </c>
      <c r="B83" s="679" t="s">
        <v>522</v>
      </c>
      <c r="C83" s="680" t="s">
        <v>534</v>
      </c>
      <c r="D83" s="681" t="s">
        <v>535</v>
      </c>
      <c r="E83" s="682">
        <v>50113001</v>
      </c>
      <c r="F83" s="681" t="s">
        <v>539</v>
      </c>
      <c r="G83" s="680" t="s">
        <v>540</v>
      </c>
      <c r="H83" s="680">
        <v>104071</v>
      </c>
      <c r="I83" s="680">
        <v>4071</v>
      </c>
      <c r="J83" s="680" t="s">
        <v>688</v>
      </c>
      <c r="K83" s="680" t="s">
        <v>690</v>
      </c>
      <c r="L83" s="683">
        <v>222.83666666666667</v>
      </c>
      <c r="M83" s="683">
        <v>3</v>
      </c>
      <c r="N83" s="684">
        <v>668.51</v>
      </c>
    </row>
    <row r="84" spans="1:14" ht="14.45" customHeight="1" x14ac:dyDescent="0.2">
      <c r="A84" s="678" t="s">
        <v>521</v>
      </c>
      <c r="B84" s="679" t="s">
        <v>522</v>
      </c>
      <c r="C84" s="680" t="s">
        <v>534</v>
      </c>
      <c r="D84" s="681" t="s">
        <v>535</v>
      </c>
      <c r="E84" s="682">
        <v>50113001</v>
      </c>
      <c r="F84" s="681" t="s">
        <v>539</v>
      </c>
      <c r="G84" s="680" t="s">
        <v>298</v>
      </c>
      <c r="H84" s="680">
        <v>226525</v>
      </c>
      <c r="I84" s="680">
        <v>226525</v>
      </c>
      <c r="J84" s="680" t="s">
        <v>691</v>
      </c>
      <c r="K84" s="680" t="s">
        <v>692</v>
      </c>
      <c r="L84" s="683">
        <v>132.35285714285712</v>
      </c>
      <c r="M84" s="683">
        <v>7</v>
      </c>
      <c r="N84" s="684">
        <v>926.4699999999998</v>
      </c>
    </row>
    <row r="85" spans="1:14" ht="14.45" customHeight="1" x14ac:dyDescent="0.2">
      <c r="A85" s="678" t="s">
        <v>521</v>
      </c>
      <c r="B85" s="679" t="s">
        <v>522</v>
      </c>
      <c r="C85" s="680" t="s">
        <v>534</v>
      </c>
      <c r="D85" s="681" t="s">
        <v>535</v>
      </c>
      <c r="E85" s="682">
        <v>50113001</v>
      </c>
      <c r="F85" s="681" t="s">
        <v>539</v>
      </c>
      <c r="G85" s="680" t="s">
        <v>540</v>
      </c>
      <c r="H85" s="680">
        <v>920200</v>
      </c>
      <c r="I85" s="680">
        <v>15877</v>
      </c>
      <c r="J85" s="680" t="s">
        <v>693</v>
      </c>
      <c r="K85" s="680" t="s">
        <v>298</v>
      </c>
      <c r="L85" s="683">
        <v>252.97800000000001</v>
      </c>
      <c r="M85" s="683">
        <v>1</v>
      </c>
      <c r="N85" s="684">
        <v>252.97800000000001</v>
      </c>
    </row>
    <row r="86" spans="1:14" ht="14.45" customHeight="1" x14ac:dyDescent="0.2">
      <c r="A86" s="678" t="s">
        <v>521</v>
      </c>
      <c r="B86" s="679" t="s">
        <v>522</v>
      </c>
      <c r="C86" s="680" t="s">
        <v>534</v>
      </c>
      <c r="D86" s="681" t="s">
        <v>535</v>
      </c>
      <c r="E86" s="682">
        <v>50113001</v>
      </c>
      <c r="F86" s="681" t="s">
        <v>539</v>
      </c>
      <c r="G86" s="680" t="s">
        <v>540</v>
      </c>
      <c r="H86" s="680">
        <v>920235</v>
      </c>
      <c r="I86" s="680">
        <v>15880</v>
      </c>
      <c r="J86" s="680" t="s">
        <v>694</v>
      </c>
      <c r="K86" s="680" t="s">
        <v>298</v>
      </c>
      <c r="L86" s="683">
        <v>163.57000000000002</v>
      </c>
      <c r="M86" s="683">
        <v>2</v>
      </c>
      <c r="N86" s="684">
        <v>327.14000000000004</v>
      </c>
    </row>
    <row r="87" spans="1:14" ht="14.45" customHeight="1" x14ac:dyDescent="0.2">
      <c r="A87" s="678" t="s">
        <v>521</v>
      </c>
      <c r="B87" s="679" t="s">
        <v>522</v>
      </c>
      <c r="C87" s="680" t="s">
        <v>534</v>
      </c>
      <c r="D87" s="681" t="s">
        <v>535</v>
      </c>
      <c r="E87" s="682">
        <v>50113001</v>
      </c>
      <c r="F87" s="681" t="s">
        <v>539</v>
      </c>
      <c r="G87" s="680" t="s">
        <v>540</v>
      </c>
      <c r="H87" s="680">
        <v>215476</v>
      </c>
      <c r="I87" s="680">
        <v>215476</v>
      </c>
      <c r="J87" s="680" t="s">
        <v>695</v>
      </c>
      <c r="K87" s="680" t="s">
        <v>696</v>
      </c>
      <c r="L87" s="683">
        <v>172.93</v>
      </c>
      <c r="M87" s="683">
        <v>1</v>
      </c>
      <c r="N87" s="684">
        <v>172.93</v>
      </c>
    </row>
    <row r="88" spans="1:14" ht="14.45" customHeight="1" x14ac:dyDescent="0.2">
      <c r="A88" s="678" t="s">
        <v>521</v>
      </c>
      <c r="B88" s="679" t="s">
        <v>522</v>
      </c>
      <c r="C88" s="680" t="s">
        <v>534</v>
      </c>
      <c r="D88" s="681" t="s">
        <v>535</v>
      </c>
      <c r="E88" s="682">
        <v>50113001</v>
      </c>
      <c r="F88" s="681" t="s">
        <v>539</v>
      </c>
      <c r="G88" s="680" t="s">
        <v>540</v>
      </c>
      <c r="H88" s="680">
        <v>183272</v>
      </c>
      <c r="I88" s="680">
        <v>215478</v>
      </c>
      <c r="J88" s="680" t="s">
        <v>697</v>
      </c>
      <c r="K88" s="680" t="s">
        <v>698</v>
      </c>
      <c r="L88" s="683">
        <v>161.56</v>
      </c>
      <c r="M88" s="683">
        <v>1</v>
      </c>
      <c r="N88" s="684">
        <v>161.56</v>
      </c>
    </row>
    <row r="89" spans="1:14" ht="14.45" customHeight="1" x14ac:dyDescent="0.2">
      <c r="A89" s="678" t="s">
        <v>521</v>
      </c>
      <c r="B89" s="679" t="s">
        <v>522</v>
      </c>
      <c r="C89" s="680" t="s">
        <v>534</v>
      </c>
      <c r="D89" s="681" t="s">
        <v>535</v>
      </c>
      <c r="E89" s="682">
        <v>50113001</v>
      </c>
      <c r="F89" s="681" t="s">
        <v>539</v>
      </c>
      <c r="G89" s="680" t="s">
        <v>540</v>
      </c>
      <c r="H89" s="680">
        <v>54150</v>
      </c>
      <c r="I89" s="680">
        <v>54150</v>
      </c>
      <c r="J89" s="680" t="s">
        <v>699</v>
      </c>
      <c r="K89" s="680" t="s">
        <v>700</v>
      </c>
      <c r="L89" s="683">
        <v>98.809999999999988</v>
      </c>
      <c r="M89" s="683">
        <v>1</v>
      </c>
      <c r="N89" s="684">
        <v>98.809999999999988</v>
      </c>
    </row>
    <row r="90" spans="1:14" ht="14.45" customHeight="1" x14ac:dyDescent="0.2">
      <c r="A90" s="678" t="s">
        <v>521</v>
      </c>
      <c r="B90" s="679" t="s">
        <v>522</v>
      </c>
      <c r="C90" s="680" t="s">
        <v>534</v>
      </c>
      <c r="D90" s="681" t="s">
        <v>535</v>
      </c>
      <c r="E90" s="682">
        <v>50113001</v>
      </c>
      <c r="F90" s="681" t="s">
        <v>539</v>
      </c>
      <c r="G90" s="680" t="s">
        <v>540</v>
      </c>
      <c r="H90" s="680">
        <v>173838</v>
      </c>
      <c r="I90" s="680">
        <v>173838</v>
      </c>
      <c r="J90" s="680" t="s">
        <v>701</v>
      </c>
      <c r="K90" s="680" t="s">
        <v>702</v>
      </c>
      <c r="L90" s="683">
        <v>19524.810000000001</v>
      </c>
      <c r="M90" s="683">
        <v>2</v>
      </c>
      <c r="N90" s="684">
        <v>39049.620000000003</v>
      </c>
    </row>
    <row r="91" spans="1:14" ht="14.45" customHeight="1" x14ac:dyDescent="0.2">
      <c r="A91" s="678" t="s">
        <v>521</v>
      </c>
      <c r="B91" s="679" t="s">
        <v>522</v>
      </c>
      <c r="C91" s="680" t="s">
        <v>534</v>
      </c>
      <c r="D91" s="681" t="s">
        <v>535</v>
      </c>
      <c r="E91" s="682">
        <v>50113001</v>
      </c>
      <c r="F91" s="681" t="s">
        <v>539</v>
      </c>
      <c r="G91" s="680" t="s">
        <v>540</v>
      </c>
      <c r="H91" s="680">
        <v>217079</v>
      </c>
      <c r="I91" s="680">
        <v>217079</v>
      </c>
      <c r="J91" s="680" t="s">
        <v>703</v>
      </c>
      <c r="K91" s="680" t="s">
        <v>704</v>
      </c>
      <c r="L91" s="683">
        <v>161.55000000000001</v>
      </c>
      <c r="M91" s="683">
        <v>8</v>
      </c>
      <c r="N91" s="684">
        <v>1292.4000000000001</v>
      </c>
    </row>
    <row r="92" spans="1:14" ht="14.45" customHeight="1" x14ac:dyDescent="0.2">
      <c r="A92" s="678" t="s">
        <v>521</v>
      </c>
      <c r="B92" s="679" t="s">
        <v>522</v>
      </c>
      <c r="C92" s="680" t="s">
        <v>534</v>
      </c>
      <c r="D92" s="681" t="s">
        <v>535</v>
      </c>
      <c r="E92" s="682">
        <v>50113001</v>
      </c>
      <c r="F92" s="681" t="s">
        <v>539</v>
      </c>
      <c r="G92" s="680" t="s">
        <v>540</v>
      </c>
      <c r="H92" s="680">
        <v>199680</v>
      </c>
      <c r="I92" s="680">
        <v>199680</v>
      </c>
      <c r="J92" s="680" t="s">
        <v>705</v>
      </c>
      <c r="K92" s="680" t="s">
        <v>706</v>
      </c>
      <c r="L92" s="683">
        <v>357.13</v>
      </c>
      <c r="M92" s="683">
        <v>1</v>
      </c>
      <c r="N92" s="684">
        <v>357.13</v>
      </c>
    </row>
    <row r="93" spans="1:14" ht="14.45" customHeight="1" x14ac:dyDescent="0.2">
      <c r="A93" s="678" t="s">
        <v>521</v>
      </c>
      <c r="B93" s="679" t="s">
        <v>522</v>
      </c>
      <c r="C93" s="680" t="s">
        <v>534</v>
      </c>
      <c r="D93" s="681" t="s">
        <v>535</v>
      </c>
      <c r="E93" s="682">
        <v>50113001</v>
      </c>
      <c r="F93" s="681" t="s">
        <v>539</v>
      </c>
      <c r="G93" s="680" t="s">
        <v>540</v>
      </c>
      <c r="H93" s="680">
        <v>186159</v>
      </c>
      <c r="I93" s="680">
        <v>186159</v>
      </c>
      <c r="J93" s="680" t="s">
        <v>707</v>
      </c>
      <c r="K93" s="680" t="s">
        <v>708</v>
      </c>
      <c r="L93" s="683">
        <v>50.789999999999985</v>
      </c>
      <c r="M93" s="683">
        <v>3</v>
      </c>
      <c r="N93" s="684">
        <v>152.36999999999995</v>
      </c>
    </row>
    <row r="94" spans="1:14" ht="14.45" customHeight="1" x14ac:dyDescent="0.2">
      <c r="A94" s="678" t="s">
        <v>521</v>
      </c>
      <c r="B94" s="679" t="s">
        <v>522</v>
      </c>
      <c r="C94" s="680" t="s">
        <v>534</v>
      </c>
      <c r="D94" s="681" t="s">
        <v>535</v>
      </c>
      <c r="E94" s="682">
        <v>50113001</v>
      </c>
      <c r="F94" s="681" t="s">
        <v>539</v>
      </c>
      <c r="G94" s="680" t="s">
        <v>264</v>
      </c>
      <c r="H94" s="680">
        <v>149806</v>
      </c>
      <c r="I94" s="680">
        <v>49806</v>
      </c>
      <c r="J94" s="680" t="s">
        <v>709</v>
      </c>
      <c r="K94" s="680" t="s">
        <v>710</v>
      </c>
      <c r="L94" s="683">
        <v>119.78999999999999</v>
      </c>
      <c r="M94" s="683">
        <v>1</v>
      </c>
      <c r="N94" s="684">
        <v>119.78999999999999</v>
      </c>
    </row>
    <row r="95" spans="1:14" ht="14.45" customHeight="1" x14ac:dyDescent="0.2">
      <c r="A95" s="678" t="s">
        <v>521</v>
      </c>
      <c r="B95" s="679" t="s">
        <v>522</v>
      </c>
      <c r="C95" s="680" t="s">
        <v>534</v>
      </c>
      <c r="D95" s="681" t="s">
        <v>535</v>
      </c>
      <c r="E95" s="682">
        <v>50113001</v>
      </c>
      <c r="F95" s="681" t="s">
        <v>539</v>
      </c>
      <c r="G95" s="680" t="s">
        <v>540</v>
      </c>
      <c r="H95" s="680">
        <v>130720</v>
      </c>
      <c r="I95" s="680">
        <v>130720</v>
      </c>
      <c r="J95" s="680" t="s">
        <v>711</v>
      </c>
      <c r="K95" s="680" t="s">
        <v>712</v>
      </c>
      <c r="L95" s="683">
        <v>173.09999999999997</v>
      </c>
      <c r="M95" s="683">
        <v>1</v>
      </c>
      <c r="N95" s="684">
        <v>173.09999999999997</v>
      </c>
    </row>
    <row r="96" spans="1:14" ht="14.45" customHeight="1" x14ac:dyDescent="0.2">
      <c r="A96" s="678" t="s">
        <v>521</v>
      </c>
      <c r="B96" s="679" t="s">
        <v>522</v>
      </c>
      <c r="C96" s="680" t="s">
        <v>534</v>
      </c>
      <c r="D96" s="681" t="s">
        <v>535</v>
      </c>
      <c r="E96" s="682">
        <v>50113001</v>
      </c>
      <c r="F96" s="681" t="s">
        <v>539</v>
      </c>
      <c r="G96" s="680" t="s">
        <v>540</v>
      </c>
      <c r="H96" s="680">
        <v>500618</v>
      </c>
      <c r="I96" s="680">
        <v>125753</v>
      </c>
      <c r="J96" s="680" t="s">
        <v>713</v>
      </c>
      <c r="K96" s="680" t="s">
        <v>714</v>
      </c>
      <c r="L96" s="683">
        <v>306.52999999999992</v>
      </c>
      <c r="M96" s="683">
        <v>2</v>
      </c>
      <c r="N96" s="684">
        <v>613.05999999999983</v>
      </c>
    </row>
    <row r="97" spans="1:14" ht="14.45" customHeight="1" x14ac:dyDescent="0.2">
      <c r="A97" s="678" t="s">
        <v>521</v>
      </c>
      <c r="B97" s="679" t="s">
        <v>522</v>
      </c>
      <c r="C97" s="680" t="s">
        <v>534</v>
      </c>
      <c r="D97" s="681" t="s">
        <v>535</v>
      </c>
      <c r="E97" s="682">
        <v>50113001</v>
      </c>
      <c r="F97" s="681" t="s">
        <v>539</v>
      </c>
      <c r="G97" s="680" t="s">
        <v>540</v>
      </c>
      <c r="H97" s="680">
        <v>181293</v>
      </c>
      <c r="I97" s="680">
        <v>181293</v>
      </c>
      <c r="J97" s="680" t="s">
        <v>715</v>
      </c>
      <c r="K97" s="680" t="s">
        <v>716</v>
      </c>
      <c r="L97" s="683">
        <v>224.1100000000001</v>
      </c>
      <c r="M97" s="683">
        <v>1</v>
      </c>
      <c r="N97" s="684">
        <v>224.1100000000001</v>
      </c>
    </row>
    <row r="98" spans="1:14" ht="14.45" customHeight="1" x14ac:dyDescent="0.2">
      <c r="A98" s="678" t="s">
        <v>521</v>
      </c>
      <c r="B98" s="679" t="s">
        <v>522</v>
      </c>
      <c r="C98" s="680" t="s">
        <v>534</v>
      </c>
      <c r="D98" s="681" t="s">
        <v>535</v>
      </c>
      <c r="E98" s="682">
        <v>50113001</v>
      </c>
      <c r="F98" s="681" t="s">
        <v>539</v>
      </c>
      <c r="G98" s="680" t="s">
        <v>540</v>
      </c>
      <c r="H98" s="680">
        <v>225510</v>
      </c>
      <c r="I98" s="680">
        <v>225510</v>
      </c>
      <c r="J98" s="680" t="s">
        <v>717</v>
      </c>
      <c r="K98" s="680" t="s">
        <v>718</v>
      </c>
      <c r="L98" s="683">
        <v>64.72</v>
      </c>
      <c r="M98" s="683">
        <v>1</v>
      </c>
      <c r="N98" s="684">
        <v>64.72</v>
      </c>
    </row>
    <row r="99" spans="1:14" ht="14.45" customHeight="1" x14ac:dyDescent="0.2">
      <c r="A99" s="678" t="s">
        <v>521</v>
      </c>
      <c r="B99" s="679" t="s">
        <v>522</v>
      </c>
      <c r="C99" s="680" t="s">
        <v>534</v>
      </c>
      <c r="D99" s="681" t="s">
        <v>535</v>
      </c>
      <c r="E99" s="682">
        <v>50113001</v>
      </c>
      <c r="F99" s="681" t="s">
        <v>539</v>
      </c>
      <c r="G99" s="680" t="s">
        <v>552</v>
      </c>
      <c r="H99" s="680">
        <v>243138</v>
      </c>
      <c r="I99" s="680">
        <v>243138</v>
      </c>
      <c r="J99" s="680" t="s">
        <v>719</v>
      </c>
      <c r="K99" s="680" t="s">
        <v>720</v>
      </c>
      <c r="L99" s="683">
        <v>55.3</v>
      </c>
      <c r="M99" s="683">
        <v>1</v>
      </c>
      <c r="N99" s="684">
        <v>55.3</v>
      </c>
    </row>
    <row r="100" spans="1:14" ht="14.45" customHeight="1" x14ac:dyDescent="0.2">
      <c r="A100" s="678" t="s">
        <v>521</v>
      </c>
      <c r="B100" s="679" t="s">
        <v>522</v>
      </c>
      <c r="C100" s="680" t="s">
        <v>534</v>
      </c>
      <c r="D100" s="681" t="s">
        <v>535</v>
      </c>
      <c r="E100" s="682">
        <v>50113001</v>
      </c>
      <c r="F100" s="681" t="s">
        <v>539</v>
      </c>
      <c r="G100" s="680" t="s">
        <v>552</v>
      </c>
      <c r="H100" s="680">
        <v>243134</v>
      </c>
      <c r="I100" s="680">
        <v>243134</v>
      </c>
      <c r="J100" s="680" t="s">
        <v>721</v>
      </c>
      <c r="K100" s="680" t="s">
        <v>722</v>
      </c>
      <c r="L100" s="683">
        <v>92.09</v>
      </c>
      <c r="M100" s="683">
        <v>1</v>
      </c>
      <c r="N100" s="684">
        <v>92.09</v>
      </c>
    </row>
    <row r="101" spans="1:14" ht="14.45" customHeight="1" x14ac:dyDescent="0.2">
      <c r="A101" s="678" t="s">
        <v>521</v>
      </c>
      <c r="B101" s="679" t="s">
        <v>522</v>
      </c>
      <c r="C101" s="680" t="s">
        <v>534</v>
      </c>
      <c r="D101" s="681" t="s">
        <v>535</v>
      </c>
      <c r="E101" s="682">
        <v>50113001</v>
      </c>
      <c r="F101" s="681" t="s">
        <v>539</v>
      </c>
      <c r="G101" s="680" t="s">
        <v>540</v>
      </c>
      <c r="H101" s="680">
        <v>49505</v>
      </c>
      <c r="I101" s="680">
        <v>49505</v>
      </c>
      <c r="J101" s="680" t="s">
        <v>723</v>
      </c>
      <c r="K101" s="680" t="s">
        <v>724</v>
      </c>
      <c r="L101" s="683">
        <v>153.84</v>
      </c>
      <c r="M101" s="683">
        <v>1</v>
      </c>
      <c r="N101" s="684">
        <v>153.84</v>
      </c>
    </row>
    <row r="102" spans="1:14" ht="14.45" customHeight="1" x14ac:dyDescent="0.2">
      <c r="A102" s="678" t="s">
        <v>521</v>
      </c>
      <c r="B102" s="679" t="s">
        <v>522</v>
      </c>
      <c r="C102" s="680" t="s">
        <v>534</v>
      </c>
      <c r="D102" s="681" t="s">
        <v>535</v>
      </c>
      <c r="E102" s="682">
        <v>50113001</v>
      </c>
      <c r="F102" s="681" t="s">
        <v>539</v>
      </c>
      <c r="G102" s="680" t="s">
        <v>540</v>
      </c>
      <c r="H102" s="680">
        <v>214598</v>
      </c>
      <c r="I102" s="680">
        <v>214598</v>
      </c>
      <c r="J102" s="680" t="s">
        <v>725</v>
      </c>
      <c r="K102" s="680" t="s">
        <v>726</v>
      </c>
      <c r="L102" s="683">
        <v>181.02500000000003</v>
      </c>
      <c r="M102" s="683">
        <v>2</v>
      </c>
      <c r="N102" s="684">
        <v>362.05000000000007</v>
      </c>
    </row>
    <row r="103" spans="1:14" ht="14.45" customHeight="1" x14ac:dyDescent="0.2">
      <c r="A103" s="678" t="s">
        <v>521</v>
      </c>
      <c r="B103" s="679" t="s">
        <v>522</v>
      </c>
      <c r="C103" s="680" t="s">
        <v>534</v>
      </c>
      <c r="D103" s="681" t="s">
        <v>535</v>
      </c>
      <c r="E103" s="682">
        <v>50113001</v>
      </c>
      <c r="F103" s="681" t="s">
        <v>539</v>
      </c>
      <c r="G103" s="680" t="s">
        <v>540</v>
      </c>
      <c r="H103" s="680">
        <v>499365</v>
      </c>
      <c r="I103" s="680">
        <v>9999999</v>
      </c>
      <c r="J103" s="680" t="s">
        <v>727</v>
      </c>
      <c r="K103" s="680" t="s">
        <v>728</v>
      </c>
      <c r="L103" s="683">
        <v>1012</v>
      </c>
      <c r="M103" s="683">
        <v>1</v>
      </c>
      <c r="N103" s="684">
        <v>1012</v>
      </c>
    </row>
    <row r="104" spans="1:14" ht="14.45" customHeight="1" x14ac:dyDescent="0.2">
      <c r="A104" s="678" t="s">
        <v>521</v>
      </c>
      <c r="B104" s="679" t="s">
        <v>522</v>
      </c>
      <c r="C104" s="680" t="s">
        <v>534</v>
      </c>
      <c r="D104" s="681" t="s">
        <v>535</v>
      </c>
      <c r="E104" s="682">
        <v>50113001</v>
      </c>
      <c r="F104" s="681" t="s">
        <v>539</v>
      </c>
      <c r="G104" s="680" t="s">
        <v>552</v>
      </c>
      <c r="H104" s="680">
        <v>149195</v>
      </c>
      <c r="I104" s="680">
        <v>49195</v>
      </c>
      <c r="J104" s="680" t="s">
        <v>729</v>
      </c>
      <c r="K104" s="680" t="s">
        <v>730</v>
      </c>
      <c r="L104" s="683">
        <v>99.23</v>
      </c>
      <c r="M104" s="683">
        <v>1</v>
      </c>
      <c r="N104" s="684">
        <v>99.23</v>
      </c>
    </row>
    <row r="105" spans="1:14" ht="14.45" customHeight="1" x14ac:dyDescent="0.2">
      <c r="A105" s="678" t="s">
        <v>521</v>
      </c>
      <c r="B105" s="679" t="s">
        <v>522</v>
      </c>
      <c r="C105" s="680" t="s">
        <v>534</v>
      </c>
      <c r="D105" s="681" t="s">
        <v>535</v>
      </c>
      <c r="E105" s="682">
        <v>50113001</v>
      </c>
      <c r="F105" s="681" t="s">
        <v>539</v>
      </c>
      <c r="G105" s="680" t="s">
        <v>552</v>
      </c>
      <c r="H105" s="680">
        <v>213477</v>
      </c>
      <c r="I105" s="680">
        <v>213477</v>
      </c>
      <c r="J105" s="680" t="s">
        <v>731</v>
      </c>
      <c r="K105" s="680" t="s">
        <v>732</v>
      </c>
      <c r="L105" s="683">
        <v>3299.89</v>
      </c>
      <c r="M105" s="683">
        <v>7</v>
      </c>
      <c r="N105" s="684">
        <v>23099.23</v>
      </c>
    </row>
    <row r="106" spans="1:14" ht="14.45" customHeight="1" x14ac:dyDescent="0.2">
      <c r="A106" s="678" t="s">
        <v>521</v>
      </c>
      <c r="B106" s="679" t="s">
        <v>522</v>
      </c>
      <c r="C106" s="680" t="s">
        <v>534</v>
      </c>
      <c r="D106" s="681" t="s">
        <v>535</v>
      </c>
      <c r="E106" s="682">
        <v>50113001</v>
      </c>
      <c r="F106" s="681" t="s">
        <v>539</v>
      </c>
      <c r="G106" s="680" t="s">
        <v>552</v>
      </c>
      <c r="H106" s="680">
        <v>213487</v>
      </c>
      <c r="I106" s="680">
        <v>213487</v>
      </c>
      <c r="J106" s="680" t="s">
        <v>733</v>
      </c>
      <c r="K106" s="680" t="s">
        <v>734</v>
      </c>
      <c r="L106" s="683">
        <v>290.62</v>
      </c>
      <c r="M106" s="683">
        <v>32</v>
      </c>
      <c r="N106" s="684">
        <v>9299.84</v>
      </c>
    </row>
    <row r="107" spans="1:14" ht="14.45" customHeight="1" x14ac:dyDescent="0.2">
      <c r="A107" s="678" t="s">
        <v>521</v>
      </c>
      <c r="B107" s="679" t="s">
        <v>522</v>
      </c>
      <c r="C107" s="680" t="s">
        <v>534</v>
      </c>
      <c r="D107" s="681" t="s">
        <v>535</v>
      </c>
      <c r="E107" s="682">
        <v>50113001</v>
      </c>
      <c r="F107" s="681" t="s">
        <v>539</v>
      </c>
      <c r="G107" s="680" t="s">
        <v>552</v>
      </c>
      <c r="H107" s="680">
        <v>213485</v>
      </c>
      <c r="I107" s="680">
        <v>213485</v>
      </c>
      <c r="J107" s="680" t="s">
        <v>733</v>
      </c>
      <c r="K107" s="680" t="s">
        <v>735</v>
      </c>
      <c r="L107" s="683">
        <v>721.16</v>
      </c>
      <c r="M107" s="683">
        <v>13</v>
      </c>
      <c r="N107" s="684">
        <v>9375.08</v>
      </c>
    </row>
    <row r="108" spans="1:14" ht="14.45" customHeight="1" x14ac:dyDescent="0.2">
      <c r="A108" s="678" t="s">
        <v>521</v>
      </c>
      <c r="B108" s="679" t="s">
        <v>522</v>
      </c>
      <c r="C108" s="680" t="s">
        <v>534</v>
      </c>
      <c r="D108" s="681" t="s">
        <v>535</v>
      </c>
      <c r="E108" s="682">
        <v>50113001</v>
      </c>
      <c r="F108" s="681" t="s">
        <v>539</v>
      </c>
      <c r="G108" s="680" t="s">
        <v>552</v>
      </c>
      <c r="H108" s="680">
        <v>213494</v>
      </c>
      <c r="I108" s="680">
        <v>213494</v>
      </c>
      <c r="J108" s="680" t="s">
        <v>733</v>
      </c>
      <c r="K108" s="680" t="s">
        <v>736</v>
      </c>
      <c r="L108" s="683">
        <v>382.7688882931995</v>
      </c>
      <c r="M108" s="683">
        <v>90</v>
      </c>
      <c r="N108" s="684">
        <v>34449.199946387955</v>
      </c>
    </row>
    <row r="109" spans="1:14" ht="14.45" customHeight="1" x14ac:dyDescent="0.2">
      <c r="A109" s="678" t="s">
        <v>521</v>
      </c>
      <c r="B109" s="679" t="s">
        <v>522</v>
      </c>
      <c r="C109" s="680" t="s">
        <v>534</v>
      </c>
      <c r="D109" s="681" t="s">
        <v>535</v>
      </c>
      <c r="E109" s="682">
        <v>50113001</v>
      </c>
      <c r="F109" s="681" t="s">
        <v>539</v>
      </c>
      <c r="G109" s="680" t="s">
        <v>552</v>
      </c>
      <c r="H109" s="680">
        <v>213489</v>
      </c>
      <c r="I109" s="680">
        <v>213489</v>
      </c>
      <c r="J109" s="680" t="s">
        <v>733</v>
      </c>
      <c r="K109" s="680" t="s">
        <v>737</v>
      </c>
      <c r="L109" s="683">
        <v>624.25</v>
      </c>
      <c r="M109" s="683">
        <v>29</v>
      </c>
      <c r="N109" s="684">
        <v>18103.25</v>
      </c>
    </row>
    <row r="110" spans="1:14" ht="14.45" customHeight="1" x14ac:dyDescent="0.2">
      <c r="A110" s="678" t="s">
        <v>521</v>
      </c>
      <c r="B110" s="679" t="s">
        <v>522</v>
      </c>
      <c r="C110" s="680" t="s">
        <v>534</v>
      </c>
      <c r="D110" s="681" t="s">
        <v>535</v>
      </c>
      <c r="E110" s="682">
        <v>50113001</v>
      </c>
      <c r="F110" s="681" t="s">
        <v>539</v>
      </c>
      <c r="G110" s="680" t="s">
        <v>552</v>
      </c>
      <c r="H110" s="680">
        <v>213480</v>
      </c>
      <c r="I110" s="680">
        <v>213480</v>
      </c>
      <c r="J110" s="680" t="s">
        <v>738</v>
      </c>
      <c r="K110" s="680" t="s">
        <v>737</v>
      </c>
      <c r="L110" s="683">
        <v>1106.1600000000001</v>
      </c>
      <c r="M110" s="683">
        <v>2</v>
      </c>
      <c r="N110" s="684">
        <v>2212.3200000000002</v>
      </c>
    </row>
    <row r="111" spans="1:14" ht="14.45" customHeight="1" x14ac:dyDescent="0.2">
      <c r="A111" s="678" t="s">
        <v>521</v>
      </c>
      <c r="B111" s="679" t="s">
        <v>522</v>
      </c>
      <c r="C111" s="680" t="s">
        <v>534</v>
      </c>
      <c r="D111" s="681" t="s">
        <v>535</v>
      </c>
      <c r="E111" s="682">
        <v>50113001</v>
      </c>
      <c r="F111" s="681" t="s">
        <v>539</v>
      </c>
      <c r="G111" s="680" t="s">
        <v>552</v>
      </c>
      <c r="H111" s="680">
        <v>156805</v>
      </c>
      <c r="I111" s="680">
        <v>56805</v>
      </c>
      <c r="J111" s="680" t="s">
        <v>739</v>
      </c>
      <c r="K111" s="680" t="s">
        <v>740</v>
      </c>
      <c r="L111" s="683">
        <v>58.640000000000022</v>
      </c>
      <c r="M111" s="683">
        <v>1</v>
      </c>
      <c r="N111" s="684">
        <v>58.640000000000022</v>
      </c>
    </row>
    <row r="112" spans="1:14" ht="14.45" customHeight="1" x14ac:dyDescent="0.2">
      <c r="A112" s="678" t="s">
        <v>521</v>
      </c>
      <c r="B112" s="679" t="s">
        <v>522</v>
      </c>
      <c r="C112" s="680" t="s">
        <v>534</v>
      </c>
      <c r="D112" s="681" t="s">
        <v>535</v>
      </c>
      <c r="E112" s="682">
        <v>50113001</v>
      </c>
      <c r="F112" s="681" t="s">
        <v>539</v>
      </c>
      <c r="G112" s="680" t="s">
        <v>552</v>
      </c>
      <c r="H112" s="680">
        <v>239807</v>
      </c>
      <c r="I112" s="680">
        <v>239807</v>
      </c>
      <c r="J112" s="680" t="s">
        <v>741</v>
      </c>
      <c r="K112" s="680" t="s">
        <v>742</v>
      </c>
      <c r="L112" s="683">
        <v>40.39</v>
      </c>
      <c r="M112" s="683">
        <v>12</v>
      </c>
      <c r="N112" s="684">
        <v>484.68</v>
      </c>
    </row>
    <row r="113" spans="1:14" ht="14.45" customHeight="1" x14ac:dyDescent="0.2">
      <c r="A113" s="678" t="s">
        <v>521</v>
      </c>
      <c r="B113" s="679" t="s">
        <v>522</v>
      </c>
      <c r="C113" s="680" t="s">
        <v>534</v>
      </c>
      <c r="D113" s="681" t="s">
        <v>535</v>
      </c>
      <c r="E113" s="682">
        <v>50113001</v>
      </c>
      <c r="F113" s="681" t="s">
        <v>539</v>
      </c>
      <c r="G113" s="680" t="s">
        <v>540</v>
      </c>
      <c r="H113" s="680">
        <v>243407</v>
      </c>
      <c r="I113" s="680">
        <v>243407</v>
      </c>
      <c r="J113" s="680" t="s">
        <v>743</v>
      </c>
      <c r="K113" s="680" t="s">
        <v>744</v>
      </c>
      <c r="L113" s="683">
        <v>246.76999989699169</v>
      </c>
      <c r="M113" s="683">
        <v>113</v>
      </c>
      <c r="N113" s="684">
        <v>27885.00998836006</v>
      </c>
    </row>
    <row r="114" spans="1:14" ht="14.45" customHeight="1" x14ac:dyDescent="0.2">
      <c r="A114" s="678" t="s">
        <v>521</v>
      </c>
      <c r="B114" s="679" t="s">
        <v>522</v>
      </c>
      <c r="C114" s="680" t="s">
        <v>534</v>
      </c>
      <c r="D114" s="681" t="s">
        <v>535</v>
      </c>
      <c r="E114" s="682">
        <v>50113001</v>
      </c>
      <c r="F114" s="681" t="s">
        <v>539</v>
      </c>
      <c r="G114" s="680" t="s">
        <v>540</v>
      </c>
      <c r="H114" s="680">
        <v>221744</v>
      </c>
      <c r="I114" s="680">
        <v>221744</v>
      </c>
      <c r="J114" s="680" t="s">
        <v>745</v>
      </c>
      <c r="K114" s="680" t="s">
        <v>746</v>
      </c>
      <c r="L114" s="683">
        <v>33</v>
      </c>
      <c r="M114" s="683">
        <v>236</v>
      </c>
      <c r="N114" s="684">
        <v>7788</v>
      </c>
    </row>
    <row r="115" spans="1:14" ht="14.45" customHeight="1" x14ac:dyDescent="0.2">
      <c r="A115" s="678" t="s">
        <v>521</v>
      </c>
      <c r="B115" s="679" t="s">
        <v>522</v>
      </c>
      <c r="C115" s="680" t="s">
        <v>534</v>
      </c>
      <c r="D115" s="681" t="s">
        <v>535</v>
      </c>
      <c r="E115" s="682">
        <v>50113001</v>
      </c>
      <c r="F115" s="681" t="s">
        <v>539</v>
      </c>
      <c r="G115" s="680" t="s">
        <v>540</v>
      </c>
      <c r="H115" s="680">
        <v>198864</v>
      </c>
      <c r="I115" s="680">
        <v>98864</v>
      </c>
      <c r="J115" s="680" t="s">
        <v>747</v>
      </c>
      <c r="K115" s="680" t="s">
        <v>748</v>
      </c>
      <c r="L115" s="683">
        <v>537.9</v>
      </c>
      <c r="M115" s="683">
        <v>3</v>
      </c>
      <c r="N115" s="684">
        <v>1613.6999999999998</v>
      </c>
    </row>
    <row r="116" spans="1:14" ht="14.45" customHeight="1" x14ac:dyDescent="0.2">
      <c r="A116" s="678" t="s">
        <v>521</v>
      </c>
      <c r="B116" s="679" t="s">
        <v>522</v>
      </c>
      <c r="C116" s="680" t="s">
        <v>534</v>
      </c>
      <c r="D116" s="681" t="s">
        <v>535</v>
      </c>
      <c r="E116" s="682">
        <v>50113001</v>
      </c>
      <c r="F116" s="681" t="s">
        <v>539</v>
      </c>
      <c r="G116" s="680" t="s">
        <v>540</v>
      </c>
      <c r="H116" s="680">
        <v>165633</v>
      </c>
      <c r="I116" s="680">
        <v>165751</v>
      </c>
      <c r="J116" s="680" t="s">
        <v>749</v>
      </c>
      <c r="K116" s="680" t="s">
        <v>750</v>
      </c>
      <c r="L116" s="683">
        <v>3951.6400000000003</v>
      </c>
      <c r="M116" s="683">
        <v>10</v>
      </c>
      <c r="N116" s="684">
        <v>39516.400000000001</v>
      </c>
    </row>
    <row r="117" spans="1:14" ht="14.45" customHeight="1" x14ac:dyDescent="0.2">
      <c r="A117" s="678" t="s">
        <v>521</v>
      </c>
      <c r="B117" s="679" t="s">
        <v>522</v>
      </c>
      <c r="C117" s="680" t="s">
        <v>534</v>
      </c>
      <c r="D117" s="681" t="s">
        <v>535</v>
      </c>
      <c r="E117" s="682">
        <v>50113001</v>
      </c>
      <c r="F117" s="681" t="s">
        <v>539</v>
      </c>
      <c r="G117" s="680" t="s">
        <v>540</v>
      </c>
      <c r="H117" s="680">
        <v>111337</v>
      </c>
      <c r="I117" s="680">
        <v>52421</v>
      </c>
      <c r="J117" s="680" t="s">
        <v>751</v>
      </c>
      <c r="K117" s="680" t="s">
        <v>752</v>
      </c>
      <c r="L117" s="683">
        <v>75.900000000000006</v>
      </c>
      <c r="M117" s="683">
        <v>55</v>
      </c>
      <c r="N117" s="684">
        <v>4174.5</v>
      </c>
    </row>
    <row r="118" spans="1:14" ht="14.45" customHeight="1" x14ac:dyDescent="0.2">
      <c r="A118" s="678" t="s">
        <v>521</v>
      </c>
      <c r="B118" s="679" t="s">
        <v>522</v>
      </c>
      <c r="C118" s="680" t="s">
        <v>534</v>
      </c>
      <c r="D118" s="681" t="s">
        <v>535</v>
      </c>
      <c r="E118" s="682">
        <v>50113001</v>
      </c>
      <c r="F118" s="681" t="s">
        <v>539</v>
      </c>
      <c r="G118" s="680" t="s">
        <v>540</v>
      </c>
      <c r="H118" s="680">
        <v>31915</v>
      </c>
      <c r="I118" s="680">
        <v>31915</v>
      </c>
      <c r="J118" s="680" t="s">
        <v>753</v>
      </c>
      <c r="K118" s="680" t="s">
        <v>754</v>
      </c>
      <c r="L118" s="683">
        <v>173.69</v>
      </c>
      <c r="M118" s="683">
        <v>65</v>
      </c>
      <c r="N118" s="684">
        <v>11289.85</v>
      </c>
    </row>
    <row r="119" spans="1:14" ht="14.45" customHeight="1" x14ac:dyDescent="0.2">
      <c r="A119" s="678" t="s">
        <v>521</v>
      </c>
      <c r="B119" s="679" t="s">
        <v>522</v>
      </c>
      <c r="C119" s="680" t="s">
        <v>534</v>
      </c>
      <c r="D119" s="681" t="s">
        <v>535</v>
      </c>
      <c r="E119" s="682">
        <v>50113001</v>
      </c>
      <c r="F119" s="681" t="s">
        <v>539</v>
      </c>
      <c r="G119" s="680" t="s">
        <v>540</v>
      </c>
      <c r="H119" s="680">
        <v>47706</v>
      </c>
      <c r="I119" s="680">
        <v>47706</v>
      </c>
      <c r="J119" s="680" t="s">
        <v>755</v>
      </c>
      <c r="K119" s="680" t="s">
        <v>756</v>
      </c>
      <c r="L119" s="683">
        <v>288.52999999999997</v>
      </c>
      <c r="M119" s="683">
        <v>5</v>
      </c>
      <c r="N119" s="684">
        <v>1442.6499999999999</v>
      </c>
    </row>
    <row r="120" spans="1:14" ht="14.45" customHeight="1" x14ac:dyDescent="0.2">
      <c r="A120" s="678" t="s">
        <v>521</v>
      </c>
      <c r="B120" s="679" t="s">
        <v>522</v>
      </c>
      <c r="C120" s="680" t="s">
        <v>534</v>
      </c>
      <c r="D120" s="681" t="s">
        <v>535</v>
      </c>
      <c r="E120" s="682">
        <v>50113001</v>
      </c>
      <c r="F120" s="681" t="s">
        <v>539</v>
      </c>
      <c r="G120" s="680" t="s">
        <v>540</v>
      </c>
      <c r="H120" s="680">
        <v>207771</v>
      </c>
      <c r="I120" s="680">
        <v>207771</v>
      </c>
      <c r="J120" s="680" t="s">
        <v>757</v>
      </c>
      <c r="K120" s="680" t="s">
        <v>758</v>
      </c>
      <c r="L120" s="683">
        <v>365.97</v>
      </c>
      <c r="M120" s="683">
        <v>4</v>
      </c>
      <c r="N120" s="684">
        <v>1463.88</v>
      </c>
    </row>
    <row r="121" spans="1:14" ht="14.45" customHeight="1" x14ac:dyDescent="0.2">
      <c r="A121" s="678" t="s">
        <v>521</v>
      </c>
      <c r="B121" s="679" t="s">
        <v>522</v>
      </c>
      <c r="C121" s="680" t="s">
        <v>534</v>
      </c>
      <c r="D121" s="681" t="s">
        <v>535</v>
      </c>
      <c r="E121" s="682">
        <v>50113001</v>
      </c>
      <c r="F121" s="681" t="s">
        <v>539</v>
      </c>
      <c r="G121" s="680" t="s">
        <v>540</v>
      </c>
      <c r="H121" s="680">
        <v>47249</v>
      </c>
      <c r="I121" s="680">
        <v>47249</v>
      </c>
      <c r="J121" s="680" t="s">
        <v>759</v>
      </c>
      <c r="K121" s="680" t="s">
        <v>760</v>
      </c>
      <c r="L121" s="683">
        <v>126.5</v>
      </c>
      <c r="M121" s="683">
        <v>65</v>
      </c>
      <c r="N121" s="684">
        <v>8222.5</v>
      </c>
    </row>
    <row r="122" spans="1:14" ht="14.45" customHeight="1" x14ac:dyDescent="0.2">
      <c r="A122" s="678" t="s">
        <v>521</v>
      </c>
      <c r="B122" s="679" t="s">
        <v>522</v>
      </c>
      <c r="C122" s="680" t="s">
        <v>534</v>
      </c>
      <c r="D122" s="681" t="s">
        <v>535</v>
      </c>
      <c r="E122" s="682">
        <v>50113001</v>
      </c>
      <c r="F122" s="681" t="s">
        <v>539</v>
      </c>
      <c r="G122" s="680" t="s">
        <v>540</v>
      </c>
      <c r="H122" s="680">
        <v>47244</v>
      </c>
      <c r="I122" s="680">
        <v>47244</v>
      </c>
      <c r="J122" s="680" t="s">
        <v>759</v>
      </c>
      <c r="K122" s="680" t="s">
        <v>754</v>
      </c>
      <c r="L122" s="683">
        <v>143</v>
      </c>
      <c r="M122" s="683">
        <v>24</v>
      </c>
      <c r="N122" s="684">
        <v>3432</v>
      </c>
    </row>
    <row r="123" spans="1:14" ht="14.45" customHeight="1" x14ac:dyDescent="0.2">
      <c r="A123" s="678" t="s">
        <v>521</v>
      </c>
      <c r="B123" s="679" t="s">
        <v>522</v>
      </c>
      <c r="C123" s="680" t="s">
        <v>534</v>
      </c>
      <c r="D123" s="681" t="s">
        <v>535</v>
      </c>
      <c r="E123" s="682">
        <v>50113001</v>
      </c>
      <c r="F123" s="681" t="s">
        <v>539</v>
      </c>
      <c r="G123" s="680" t="s">
        <v>540</v>
      </c>
      <c r="H123" s="680">
        <v>848335</v>
      </c>
      <c r="I123" s="680">
        <v>155782</v>
      </c>
      <c r="J123" s="680" t="s">
        <v>761</v>
      </c>
      <c r="K123" s="680" t="s">
        <v>762</v>
      </c>
      <c r="L123" s="683">
        <v>54.839999999999996</v>
      </c>
      <c r="M123" s="683">
        <v>3</v>
      </c>
      <c r="N123" s="684">
        <v>164.51999999999998</v>
      </c>
    </row>
    <row r="124" spans="1:14" ht="14.45" customHeight="1" x14ac:dyDescent="0.2">
      <c r="A124" s="678" t="s">
        <v>521</v>
      </c>
      <c r="B124" s="679" t="s">
        <v>522</v>
      </c>
      <c r="C124" s="680" t="s">
        <v>534</v>
      </c>
      <c r="D124" s="681" t="s">
        <v>535</v>
      </c>
      <c r="E124" s="682">
        <v>50113001</v>
      </c>
      <c r="F124" s="681" t="s">
        <v>539</v>
      </c>
      <c r="G124" s="680" t="s">
        <v>540</v>
      </c>
      <c r="H124" s="680">
        <v>106093</v>
      </c>
      <c r="I124" s="680">
        <v>6093</v>
      </c>
      <c r="J124" s="680" t="s">
        <v>763</v>
      </c>
      <c r="K124" s="680" t="s">
        <v>764</v>
      </c>
      <c r="L124" s="683">
        <v>174.98000000000002</v>
      </c>
      <c r="M124" s="683">
        <v>3</v>
      </c>
      <c r="N124" s="684">
        <v>524.94000000000005</v>
      </c>
    </row>
    <row r="125" spans="1:14" ht="14.45" customHeight="1" x14ac:dyDescent="0.2">
      <c r="A125" s="678" t="s">
        <v>521</v>
      </c>
      <c r="B125" s="679" t="s">
        <v>522</v>
      </c>
      <c r="C125" s="680" t="s">
        <v>534</v>
      </c>
      <c r="D125" s="681" t="s">
        <v>535</v>
      </c>
      <c r="E125" s="682">
        <v>50113001</v>
      </c>
      <c r="F125" s="681" t="s">
        <v>539</v>
      </c>
      <c r="G125" s="680" t="s">
        <v>540</v>
      </c>
      <c r="H125" s="680">
        <v>106091</v>
      </c>
      <c r="I125" s="680">
        <v>6091</v>
      </c>
      <c r="J125" s="680" t="s">
        <v>763</v>
      </c>
      <c r="K125" s="680" t="s">
        <v>765</v>
      </c>
      <c r="L125" s="683">
        <v>90.63000000000001</v>
      </c>
      <c r="M125" s="683">
        <v>4</v>
      </c>
      <c r="N125" s="684">
        <v>362.52000000000004</v>
      </c>
    </row>
    <row r="126" spans="1:14" ht="14.45" customHeight="1" x14ac:dyDescent="0.2">
      <c r="A126" s="678" t="s">
        <v>521</v>
      </c>
      <c r="B126" s="679" t="s">
        <v>522</v>
      </c>
      <c r="C126" s="680" t="s">
        <v>534</v>
      </c>
      <c r="D126" s="681" t="s">
        <v>535</v>
      </c>
      <c r="E126" s="682">
        <v>50113001</v>
      </c>
      <c r="F126" s="681" t="s">
        <v>539</v>
      </c>
      <c r="G126" s="680" t="s">
        <v>540</v>
      </c>
      <c r="H126" s="680">
        <v>102538</v>
      </c>
      <c r="I126" s="680">
        <v>2538</v>
      </c>
      <c r="J126" s="680" t="s">
        <v>766</v>
      </c>
      <c r="K126" s="680" t="s">
        <v>767</v>
      </c>
      <c r="L126" s="683">
        <v>50.050000000000004</v>
      </c>
      <c r="M126" s="683">
        <v>14</v>
      </c>
      <c r="N126" s="684">
        <v>700.7</v>
      </c>
    </row>
    <row r="127" spans="1:14" ht="14.45" customHeight="1" x14ac:dyDescent="0.2">
      <c r="A127" s="678" t="s">
        <v>521</v>
      </c>
      <c r="B127" s="679" t="s">
        <v>522</v>
      </c>
      <c r="C127" s="680" t="s">
        <v>534</v>
      </c>
      <c r="D127" s="681" t="s">
        <v>535</v>
      </c>
      <c r="E127" s="682">
        <v>50113001</v>
      </c>
      <c r="F127" s="681" t="s">
        <v>539</v>
      </c>
      <c r="G127" s="680" t="s">
        <v>540</v>
      </c>
      <c r="H127" s="680">
        <v>125366</v>
      </c>
      <c r="I127" s="680">
        <v>25366</v>
      </c>
      <c r="J127" s="680" t="s">
        <v>768</v>
      </c>
      <c r="K127" s="680" t="s">
        <v>769</v>
      </c>
      <c r="L127" s="683">
        <v>65.42</v>
      </c>
      <c r="M127" s="683">
        <v>4</v>
      </c>
      <c r="N127" s="684">
        <v>261.68</v>
      </c>
    </row>
    <row r="128" spans="1:14" ht="14.45" customHeight="1" x14ac:dyDescent="0.2">
      <c r="A128" s="678" t="s">
        <v>521</v>
      </c>
      <c r="B128" s="679" t="s">
        <v>522</v>
      </c>
      <c r="C128" s="680" t="s">
        <v>534</v>
      </c>
      <c r="D128" s="681" t="s">
        <v>535</v>
      </c>
      <c r="E128" s="682">
        <v>50113001</v>
      </c>
      <c r="F128" s="681" t="s">
        <v>539</v>
      </c>
      <c r="G128" s="680" t="s">
        <v>540</v>
      </c>
      <c r="H128" s="680">
        <v>109139</v>
      </c>
      <c r="I128" s="680">
        <v>176129</v>
      </c>
      <c r="J128" s="680" t="s">
        <v>770</v>
      </c>
      <c r="K128" s="680" t="s">
        <v>771</v>
      </c>
      <c r="L128" s="683">
        <v>639.13999999999987</v>
      </c>
      <c r="M128" s="683">
        <v>1</v>
      </c>
      <c r="N128" s="684">
        <v>639.13999999999987</v>
      </c>
    </row>
    <row r="129" spans="1:14" ht="14.45" customHeight="1" x14ac:dyDescent="0.2">
      <c r="A129" s="678" t="s">
        <v>521</v>
      </c>
      <c r="B129" s="679" t="s">
        <v>522</v>
      </c>
      <c r="C129" s="680" t="s">
        <v>534</v>
      </c>
      <c r="D129" s="681" t="s">
        <v>535</v>
      </c>
      <c r="E129" s="682">
        <v>50113001</v>
      </c>
      <c r="F129" s="681" t="s">
        <v>539</v>
      </c>
      <c r="G129" s="680" t="s">
        <v>540</v>
      </c>
      <c r="H129" s="680">
        <v>193746</v>
      </c>
      <c r="I129" s="680">
        <v>93746</v>
      </c>
      <c r="J129" s="680" t="s">
        <v>772</v>
      </c>
      <c r="K129" s="680" t="s">
        <v>773</v>
      </c>
      <c r="L129" s="683">
        <v>522.94666473305358</v>
      </c>
      <c r="M129" s="683">
        <v>9</v>
      </c>
      <c r="N129" s="684">
        <v>4706.5199825974823</v>
      </c>
    </row>
    <row r="130" spans="1:14" ht="14.45" customHeight="1" x14ac:dyDescent="0.2">
      <c r="A130" s="678" t="s">
        <v>521</v>
      </c>
      <c r="B130" s="679" t="s">
        <v>522</v>
      </c>
      <c r="C130" s="680" t="s">
        <v>534</v>
      </c>
      <c r="D130" s="681" t="s">
        <v>535</v>
      </c>
      <c r="E130" s="682">
        <v>50113001</v>
      </c>
      <c r="F130" s="681" t="s">
        <v>539</v>
      </c>
      <c r="G130" s="680" t="s">
        <v>298</v>
      </c>
      <c r="H130" s="680">
        <v>103575</v>
      </c>
      <c r="I130" s="680">
        <v>3575</v>
      </c>
      <c r="J130" s="680" t="s">
        <v>774</v>
      </c>
      <c r="K130" s="680" t="s">
        <v>775</v>
      </c>
      <c r="L130" s="683">
        <v>73.610000000000014</v>
      </c>
      <c r="M130" s="683">
        <v>8</v>
      </c>
      <c r="N130" s="684">
        <v>588.88000000000011</v>
      </c>
    </row>
    <row r="131" spans="1:14" ht="14.45" customHeight="1" x14ac:dyDescent="0.2">
      <c r="A131" s="678" t="s">
        <v>521</v>
      </c>
      <c r="B131" s="679" t="s">
        <v>522</v>
      </c>
      <c r="C131" s="680" t="s">
        <v>534</v>
      </c>
      <c r="D131" s="681" t="s">
        <v>535</v>
      </c>
      <c r="E131" s="682">
        <v>50113001</v>
      </c>
      <c r="F131" s="681" t="s">
        <v>539</v>
      </c>
      <c r="G131" s="680" t="s">
        <v>540</v>
      </c>
      <c r="H131" s="680">
        <v>216572</v>
      </c>
      <c r="I131" s="680">
        <v>216572</v>
      </c>
      <c r="J131" s="680" t="s">
        <v>776</v>
      </c>
      <c r="K131" s="680" t="s">
        <v>777</v>
      </c>
      <c r="L131" s="683">
        <v>43.814021653826465</v>
      </c>
      <c r="M131" s="683">
        <v>480</v>
      </c>
      <c r="N131" s="684">
        <v>21030.730393836704</v>
      </c>
    </row>
    <row r="132" spans="1:14" ht="14.45" customHeight="1" x14ac:dyDescent="0.2">
      <c r="A132" s="678" t="s">
        <v>521</v>
      </c>
      <c r="B132" s="679" t="s">
        <v>522</v>
      </c>
      <c r="C132" s="680" t="s">
        <v>534</v>
      </c>
      <c r="D132" s="681" t="s">
        <v>535</v>
      </c>
      <c r="E132" s="682">
        <v>50113001</v>
      </c>
      <c r="F132" s="681" t="s">
        <v>539</v>
      </c>
      <c r="G132" s="680" t="s">
        <v>540</v>
      </c>
      <c r="H132" s="680">
        <v>223200</v>
      </c>
      <c r="I132" s="680">
        <v>223200</v>
      </c>
      <c r="J132" s="680" t="s">
        <v>778</v>
      </c>
      <c r="K132" s="680" t="s">
        <v>779</v>
      </c>
      <c r="L132" s="683">
        <v>121.94000000000001</v>
      </c>
      <c r="M132" s="683">
        <v>2</v>
      </c>
      <c r="N132" s="684">
        <v>243.88000000000002</v>
      </c>
    </row>
    <row r="133" spans="1:14" ht="14.45" customHeight="1" x14ac:dyDescent="0.2">
      <c r="A133" s="678" t="s">
        <v>521</v>
      </c>
      <c r="B133" s="679" t="s">
        <v>522</v>
      </c>
      <c r="C133" s="680" t="s">
        <v>534</v>
      </c>
      <c r="D133" s="681" t="s">
        <v>535</v>
      </c>
      <c r="E133" s="682">
        <v>50113001</v>
      </c>
      <c r="F133" s="681" t="s">
        <v>539</v>
      </c>
      <c r="G133" s="680" t="s">
        <v>540</v>
      </c>
      <c r="H133" s="680">
        <v>241678</v>
      </c>
      <c r="I133" s="680">
        <v>241678</v>
      </c>
      <c r="J133" s="680" t="s">
        <v>780</v>
      </c>
      <c r="K133" s="680" t="s">
        <v>781</v>
      </c>
      <c r="L133" s="683">
        <v>94.71</v>
      </c>
      <c r="M133" s="683">
        <v>3</v>
      </c>
      <c r="N133" s="684">
        <v>284.13</v>
      </c>
    </row>
    <row r="134" spans="1:14" ht="14.45" customHeight="1" x14ac:dyDescent="0.2">
      <c r="A134" s="678" t="s">
        <v>521</v>
      </c>
      <c r="B134" s="679" t="s">
        <v>522</v>
      </c>
      <c r="C134" s="680" t="s">
        <v>534</v>
      </c>
      <c r="D134" s="681" t="s">
        <v>535</v>
      </c>
      <c r="E134" s="682">
        <v>50113001</v>
      </c>
      <c r="F134" s="681" t="s">
        <v>539</v>
      </c>
      <c r="G134" s="680" t="s">
        <v>540</v>
      </c>
      <c r="H134" s="680">
        <v>51367</v>
      </c>
      <c r="I134" s="680">
        <v>51367</v>
      </c>
      <c r="J134" s="680" t="s">
        <v>782</v>
      </c>
      <c r="K134" s="680" t="s">
        <v>783</v>
      </c>
      <c r="L134" s="683">
        <v>92.949999999999989</v>
      </c>
      <c r="M134" s="683">
        <v>202</v>
      </c>
      <c r="N134" s="684">
        <v>18775.899999999998</v>
      </c>
    </row>
    <row r="135" spans="1:14" ht="14.45" customHeight="1" x14ac:dyDescent="0.2">
      <c r="A135" s="678" t="s">
        <v>521</v>
      </c>
      <c r="B135" s="679" t="s">
        <v>522</v>
      </c>
      <c r="C135" s="680" t="s">
        <v>534</v>
      </c>
      <c r="D135" s="681" t="s">
        <v>535</v>
      </c>
      <c r="E135" s="682">
        <v>50113001</v>
      </c>
      <c r="F135" s="681" t="s">
        <v>539</v>
      </c>
      <c r="G135" s="680" t="s">
        <v>540</v>
      </c>
      <c r="H135" s="680">
        <v>51366</v>
      </c>
      <c r="I135" s="680">
        <v>51366</v>
      </c>
      <c r="J135" s="680" t="s">
        <v>782</v>
      </c>
      <c r="K135" s="680" t="s">
        <v>784</v>
      </c>
      <c r="L135" s="683">
        <v>171.6</v>
      </c>
      <c r="M135" s="683">
        <v>57</v>
      </c>
      <c r="N135" s="684">
        <v>9781.1999999999989</v>
      </c>
    </row>
    <row r="136" spans="1:14" ht="14.45" customHeight="1" x14ac:dyDescent="0.2">
      <c r="A136" s="678" t="s">
        <v>521</v>
      </c>
      <c r="B136" s="679" t="s">
        <v>522</v>
      </c>
      <c r="C136" s="680" t="s">
        <v>534</v>
      </c>
      <c r="D136" s="681" t="s">
        <v>535</v>
      </c>
      <c r="E136" s="682">
        <v>50113001</v>
      </c>
      <c r="F136" s="681" t="s">
        <v>539</v>
      </c>
      <c r="G136" s="680" t="s">
        <v>540</v>
      </c>
      <c r="H136" s="680">
        <v>51384</v>
      </c>
      <c r="I136" s="680">
        <v>51384</v>
      </c>
      <c r="J136" s="680" t="s">
        <v>782</v>
      </c>
      <c r="K136" s="680" t="s">
        <v>785</v>
      </c>
      <c r="L136" s="683">
        <v>192.49999999999997</v>
      </c>
      <c r="M136" s="683">
        <v>23</v>
      </c>
      <c r="N136" s="684">
        <v>4427.4999999999991</v>
      </c>
    </row>
    <row r="137" spans="1:14" ht="14.45" customHeight="1" x14ac:dyDescent="0.2">
      <c r="A137" s="678" t="s">
        <v>521</v>
      </c>
      <c r="B137" s="679" t="s">
        <v>522</v>
      </c>
      <c r="C137" s="680" t="s">
        <v>534</v>
      </c>
      <c r="D137" s="681" t="s">
        <v>535</v>
      </c>
      <c r="E137" s="682">
        <v>50113001</v>
      </c>
      <c r="F137" s="681" t="s">
        <v>539</v>
      </c>
      <c r="G137" s="680" t="s">
        <v>540</v>
      </c>
      <c r="H137" s="680">
        <v>51383</v>
      </c>
      <c r="I137" s="680">
        <v>51383</v>
      </c>
      <c r="J137" s="680" t="s">
        <v>782</v>
      </c>
      <c r="K137" s="680" t="s">
        <v>786</v>
      </c>
      <c r="L137" s="683">
        <v>93.5</v>
      </c>
      <c r="M137" s="683">
        <v>72</v>
      </c>
      <c r="N137" s="684">
        <v>6732</v>
      </c>
    </row>
    <row r="138" spans="1:14" ht="14.45" customHeight="1" x14ac:dyDescent="0.2">
      <c r="A138" s="678" t="s">
        <v>521</v>
      </c>
      <c r="B138" s="679" t="s">
        <v>522</v>
      </c>
      <c r="C138" s="680" t="s">
        <v>534</v>
      </c>
      <c r="D138" s="681" t="s">
        <v>535</v>
      </c>
      <c r="E138" s="682">
        <v>50113001</v>
      </c>
      <c r="F138" s="681" t="s">
        <v>539</v>
      </c>
      <c r="G138" s="680" t="s">
        <v>540</v>
      </c>
      <c r="H138" s="680">
        <v>241993</v>
      </c>
      <c r="I138" s="680">
        <v>241993</v>
      </c>
      <c r="J138" s="680" t="s">
        <v>787</v>
      </c>
      <c r="K138" s="680" t="s">
        <v>788</v>
      </c>
      <c r="L138" s="683">
        <v>94.29000000000002</v>
      </c>
      <c r="M138" s="683">
        <v>2</v>
      </c>
      <c r="N138" s="684">
        <v>188.58000000000004</v>
      </c>
    </row>
    <row r="139" spans="1:14" ht="14.45" customHeight="1" x14ac:dyDescent="0.2">
      <c r="A139" s="678" t="s">
        <v>521</v>
      </c>
      <c r="B139" s="679" t="s">
        <v>522</v>
      </c>
      <c r="C139" s="680" t="s">
        <v>534</v>
      </c>
      <c r="D139" s="681" t="s">
        <v>535</v>
      </c>
      <c r="E139" s="682">
        <v>50113001</v>
      </c>
      <c r="F139" s="681" t="s">
        <v>539</v>
      </c>
      <c r="G139" s="680" t="s">
        <v>540</v>
      </c>
      <c r="H139" s="680">
        <v>208988</v>
      </c>
      <c r="I139" s="680">
        <v>208988</v>
      </c>
      <c r="J139" s="680" t="s">
        <v>789</v>
      </c>
      <c r="K139" s="680" t="s">
        <v>790</v>
      </c>
      <c r="L139" s="683">
        <v>555.16999999999996</v>
      </c>
      <c r="M139" s="683">
        <v>18</v>
      </c>
      <c r="N139" s="684">
        <v>9993.06</v>
      </c>
    </row>
    <row r="140" spans="1:14" ht="14.45" customHeight="1" x14ac:dyDescent="0.2">
      <c r="A140" s="678" t="s">
        <v>521</v>
      </c>
      <c r="B140" s="679" t="s">
        <v>522</v>
      </c>
      <c r="C140" s="680" t="s">
        <v>534</v>
      </c>
      <c r="D140" s="681" t="s">
        <v>535</v>
      </c>
      <c r="E140" s="682">
        <v>50113001</v>
      </c>
      <c r="F140" s="681" t="s">
        <v>539</v>
      </c>
      <c r="G140" s="680" t="s">
        <v>540</v>
      </c>
      <c r="H140" s="680">
        <v>208990</v>
      </c>
      <c r="I140" s="680">
        <v>208990</v>
      </c>
      <c r="J140" s="680" t="s">
        <v>791</v>
      </c>
      <c r="K140" s="680" t="s">
        <v>790</v>
      </c>
      <c r="L140" s="683">
        <v>668.46999999999991</v>
      </c>
      <c r="M140" s="683">
        <v>19</v>
      </c>
      <c r="N140" s="684">
        <v>12700.929999999998</v>
      </c>
    </row>
    <row r="141" spans="1:14" ht="14.45" customHeight="1" x14ac:dyDescent="0.2">
      <c r="A141" s="678" t="s">
        <v>521</v>
      </c>
      <c r="B141" s="679" t="s">
        <v>522</v>
      </c>
      <c r="C141" s="680" t="s">
        <v>534</v>
      </c>
      <c r="D141" s="681" t="s">
        <v>535</v>
      </c>
      <c r="E141" s="682">
        <v>50113001</v>
      </c>
      <c r="F141" s="681" t="s">
        <v>539</v>
      </c>
      <c r="G141" s="680" t="s">
        <v>540</v>
      </c>
      <c r="H141" s="680">
        <v>224965</v>
      </c>
      <c r="I141" s="680">
        <v>224965</v>
      </c>
      <c r="J141" s="680" t="s">
        <v>792</v>
      </c>
      <c r="K141" s="680" t="s">
        <v>793</v>
      </c>
      <c r="L141" s="683">
        <v>107.75</v>
      </c>
      <c r="M141" s="683">
        <v>12</v>
      </c>
      <c r="N141" s="684">
        <v>1293</v>
      </c>
    </row>
    <row r="142" spans="1:14" ht="14.45" customHeight="1" x14ac:dyDescent="0.2">
      <c r="A142" s="678" t="s">
        <v>521</v>
      </c>
      <c r="B142" s="679" t="s">
        <v>522</v>
      </c>
      <c r="C142" s="680" t="s">
        <v>534</v>
      </c>
      <c r="D142" s="681" t="s">
        <v>535</v>
      </c>
      <c r="E142" s="682">
        <v>50113001</v>
      </c>
      <c r="F142" s="681" t="s">
        <v>539</v>
      </c>
      <c r="G142" s="680" t="s">
        <v>298</v>
      </c>
      <c r="H142" s="680">
        <v>227475</v>
      </c>
      <c r="I142" s="680">
        <v>227475</v>
      </c>
      <c r="J142" s="680" t="s">
        <v>794</v>
      </c>
      <c r="K142" s="680" t="s">
        <v>795</v>
      </c>
      <c r="L142" s="683">
        <v>1287.1799999999998</v>
      </c>
      <c r="M142" s="683">
        <v>1</v>
      </c>
      <c r="N142" s="684">
        <v>1287.1799999999998</v>
      </c>
    </row>
    <row r="143" spans="1:14" ht="14.45" customHeight="1" x14ac:dyDescent="0.2">
      <c r="A143" s="678" t="s">
        <v>521</v>
      </c>
      <c r="B143" s="679" t="s">
        <v>522</v>
      </c>
      <c r="C143" s="680" t="s">
        <v>534</v>
      </c>
      <c r="D143" s="681" t="s">
        <v>535</v>
      </c>
      <c r="E143" s="682">
        <v>50113001</v>
      </c>
      <c r="F143" s="681" t="s">
        <v>539</v>
      </c>
      <c r="G143" s="680" t="s">
        <v>540</v>
      </c>
      <c r="H143" s="680">
        <v>187299</v>
      </c>
      <c r="I143" s="680">
        <v>87299</v>
      </c>
      <c r="J143" s="680" t="s">
        <v>796</v>
      </c>
      <c r="K143" s="680" t="s">
        <v>797</v>
      </c>
      <c r="L143" s="683">
        <v>1003.63</v>
      </c>
      <c r="M143" s="683">
        <v>17</v>
      </c>
      <c r="N143" s="684">
        <v>17061.71</v>
      </c>
    </row>
    <row r="144" spans="1:14" ht="14.45" customHeight="1" x14ac:dyDescent="0.2">
      <c r="A144" s="678" t="s">
        <v>521</v>
      </c>
      <c r="B144" s="679" t="s">
        <v>522</v>
      </c>
      <c r="C144" s="680" t="s">
        <v>534</v>
      </c>
      <c r="D144" s="681" t="s">
        <v>535</v>
      </c>
      <c r="E144" s="682">
        <v>50113001</v>
      </c>
      <c r="F144" s="681" t="s">
        <v>539</v>
      </c>
      <c r="G144" s="680" t="s">
        <v>540</v>
      </c>
      <c r="H144" s="680">
        <v>502059</v>
      </c>
      <c r="I144" s="680">
        <v>0</v>
      </c>
      <c r="J144" s="680" t="s">
        <v>798</v>
      </c>
      <c r="K144" s="680" t="s">
        <v>799</v>
      </c>
      <c r="L144" s="683">
        <v>254.10000000000002</v>
      </c>
      <c r="M144" s="683">
        <v>144</v>
      </c>
      <c r="N144" s="684">
        <v>36590.400000000001</v>
      </c>
    </row>
    <row r="145" spans="1:14" ht="14.45" customHeight="1" x14ac:dyDescent="0.2">
      <c r="A145" s="678" t="s">
        <v>521</v>
      </c>
      <c r="B145" s="679" t="s">
        <v>522</v>
      </c>
      <c r="C145" s="680" t="s">
        <v>534</v>
      </c>
      <c r="D145" s="681" t="s">
        <v>535</v>
      </c>
      <c r="E145" s="682">
        <v>50113001</v>
      </c>
      <c r="F145" s="681" t="s">
        <v>539</v>
      </c>
      <c r="G145" s="680" t="s">
        <v>540</v>
      </c>
      <c r="H145" s="680">
        <v>902048</v>
      </c>
      <c r="I145" s="680">
        <v>0</v>
      </c>
      <c r="J145" s="680" t="s">
        <v>800</v>
      </c>
      <c r="K145" s="680" t="s">
        <v>801</v>
      </c>
      <c r="L145" s="683">
        <v>331.2</v>
      </c>
      <c r="M145" s="683">
        <v>76</v>
      </c>
      <c r="N145" s="684">
        <v>25171.199999999997</v>
      </c>
    </row>
    <row r="146" spans="1:14" ht="14.45" customHeight="1" x14ac:dyDescent="0.2">
      <c r="A146" s="678" t="s">
        <v>521</v>
      </c>
      <c r="B146" s="679" t="s">
        <v>522</v>
      </c>
      <c r="C146" s="680" t="s">
        <v>534</v>
      </c>
      <c r="D146" s="681" t="s">
        <v>535</v>
      </c>
      <c r="E146" s="682">
        <v>50113001</v>
      </c>
      <c r="F146" s="681" t="s">
        <v>539</v>
      </c>
      <c r="G146" s="680" t="s">
        <v>540</v>
      </c>
      <c r="H146" s="680">
        <v>498359</v>
      </c>
      <c r="I146" s="680">
        <v>0</v>
      </c>
      <c r="J146" s="680" t="s">
        <v>802</v>
      </c>
      <c r="K146" s="680" t="s">
        <v>801</v>
      </c>
      <c r="L146" s="683">
        <v>331.2</v>
      </c>
      <c r="M146" s="683">
        <v>520</v>
      </c>
      <c r="N146" s="684">
        <v>172224</v>
      </c>
    </row>
    <row r="147" spans="1:14" ht="14.45" customHeight="1" x14ac:dyDescent="0.2">
      <c r="A147" s="678" t="s">
        <v>521</v>
      </c>
      <c r="B147" s="679" t="s">
        <v>522</v>
      </c>
      <c r="C147" s="680" t="s">
        <v>534</v>
      </c>
      <c r="D147" s="681" t="s">
        <v>535</v>
      </c>
      <c r="E147" s="682">
        <v>50113001</v>
      </c>
      <c r="F147" s="681" t="s">
        <v>539</v>
      </c>
      <c r="G147" s="680" t="s">
        <v>540</v>
      </c>
      <c r="H147" s="680">
        <v>500899</v>
      </c>
      <c r="I147" s="680">
        <v>0</v>
      </c>
      <c r="J147" s="680" t="s">
        <v>803</v>
      </c>
      <c r="K147" s="680" t="s">
        <v>804</v>
      </c>
      <c r="L147" s="683">
        <v>331.2</v>
      </c>
      <c r="M147" s="683">
        <v>250</v>
      </c>
      <c r="N147" s="684">
        <v>82800</v>
      </c>
    </row>
    <row r="148" spans="1:14" ht="14.45" customHeight="1" x14ac:dyDescent="0.2">
      <c r="A148" s="678" t="s">
        <v>521</v>
      </c>
      <c r="B148" s="679" t="s">
        <v>522</v>
      </c>
      <c r="C148" s="680" t="s">
        <v>534</v>
      </c>
      <c r="D148" s="681" t="s">
        <v>535</v>
      </c>
      <c r="E148" s="682">
        <v>50113001</v>
      </c>
      <c r="F148" s="681" t="s">
        <v>539</v>
      </c>
      <c r="G148" s="680" t="s">
        <v>540</v>
      </c>
      <c r="H148" s="680">
        <v>499276</v>
      </c>
      <c r="I148" s="680">
        <v>0</v>
      </c>
      <c r="J148" s="680" t="s">
        <v>805</v>
      </c>
      <c r="K148" s="680" t="s">
        <v>799</v>
      </c>
      <c r="L148" s="683">
        <v>296.17076923076917</v>
      </c>
      <c r="M148" s="683">
        <v>104</v>
      </c>
      <c r="N148" s="684">
        <v>30801.759999999995</v>
      </c>
    </row>
    <row r="149" spans="1:14" ht="14.45" customHeight="1" x14ac:dyDescent="0.2">
      <c r="A149" s="678" t="s">
        <v>521</v>
      </c>
      <c r="B149" s="679" t="s">
        <v>522</v>
      </c>
      <c r="C149" s="680" t="s">
        <v>534</v>
      </c>
      <c r="D149" s="681" t="s">
        <v>535</v>
      </c>
      <c r="E149" s="682">
        <v>50113001</v>
      </c>
      <c r="F149" s="681" t="s">
        <v>539</v>
      </c>
      <c r="G149" s="680" t="s">
        <v>540</v>
      </c>
      <c r="H149" s="680">
        <v>398077</v>
      </c>
      <c r="I149" s="680">
        <v>0</v>
      </c>
      <c r="J149" s="680" t="s">
        <v>806</v>
      </c>
      <c r="K149" s="680" t="s">
        <v>807</v>
      </c>
      <c r="L149" s="683">
        <v>42.55</v>
      </c>
      <c r="M149" s="683">
        <v>70</v>
      </c>
      <c r="N149" s="684">
        <v>2978.5</v>
      </c>
    </row>
    <row r="150" spans="1:14" ht="14.45" customHeight="1" x14ac:dyDescent="0.2">
      <c r="A150" s="678" t="s">
        <v>521</v>
      </c>
      <c r="B150" s="679" t="s">
        <v>522</v>
      </c>
      <c r="C150" s="680" t="s">
        <v>534</v>
      </c>
      <c r="D150" s="681" t="s">
        <v>535</v>
      </c>
      <c r="E150" s="682">
        <v>50113001</v>
      </c>
      <c r="F150" s="681" t="s">
        <v>539</v>
      </c>
      <c r="G150" s="680" t="s">
        <v>540</v>
      </c>
      <c r="H150" s="680">
        <v>397413</v>
      </c>
      <c r="I150" s="680">
        <v>0</v>
      </c>
      <c r="J150" s="680" t="s">
        <v>808</v>
      </c>
      <c r="K150" s="680" t="s">
        <v>809</v>
      </c>
      <c r="L150" s="683">
        <v>195.17526807297878</v>
      </c>
      <c r="M150" s="683">
        <v>10</v>
      </c>
      <c r="N150" s="684">
        <v>1951.7526807297877</v>
      </c>
    </row>
    <row r="151" spans="1:14" ht="14.45" customHeight="1" x14ac:dyDescent="0.2">
      <c r="A151" s="678" t="s">
        <v>521</v>
      </c>
      <c r="B151" s="679" t="s">
        <v>522</v>
      </c>
      <c r="C151" s="680" t="s">
        <v>534</v>
      </c>
      <c r="D151" s="681" t="s">
        <v>535</v>
      </c>
      <c r="E151" s="682">
        <v>50113001</v>
      </c>
      <c r="F151" s="681" t="s">
        <v>539</v>
      </c>
      <c r="G151" s="680" t="s">
        <v>540</v>
      </c>
      <c r="H151" s="680">
        <v>218183</v>
      </c>
      <c r="I151" s="680">
        <v>218183</v>
      </c>
      <c r="J151" s="680" t="s">
        <v>810</v>
      </c>
      <c r="K151" s="680" t="s">
        <v>811</v>
      </c>
      <c r="L151" s="683">
        <v>565.88000000000011</v>
      </c>
      <c r="M151" s="683">
        <v>8</v>
      </c>
      <c r="N151" s="684">
        <v>4527.0400000000009</v>
      </c>
    </row>
    <row r="152" spans="1:14" ht="14.45" customHeight="1" x14ac:dyDescent="0.2">
      <c r="A152" s="678" t="s">
        <v>521</v>
      </c>
      <c r="B152" s="679" t="s">
        <v>522</v>
      </c>
      <c r="C152" s="680" t="s">
        <v>534</v>
      </c>
      <c r="D152" s="681" t="s">
        <v>535</v>
      </c>
      <c r="E152" s="682">
        <v>50113001</v>
      </c>
      <c r="F152" s="681" t="s">
        <v>539</v>
      </c>
      <c r="G152" s="680" t="s">
        <v>552</v>
      </c>
      <c r="H152" s="680">
        <v>162748</v>
      </c>
      <c r="I152" s="680">
        <v>162748</v>
      </c>
      <c r="J152" s="680" t="s">
        <v>812</v>
      </c>
      <c r="K152" s="680" t="s">
        <v>813</v>
      </c>
      <c r="L152" s="683">
        <v>753.9</v>
      </c>
      <c r="M152" s="683">
        <v>3</v>
      </c>
      <c r="N152" s="684">
        <v>2261.6999999999998</v>
      </c>
    </row>
    <row r="153" spans="1:14" ht="14.45" customHeight="1" x14ac:dyDescent="0.2">
      <c r="A153" s="678" t="s">
        <v>521</v>
      </c>
      <c r="B153" s="679" t="s">
        <v>522</v>
      </c>
      <c r="C153" s="680" t="s">
        <v>534</v>
      </c>
      <c r="D153" s="681" t="s">
        <v>535</v>
      </c>
      <c r="E153" s="682">
        <v>50113001</v>
      </c>
      <c r="F153" s="681" t="s">
        <v>539</v>
      </c>
      <c r="G153" s="680" t="s">
        <v>540</v>
      </c>
      <c r="H153" s="680">
        <v>848725</v>
      </c>
      <c r="I153" s="680">
        <v>107677</v>
      </c>
      <c r="J153" s="680" t="s">
        <v>814</v>
      </c>
      <c r="K153" s="680" t="s">
        <v>815</v>
      </c>
      <c r="L153" s="683">
        <v>439.25461538461548</v>
      </c>
      <c r="M153" s="683">
        <v>39</v>
      </c>
      <c r="N153" s="684">
        <v>17130.930000000004</v>
      </c>
    </row>
    <row r="154" spans="1:14" ht="14.45" customHeight="1" x14ac:dyDescent="0.2">
      <c r="A154" s="678" t="s">
        <v>521</v>
      </c>
      <c r="B154" s="679" t="s">
        <v>522</v>
      </c>
      <c r="C154" s="680" t="s">
        <v>534</v>
      </c>
      <c r="D154" s="681" t="s">
        <v>535</v>
      </c>
      <c r="E154" s="682">
        <v>50113001</v>
      </c>
      <c r="F154" s="681" t="s">
        <v>539</v>
      </c>
      <c r="G154" s="680" t="s">
        <v>540</v>
      </c>
      <c r="H154" s="680">
        <v>230426</v>
      </c>
      <c r="I154" s="680">
        <v>230426</v>
      </c>
      <c r="J154" s="680" t="s">
        <v>816</v>
      </c>
      <c r="K154" s="680" t="s">
        <v>817</v>
      </c>
      <c r="L154" s="683">
        <v>77.87</v>
      </c>
      <c r="M154" s="683">
        <v>2</v>
      </c>
      <c r="N154" s="684">
        <v>155.74</v>
      </c>
    </row>
    <row r="155" spans="1:14" ht="14.45" customHeight="1" x14ac:dyDescent="0.2">
      <c r="A155" s="678" t="s">
        <v>521</v>
      </c>
      <c r="B155" s="679" t="s">
        <v>522</v>
      </c>
      <c r="C155" s="680" t="s">
        <v>534</v>
      </c>
      <c r="D155" s="681" t="s">
        <v>535</v>
      </c>
      <c r="E155" s="682">
        <v>50113001</v>
      </c>
      <c r="F155" s="681" t="s">
        <v>539</v>
      </c>
      <c r="G155" s="680" t="s">
        <v>540</v>
      </c>
      <c r="H155" s="680">
        <v>100489</v>
      </c>
      <c r="I155" s="680">
        <v>489</v>
      </c>
      <c r="J155" s="680" t="s">
        <v>816</v>
      </c>
      <c r="K155" s="680" t="s">
        <v>818</v>
      </c>
      <c r="L155" s="683">
        <v>47.139999999999993</v>
      </c>
      <c r="M155" s="683">
        <v>52</v>
      </c>
      <c r="N155" s="684">
        <v>2451.2799999999997</v>
      </c>
    </row>
    <row r="156" spans="1:14" ht="14.45" customHeight="1" x14ac:dyDescent="0.2">
      <c r="A156" s="678" t="s">
        <v>521</v>
      </c>
      <c r="B156" s="679" t="s">
        <v>522</v>
      </c>
      <c r="C156" s="680" t="s">
        <v>534</v>
      </c>
      <c r="D156" s="681" t="s">
        <v>535</v>
      </c>
      <c r="E156" s="682">
        <v>50113001</v>
      </c>
      <c r="F156" s="681" t="s">
        <v>539</v>
      </c>
      <c r="G156" s="680" t="s">
        <v>552</v>
      </c>
      <c r="H156" s="680">
        <v>237595</v>
      </c>
      <c r="I156" s="680">
        <v>237595</v>
      </c>
      <c r="J156" s="680" t="s">
        <v>819</v>
      </c>
      <c r="K156" s="680" t="s">
        <v>820</v>
      </c>
      <c r="L156" s="683">
        <v>122.11000000000001</v>
      </c>
      <c r="M156" s="683">
        <v>1</v>
      </c>
      <c r="N156" s="684">
        <v>122.11000000000001</v>
      </c>
    </row>
    <row r="157" spans="1:14" ht="14.45" customHeight="1" x14ac:dyDescent="0.2">
      <c r="A157" s="678" t="s">
        <v>521</v>
      </c>
      <c r="B157" s="679" t="s">
        <v>522</v>
      </c>
      <c r="C157" s="680" t="s">
        <v>534</v>
      </c>
      <c r="D157" s="681" t="s">
        <v>535</v>
      </c>
      <c r="E157" s="682">
        <v>50113001</v>
      </c>
      <c r="F157" s="681" t="s">
        <v>539</v>
      </c>
      <c r="G157" s="680" t="s">
        <v>540</v>
      </c>
      <c r="H157" s="680">
        <v>930224</v>
      </c>
      <c r="I157" s="680">
        <v>0</v>
      </c>
      <c r="J157" s="680" t="s">
        <v>821</v>
      </c>
      <c r="K157" s="680" t="s">
        <v>298</v>
      </c>
      <c r="L157" s="683">
        <v>247.74354664017213</v>
      </c>
      <c r="M157" s="683">
        <v>1</v>
      </c>
      <c r="N157" s="684">
        <v>247.74354664017213</v>
      </c>
    </row>
    <row r="158" spans="1:14" ht="14.45" customHeight="1" x14ac:dyDescent="0.2">
      <c r="A158" s="678" t="s">
        <v>521</v>
      </c>
      <c r="B158" s="679" t="s">
        <v>522</v>
      </c>
      <c r="C158" s="680" t="s">
        <v>534</v>
      </c>
      <c r="D158" s="681" t="s">
        <v>535</v>
      </c>
      <c r="E158" s="682">
        <v>50113001</v>
      </c>
      <c r="F158" s="681" t="s">
        <v>539</v>
      </c>
      <c r="G158" s="680" t="s">
        <v>540</v>
      </c>
      <c r="H158" s="680">
        <v>900513</v>
      </c>
      <c r="I158" s="680">
        <v>0</v>
      </c>
      <c r="J158" s="680" t="s">
        <v>822</v>
      </c>
      <c r="K158" s="680" t="s">
        <v>298</v>
      </c>
      <c r="L158" s="683">
        <v>87.766995527494089</v>
      </c>
      <c r="M158" s="683">
        <v>1</v>
      </c>
      <c r="N158" s="684">
        <v>87.766995527494089</v>
      </c>
    </row>
    <row r="159" spans="1:14" ht="14.45" customHeight="1" x14ac:dyDescent="0.2">
      <c r="A159" s="678" t="s">
        <v>521</v>
      </c>
      <c r="B159" s="679" t="s">
        <v>522</v>
      </c>
      <c r="C159" s="680" t="s">
        <v>534</v>
      </c>
      <c r="D159" s="681" t="s">
        <v>535</v>
      </c>
      <c r="E159" s="682">
        <v>50113001</v>
      </c>
      <c r="F159" s="681" t="s">
        <v>539</v>
      </c>
      <c r="G159" s="680" t="s">
        <v>540</v>
      </c>
      <c r="H159" s="680">
        <v>397238</v>
      </c>
      <c r="I159" s="680">
        <v>0</v>
      </c>
      <c r="J159" s="680" t="s">
        <v>823</v>
      </c>
      <c r="K159" s="680" t="s">
        <v>298</v>
      </c>
      <c r="L159" s="683">
        <v>142.84252142793974</v>
      </c>
      <c r="M159" s="683">
        <v>1</v>
      </c>
      <c r="N159" s="684">
        <v>142.84252142793974</v>
      </c>
    </row>
    <row r="160" spans="1:14" ht="14.45" customHeight="1" x14ac:dyDescent="0.2">
      <c r="A160" s="678" t="s">
        <v>521</v>
      </c>
      <c r="B160" s="679" t="s">
        <v>522</v>
      </c>
      <c r="C160" s="680" t="s">
        <v>534</v>
      </c>
      <c r="D160" s="681" t="s">
        <v>535</v>
      </c>
      <c r="E160" s="682">
        <v>50113001</v>
      </c>
      <c r="F160" s="681" t="s">
        <v>539</v>
      </c>
      <c r="G160" s="680" t="s">
        <v>540</v>
      </c>
      <c r="H160" s="680">
        <v>930589</v>
      </c>
      <c r="I160" s="680">
        <v>0</v>
      </c>
      <c r="J160" s="680" t="s">
        <v>824</v>
      </c>
      <c r="K160" s="680" t="s">
        <v>298</v>
      </c>
      <c r="L160" s="683">
        <v>228.8177835149796</v>
      </c>
      <c r="M160" s="683">
        <v>1</v>
      </c>
      <c r="N160" s="684">
        <v>228.8177835149796</v>
      </c>
    </row>
    <row r="161" spans="1:14" ht="14.45" customHeight="1" x14ac:dyDescent="0.2">
      <c r="A161" s="678" t="s">
        <v>521</v>
      </c>
      <c r="B161" s="679" t="s">
        <v>522</v>
      </c>
      <c r="C161" s="680" t="s">
        <v>534</v>
      </c>
      <c r="D161" s="681" t="s">
        <v>535</v>
      </c>
      <c r="E161" s="682">
        <v>50113001</v>
      </c>
      <c r="F161" s="681" t="s">
        <v>539</v>
      </c>
      <c r="G161" s="680" t="s">
        <v>540</v>
      </c>
      <c r="H161" s="680">
        <v>921458</v>
      </c>
      <c r="I161" s="680">
        <v>0</v>
      </c>
      <c r="J161" s="680" t="s">
        <v>825</v>
      </c>
      <c r="K161" s="680" t="s">
        <v>298</v>
      </c>
      <c r="L161" s="683">
        <v>206.16337560763844</v>
      </c>
      <c r="M161" s="683">
        <v>7</v>
      </c>
      <c r="N161" s="684">
        <v>1443.143629253469</v>
      </c>
    </row>
    <row r="162" spans="1:14" ht="14.45" customHeight="1" x14ac:dyDescent="0.2">
      <c r="A162" s="678" t="s">
        <v>521</v>
      </c>
      <c r="B162" s="679" t="s">
        <v>522</v>
      </c>
      <c r="C162" s="680" t="s">
        <v>534</v>
      </c>
      <c r="D162" s="681" t="s">
        <v>535</v>
      </c>
      <c r="E162" s="682">
        <v>50113001</v>
      </c>
      <c r="F162" s="681" t="s">
        <v>539</v>
      </c>
      <c r="G162" s="680" t="s">
        <v>540</v>
      </c>
      <c r="H162" s="680">
        <v>900539</v>
      </c>
      <c r="I162" s="680">
        <v>0</v>
      </c>
      <c r="J162" s="680" t="s">
        <v>826</v>
      </c>
      <c r="K162" s="680" t="s">
        <v>298</v>
      </c>
      <c r="L162" s="683">
        <v>145.07040207337016</v>
      </c>
      <c r="M162" s="683">
        <v>100</v>
      </c>
      <c r="N162" s="684">
        <v>14507.040207337017</v>
      </c>
    </row>
    <row r="163" spans="1:14" ht="14.45" customHeight="1" x14ac:dyDescent="0.2">
      <c r="A163" s="678" t="s">
        <v>521</v>
      </c>
      <c r="B163" s="679" t="s">
        <v>522</v>
      </c>
      <c r="C163" s="680" t="s">
        <v>534</v>
      </c>
      <c r="D163" s="681" t="s">
        <v>535</v>
      </c>
      <c r="E163" s="682">
        <v>50113001</v>
      </c>
      <c r="F163" s="681" t="s">
        <v>539</v>
      </c>
      <c r="G163" s="680" t="s">
        <v>540</v>
      </c>
      <c r="H163" s="680">
        <v>921231</v>
      </c>
      <c r="I163" s="680">
        <v>0</v>
      </c>
      <c r="J163" s="680" t="s">
        <v>827</v>
      </c>
      <c r="K163" s="680" t="s">
        <v>298</v>
      </c>
      <c r="L163" s="683">
        <v>68.691241771569707</v>
      </c>
      <c r="M163" s="683">
        <v>150</v>
      </c>
      <c r="N163" s="684">
        <v>10303.686265735456</v>
      </c>
    </row>
    <row r="164" spans="1:14" ht="14.45" customHeight="1" x14ac:dyDescent="0.2">
      <c r="A164" s="678" t="s">
        <v>521</v>
      </c>
      <c r="B164" s="679" t="s">
        <v>522</v>
      </c>
      <c r="C164" s="680" t="s">
        <v>534</v>
      </c>
      <c r="D164" s="681" t="s">
        <v>535</v>
      </c>
      <c r="E164" s="682">
        <v>50113001</v>
      </c>
      <c r="F164" s="681" t="s">
        <v>539</v>
      </c>
      <c r="G164" s="680" t="s">
        <v>540</v>
      </c>
      <c r="H164" s="680">
        <v>501736</v>
      </c>
      <c r="I164" s="680">
        <v>0</v>
      </c>
      <c r="J164" s="680" t="s">
        <v>828</v>
      </c>
      <c r="K164" s="680" t="s">
        <v>298</v>
      </c>
      <c r="L164" s="683">
        <v>186.85610450186795</v>
      </c>
      <c r="M164" s="683">
        <v>60</v>
      </c>
      <c r="N164" s="684">
        <v>11211.366270112077</v>
      </c>
    </row>
    <row r="165" spans="1:14" ht="14.45" customHeight="1" x14ac:dyDescent="0.2">
      <c r="A165" s="678" t="s">
        <v>521</v>
      </c>
      <c r="B165" s="679" t="s">
        <v>522</v>
      </c>
      <c r="C165" s="680" t="s">
        <v>534</v>
      </c>
      <c r="D165" s="681" t="s">
        <v>535</v>
      </c>
      <c r="E165" s="682">
        <v>50113001</v>
      </c>
      <c r="F165" s="681" t="s">
        <v>539</v>
      </c>
      <c r="G165" s="680" t="s">
        <v>540</v>
      </c>
      <c r="H165" s="680">
        <v>500979</v>
      </c>
      <c r="I165" s="680">
        <v>0</v>
      </c>
      <c r="J165" s="680" t="s">
        <v>829</v>
      </c>
      <c r="K165" s="680" t="s">
        <v>298</v>
      </c>
      <c r="L165" s="683">
        <v>112.9935120438809</v>
      </c>
      <c r="M165" s="683">
        <v>3</v>
      </c>
      <c r="N165" s="684">
        <v>338.98053613164268</v>
      </c>
    </row>
    <row r="166" spans="1:14" ht="14.45" customHeight="1" x14ac:dyDescent="0.2">
      <c r="A166" s="678" t="s">
        <v>521</v>
      </c>
      <c r="B166" s="679" t="s">
        <v>522</v>
      </c>
      <c r="C166" s="680" t="s">
        <v>534</v>
      </c>
      <c r="D166" s="681" t="s">
        <v>535</v>
      </c>
      <c r="E166" s="682">
        <v>50113001</v>
      </c>
      <c r="F166" s="681" t="s">
        <v>539</v>
      </c>
      <c r="G166" s="680" t="s">
        <v>540</v>
      </c>
      <c r="H166" s="680">
        <v>501065</v>
      </c>
      <c r="I166" s="680">
        <v>0</v>
      </c>
      <c r="J166" s="680" t="s">
        <v>830</v>
      </c>
      <c r="K166" s="680" t="s">
        <v>298</v>
      </c>
      <c r="L166" s="683">
        <v>238.32132593810371</v>
      </c>
      <c r="M166" s="683">
        <v>2</v>
      </c>
      <c r="N166" s="684">
        <v>476.64265187620742</v>
      </c>
    </row>
    <row r="167" spans="1:14" ht="14.45" customHeight="1" x14ac:dyDescent="0.2">
      <c r="A167" s="678" t="s">
        <v>521</v>
      </c>
      <c r="B167" s="679" t="s">
        <v>522</v>
      </c>
      <c r="C167" s="680" t="s">
        <v>534</v>
      </c>
      <c r="D167" s="681" t="s">
        <v>535</v>
      </c>
      <c r="E167" s="682">
        <v>50113001</v>
      </c>
      <c r="F167" s="681" t="s">
        <v>539</v>
      </c>
      <c r="G167" s="680" t="s">
        <v>540</v>
      </c>
      <c r="H167" s="680">
        <v>900012</v>
      </c>
      <c r="I167" s="680">
        <v>0</v>
      </c>
      <c r="J167" s="680" t="s">
        <v>831</v>
      </c>
      <c r="K167" s="680" t="s">
        <v>298</v>
      </c>
      <c r="L167" s="683">
        <v>97.163875232093218</v>
      </c>
      <c r="M167" s="683">
        <v>3</v>
      </c>
      <c r="N167" s="684">
        <v>291.49162569627964</v>
      </c>
    </row>
    <row r="168" spans="1:14" ht="14.45" customHeight="1" x14ac:dyDescent="0.2">
      <c r="A168" s="678" t="s">
        <v>521</v>
      </c>
      <c r="B168" s="679" t="s">
        <v>522</v>
      </c>
      <c r="C168" s="680" t="s">
        <v>534</v>
      </c>
      <c r="D168" s="681" t="s">
        <v>535</v>
      </c>
      <c r="E168" s="682">
        <v>50113001</v>
      </c>
      <c r="F168" s="681" t="s">
        <v>539</v>
      </c>
      <c r="G168" s="680" t="s">
        <v>540</v>
      </c>
      <c r="H168" s="680">
        <v>921135</v>
      </c>
      <c r="I168" s="680">
        <v>0</v>
      </c>
      <c r="J168" s="680" t="s">
        <v>832</v>
      </c>
      <c r="K168" s="680" t="s">
        <v>833</v>
      </c>
      <c r="L168" s="683">
        <v>136.18205565346844</v>
      </c>
      <c r="M168" s="683">
        <v>30</v>
      </c>
      <c r="N168" s="684">
        <v>4085.4616696040534</v>
      </c>
    </row>
    <row r="169" spans="1:14" ht="14.45" customHeight="1" x14ac:dyDescent="0.2">
      <c r="A169" s="678" t="s">
        <v>521</v>
      </c>
      <c r="B169" s="679" t="s">
        <v>522</v>
      </c>
      <c r="C169" s="680" t="s">
        <v>534</v>
      </c>
      <c r="D169" s="681" t="s">
        <v>535</v>
      </c>
      <c r="E169" s="682">
        <v>50113001</v>
      </c>
      <c r="F169" s="681" t="s">
        <v>539</v>
      </c>
      <c r="G169" s="680" t="s">
        <v>540</v>
      </c>
      <c r="H169" s="680">
        <v>921230</v>
      </c>
      <c r="I169" s="680">
        <v>0</v>
      </c>
      <c r="J169" s="680" t="s">
        <v>834</v>
      </c>
      <c r="K169" s="680" t="s">
        <v>298</v>
      </c>
      <c r="L169" s="683">
        <v>47.228088905538172</v>
      </c>
      <c r="M169" s="683">
        <v>200</v>
      </c>
      <c r="N169" s="684">
        <v>9445.6177811076341</v>
      </c>
    </row>
    <row r="170" spans="1:14" ht="14.45" customHeight="1" x14ac:dyDescent="0.2">
      <c r="A170" s="678" t="s">
        <v>521</v>
      </c>
      <c r="B170" s="679" t="s">
        <v>522</v>
      </c>
      <c r="C170" s="680" t="s">
        <v>534</v>
      </c>
      <c r="D170" s="681" t="s">
        <v>535</v>
      </c>
      <c r="E170" s="682">
        <v>50113001</v>
      </c>
      <c r="F170" s="681" t="s">
        <v>539</v>
      </c>
      <c r="G170" s="680" t="s">
        <v>540</v>
      </c>
      <c r="H170" s="680">
        <v>840220</v>
      </c>
      <c r="I170" s="680">
        <v>0</v>
      </c>
      <c r="J170" s="680" t="s">
        <v>835</v>
      </c>
      <c r="K170" s="680" t="s">
        <v>298</v>
      </c>
      <c r="L170" s="683">
        <v>214.47499999999997</v>
      </c>
      <c r="M170" s="683">
        <v>10</v>
      </c>
      <c r="N170" s="684">
        <v>2144.7499999999995</v>
      </c>
    </row>
    <row r="171" spans="1:14" ht="14.45" customHeight="1" x14ac:dyDescent="0.2">
      <c r="A171" s="678" t="s">
        <v>521</v>
      </c>
      <c r="B171" s="679" t="s">
        <v>522</v>
      </c>
      <c r="C171" s="680" t="s">
        <v>534</v>
      </c>
      <c r="D171" s="681" t="s">
        <v>535</v>
      </c>
      <c r="E171" s="682">
        <v>50113001</v>
      </c>
      <c r="F171" s="681" t="s">
        <v>539</v>
      </c>
      <c r="G171" s="680" t="s">
        <v>540</v>
      </c>
      <c r="H171" s="680">
        <v>119571</v>
      </c>
      <c r="I171" s="680">
        <v>19571</v>
      </c>
      <c r="J171" s="680" t="s">
        <v>836</v>
      </c>
      <c r="K171" s="680" t="s">
        <v>837</v>
      </c>
      <c r="L171" s="683">
        <v>257.17999999999995</v>
      </c>
      <c r="M171" s="683">
        <v>1</v>
      </c>
      <c r="N171" s="684">
        <v>257.17999999999995</v>
      </c>
    </row>
    <row r="172" spans="1:14" ht="14.45" customHeight="1" x14ac:dyDescent="0.2">
      <c r="A172" s="678" t="s">
        <v>521</v>
      </c>
      <c r="B172" s="679" t="s">
        <v>522</v>
      </c>
      <c r="C172" s="680" t="s">
        <v>534</v>
      </c>
      <c r="D172" s="681" t="s">
        <v>535</v>
      </c>
      <c r="E172" s="682">
        <v>50113001</v>
      </c>
      <c r="F172" s="681" t="s">
        <v>539</v>
      </c>
      <c r="G172" s="680" t="s">
        <v>540</v>
      </c>
      <c r="H172" s="680">
        <v>995129</v>
      </c>
      <c r="I172" s="680">
        <v>0</v>
      </c>
      <c r="J172" s="680" t="s">
        <v>838</v>
      </c>
      <c r="K172" s="680" t="s">
        <v>298</v>
      </c>
      <c r="L172" s="683">
        <v>56.511071428571434</v>
      </c>
      <c r="M172" s="683">
        <v>112</v>
      </c>
      <c r="N172" s="684">
        <v>6329.2400000000007</v>
      </c>
    </row>
    <row r="173" spans="1:14" ht="14.45" customHeight="1" x14ac:dyDescent="0.2">
      <c r="A173" s="678" t="s">
        <v>521</v>
      </c>
      <c r="B173" s="679" t="s">
        <v>522</v>
      </c>
      <c r="C173" s="680" t="s">
        <v>534</v>
      </c>
      <c r="D173" s="681" t="s">
        <v>535</v>
      </c>
      <c r="E173" s="682">
        <v>50113001</v>
      </c>
      <c r="F173" s="681" t="s">
        <v>539</v>
      </c>
      <c r="G173" s="680" t="s">
        <v>552</v>
      </c>
      <c r="H173" s="680">
        <v>187427</v>
      </c>
      <c r="I173" s="680">
        <v>187427</v>
      </c>
      <c r="J173" s="680" t="s">
        <v>839</v>
      </c>
      <c r="K173" s="680" t="s">
        <v>840</v>
      </c>
      <c r="L173" s="683">
        <v>61.318000000000005</v>
      </c>
      <c r="M173" s="683">
        <v>5</v>
      </c>
      <c r="N173" s="684">
        <v>306.59000000000003</v>
      </c>
    </row>
    <row r="174" spans="1:14" ht="14.45" customHeight="1" x14ac:dyDescent="0.2">
      <c r="A174" s="678" t="s">
        <v>521</v>
      </c>
      <c r="B174" s="679" t="s">
        <v>522</v>
      </c>
      <c r="C174" s="680" t="s">
        <v>534</v>
      </c>
      <c r="D174" s="681" t="s">
        <v>535</v>
      </c>
      <c r="E174" s="682">
        <v>50113001</v>
      </c>
      <c r="F174" s="681" t="s">
        <v>539</v>
      </c>
      <c r="G174" s="680" t="s">
        <v>552</v>
      </c>
      <c r="H174" s="680">
        <v>147133</v>
      </c>
      <c r="I174" s="680">
        <v>172044</v>
      </c>
      <c r="J174" s="680" t="s">
        <v>841</v>
      </c>
      <c r="K174" s="680" t="s">
        <v>842</v>
      </c>
      <c r="L174" s="683">
        <v>98.01</v>
      </c>
      <c r="M174" s="683">
        <v>1</v>
      </c>
      <c r="N174" s="684">
        <v>98.01</v>
      </c>
    </row>
    <row r="175" spans="1:14" ht="14.45" customHeight="1" x14ac:dyDescent="0.2">
      <c r="A175" s="678" t="s">
        <v>521</v>
      </c>
      <c r="B175" s="679" t="s">
        <v>522</v>
      </c>
      <c r="C175" s="680" t="s">
        <v>534</v>
      </c>
      <c r="D175" s="681" t="s">
        <v>535</v>
      </c>
      <c r="E175" s="682">
        <v>50113001</v>
      </c>
      <c r="F175" s="681" t="s">
        <v>539</v>
      </c>
      <c r="G175" s="680" t="s">
        <v>552</v>
      </c>
      <c r="H175" s="680">
        <v>187425</v>
      </c>
      <c r="I175" s="680">
        <v>187425</v>
      </c>
      <c r="J175" s="680" t="s">
        <v>843</v>
      </c>
      <c r="K175" s="680" t="s">
        <v>844</v>
      </c>
      <c r="L175" s="683">
        <v>49.310000000000016</v>
      </c>
      <c r="M175" s="683">
        <v>1</v>
      </c>
      <c r="N175" s="684">
        <v>49.310000000000016</v>
      </c>
    </row>
    <row r="176" spans="1:14" ht="14.45" customHeight="1" x14ac:dyDescent="0.2">
      <c r="A176" s="678" t="s">
        <v>521</v>
      </c>
      <c r="B176" s="679" t="s">
        <v>522</v>
      </c>
      <c r="C176" s="680" t="s">
        <v>534</v>
      </c>
      <c r="D176" s="681" t="s">
        <v>535</v>
      </c>
      <c r="E176" s="682">
        <v>50113001</v>
      </c>
      <c r="F176" s="681" t="s">
        <v>539</v>
      </c>
      <c r="G176" s="680" t="s">
        <v>540</v>
      </c>
      <c r="H176" s="680">
        <v>188217</v>
      </c>
      <c r="I176" s="680">
        <v>88217</v>
      </c>
      <c r="J176" s="680" t="s">
        <v>845</v>
      </c>
      <c r="K176" s="680" t="s">
        <v>846</v>
      </c>
      <c r="L176" s="683">
        <v>126.74599921195548</v>
      </c>
      <c r="M176" s="683">
        <v>15</v>
      </c>
      <c r="N176" s="684">
        <v>1901.1899881793322</v>
      </c>
    </row>
    <row r="177" spans="1:14" ht="14.45" customHeight="1" x14ac:dyDescent="0.2">
      <c r="A177" s="678" t="s">
        <v>521</v>
      </c>
      <c r="B177" s="679" t="s">
        <v>522</v>
      </c>
      <c r="C177" s="680" t="s">
        <v>534</v>
      </c>
      <c r="D177" s="681" t="s">
        <v>535</v>
      </c>
      <c r="E177" s="682">
        <v>50113001</v>
      </c>
      <c r="F177" s="681" t="s">
        <v>539</v>
      </c>
      <c r="G177" s="680" t="s">
        <v>540</v>
      </c>
      <c r="H177" s="680">
        <v>188219</v>
      </c>
      <c r="I177" s="680">
        <v>88219</v>
      </c>
      <c r="J177" s="680" t="s">
        <v>847</v>
      </c>
      <c r="K177" s="680" t="s">
        <v>848</v>
      </c>
      <c r="L177" s="683">
        <v>140.87666666666664</v>
      </c>
      <c r="M177" s="683">
        <v>3</v>
      </c>
      <c r="N177" s="684">
        <v>422.62999999999994</v>
      </c>
    </row>
    <row r="178" spans="1:14" ht="14.45" customHeight="1" x14ac:dyDescent="0.2">
      <c r="A178" s="678" t="s">
        <v>521</v>
      </c>
      <c r="B178" s="679" t="s">
        <v>522</v>
      </c>
      <c r="C178" s="680" t="s">
        <v>534</v>
      </c>
      <c r="D178" s="681" t="s">
        <v>535</v>
      </c>
      <c r="E178" s="682">
        <v>50113001</v>
      </c>
      <c r="F178" s="681" t="s">
        <v>539</v>
      </c>
      <c r="G178" s="680" t="s">
        <v>298</v>
      </c>
      <c r="H178" s="680">
        <v>221742</v>
      </c>
      <c r="I178" s="680">
        <v>221742</v>
      </c>
      <c r="J178" s="680" t="s">
        <v>849</v>
      </c>
      <c r="K178" s="680" t="s">
        <v>850</v>
      </c>
      <c r="L178" s="683">
        <v>885.5100000000001</v>
      </c>
      <c r="M178" s="683">
        <v>6</v>
      </c>
      <c r="N178" s="684">
        <v>5313.06</v>
      </c>
    </row>
    <row r="179" spans="1:14" ht="14.45" customHeight="1" x14ac:dyDescent="0.2">
      <c r="A179" s="678" t="s">
        <v>521</v>
      </c>
      <c r="B179" s="679" t="s">
        <v>522</v>
      </c>
      <c r="C179" s="680" t="s">
        <v>534</v>
      </c>
      <c r="D179" s="681" t="s">
        <v>535</v>
      </c>
      <c r="E179" s="682">
        <v>50113001</v>
      </c>
      <c r="F179" s="681" t="s">
        <v>539</v>
      </c>
      <c r="G179" s="680" t="s">
        <v>540</v>
      </c>
      <c r="H179" s="680">
        <v>110151</v>
      </c>
      <c r="I179" s="680">
        <v>10151</v>
      </c>
      <c r="J179" s="680" t="s">
        <v>851</v>
      </c>
      <c r="K179" s="680" t="s">
        <v>852</v>
      </c>
      <c r="L179" s="683">
        <v>65.946666150956034</v>
      </c>
      <c r="M179" s="683">
        <v>12</v>
      </c>
      <c r="N179" s="684">
        <v>791.35999381147235</v>
      </c>
    </row>
    <row r="180" spans="1:14" ht="14.45" customHeight="1" x14ac:dyDescent="0.2">
      <c r="A180" s="678" t="s">
        <v>521</v>
      </c>
      <c r="B180" s="679" t="s">
        <v>522</v>
      </c>
      <c r="C180" s="680" t="s">
        <v>534</v>
      </c>
      <c r="D180" s="681" t="s">
        <v>535</v>
      </c>
      <c r="E180" s="682">
        <v>50113001</v>
      </c>
      <c r="F180" s="681" t="s">
        <v>539</v>
      </c>
      <c r="G180" s="680" t="s">
        <v>540</v>
      </c>
      <c r="H180" s="680">
        <v>192853</v>
      </c>
      <c r="I180" s="680">
        <v>192853</v>
      </c>
      <c r="J180" s="680" t="s">
        <v>851</v>
      </c>
      <c r="K180" s="680" t="s">
        <v>853</v>
      </c>
      <c r="L180" s="683">
        <v>107.81999999999996</v>
      </c>
      <c r="M180" s="683">
        <v>8</v>
      </c>
      <c r="N180" s="684">
        <v>862.55999999999972</v>
      </c>
    </row>
    <row r="181" spans="1:14" ht="14.45" customHeight="1" x14ac:dyDescent="0.2">
      <c r="A181" s="678" t="s">
        <v>521</v>
      </c>
      <c r="B181" s="679" t="s">
        <v>522</v>
      </c>
      <c r="C181" s="680" t="s">
        <v>534</v>
      </c>
      <c r="D181" s="681" t="s">
        <v>535</v>
      </c>
      <c r="E181" s="682">
        <v>50113001</v>
      </c>
      <c r="F181" s="681" t="s">
        <v>539</v>
      </c>
      <c r="G181" s="680" t="s">
        <v>540</v>
      </c>
      <c r="H181" s="680">
        <v>28213</v>
      </c>
      <c r="I181" s="680">
        <v>28213</v>
      </c>
      <c r="J181" s="680" t="s">
        <v>854</v>
      </c>
      <c r="K181" s="680" t="s">
        <v>855</v>
      </c>
      <c r="L181" s="683">
        <v>97.57</v>
      </c>
      <c r="M181" s="683">
        <v>1</v>
      </c>
      <c r="N181" s="684">
        <v>97.57</v>
      </c>
    </row>
    <row r="182" spans="1:14" ht="14.45" customHeight="1" x14ac:dyDescent="0.2">
      <c r="A182" s="678" t="s">
        <v>521</v>
      </c>
      <c r="B182" s="679" t="s">
        <v>522</v>
      </c>
      <c r="C182" s="680" t="s">
        <v>534</v>
      </c>
      <c r="D182" s="681" t="s">
        <v>535</v>
      </c>
      <c r="E182" s="682">
        <v>50113001</v>
      </c>
      <c r="F182" s="681" t="s">
        <v>539</v>
      </c>
      <c r="G182" s="680" t="s">
        <v>540</v>
      </c>
      <c r="H182" s="680">
        <v>128216</v>
      </c>
      <c r="I182" s="680">
        <v>28216</v>
      </c>
      <c r="J182" s="680" t="s">
        <v>856</v>
      </c>
      <c r="K182" s="680" t="s">
        <v>857</v>
      </c>
      <c r="L182" s="683">
        <v>42.65</v>
      </c>
      <c r="M182" s="683">
        <v>1</v>
      </c>
      <c r="N182" s="684">
        <v>42.65</v>
      </c>
    </row>
    <row r="183" spans="1:14" ht="14.45" customHeight="1" x14ac:dyDescent="0.2">
      <c r="A183" s="678" t="s">
        <v>521</v>
      </c>
      <c r="B183" s="679" t="s">
        <v>522</v>
      </c>
      <c r="C183" s="680" t="s">
        <v>534</v>
      </c>
      <c r="D183" s="681" t="s">
        <v>535</v>
      </c>
      <c r="E183" s="682">
        <v>50113001</v>
      </c>
      <c r="F183" s="681" t="s">
        <v>539</v>
      </c>
      <c r="G183" s="680" t="s">
        <v>540</v>
      </c>
      <c r="H183" s="680">
        <v>196635</v>
      </c>
      <c r="I183" s="680">
        <v>96635</v>
      </c>
      <c r="J183" s="680" t="s">
        <v>858</v>
      </c>
      <c r="K183" s="680" t="s">
        <v>859</v>
      </c>
      <c r="L183" s="683">
        <v>111.45999999999998</v>
      </c>
      <c r="M183" s="683">
        <v>1</v>
      </c>
      <c r="N183" s="684">
        <v>111.45999999999998</v>
      </c>
    </row>
    <row r="184" spans="1:14" ht="14.45" customHeight="1" x14ac:dyDescent="0.2">
      <c r="A184" s="678" t="s">
        <v>521</v>
      </c>
      <c r="B184" s="679" t="s">
        <v>522</v>
      </c>
      <c r="C184" s="680" t="s">
        <v>534</v>
      </c>
      <c r="D184" s="681" t="s">
        <v>535</v>
      </c>
      <c r="E184" s="682">
        <v>50113001</v>
      </c>
      <c r="F184" s="681" t="s">
        <v>539</v>
      </c>
      <c r="G184" s="680" t="s">
        <v>540</v>
      </c>
      <c r="H184" s="680">
        <v>231544</v>
      </c>
      <c r="I184" s="680">
        <v>231544</v>
      </c>
      <c r="J184" s="680" t="s">
        <v>860</v>
      </c>
      <c r="K184" s="680" t="s">
        <v>861</v>
      </c>
      <c r="L184" s="683">
        <v>80.69</v>
      </c>
      <c r="M184" s="683">
        <v>38</v>
      </c>
      <c r="N184" s="684">
        <v>3066.22</v>
      </c>
    </row>
    <row r="185" spans="1:14" ht="14.45" customHeight="1" x14ac:dyDescent="0.2">
      <c r="A185" s="678" t="s">
        <v>521</v>
      </c>
      <c r="B185" s="679" t="s">
        <v>522</v>
      </c>
      <c r="C185" s="680" t="s">
        <v>534</v>
      </c>
      <c r="D185" s="681" t="s">
        <v>535</v>
      </c>
      <c r="E185" s="682">
        <v>50113001</v>
      </c>
      <c r="F185" s="681" t="s">
        <v>539</v>
      </c>
      <c r="G185" s="680" t="s">
        <v>540</v>
      </c>
      <c r="H185" s="680">
        <v>231541</v>
      </c>
      <c r="I185" s="680">
        <v>231541</v>
      </c>
      <c r="J185" s="680" t="s">
        <v>860</v>
      </c>
      <c r="K185" s="680" t="s">
        <v>862</v>
      </c>
      <c r="L185" s="683">
        <v>80.69</v>
      </c>
      <c r="M185" s="683">
        <v>194</v>
      </c>
      <c r="N185" s="684">
        <v>15653.859999999999</v>
      </c>
    </row>
    <row r="186" spans="1:14" ht="14.45" customHeight="1" x14ac:dyDescent="0.2">
      <c r="A186" s="678" t="s">
        <v>521</v>
      </c>
      <c r="B186" s="679" t="s">
        <v>522</v>
      </c>
      <c r="C186" s="680" t="s">
        <v>534</v>
      </c>
      <c r="D186" s="681" t="s">
        <v>535</v>
      </c>
      <c r="E186" s="682">
        <v>50113001</v>
      </c>
      <c r="F186" s="681" t="s">
        <v>539</v>
      </c>
      <c r="G186" s="680" t="s">
        <v>540</v>
      </c>
      <c r="H186" s="680">
        <v>234736</v>
      </c>
      <c r="I186" s="680">
        <v>234736</v>
      </c>
      <c r="J186" s="680" t="s">
        <v>863</v>
      </c>
      <c r="K186" s="680" t="s">
        <v>864</v>
      </c>
      <c r="L186" s="683">
        <v>120.54000906726796</v>
      </c>
      <c r="M186" s="683">
        <v>2</v>
      </c>
      <c r="N186" s="684">
        <v>241.08001813453592</v>
      </c>
    </row>
    <row r="187" spans="1:14" ht="14.45" customHeight="1" x14ac:dyDescent="0.2">
      <c r="A187" s="678" t="s">
        <v>521</v>
      </c>
      <c r="B187" s="679" t="s">
        <v>522</v>
      </c>
      <c r="C187" s="680" t="s">
        <v>534</v>
      </c>
      <c r="D187" s="681" t="s">
        <v>535</v>
      </c>
      <c r="E187" s="682">
        <v>50113001</v>
      </c>
      <c r="F187" s="681" t="s">
        <v>539</v>
      </c>
      <c r="G187" s="680" t="s">
        <v>540</v>
      </c>
      <c r="H187" s="680">
        <v>225891</v>
      </c>
      <c r="I187" s="680">
        <v>225891</v>
      </c>
      <c r="J187" s="680" t="s">
        <v>865</v>
      </c>
      <c r="K187" s="680" t="s">
        <v>866</v>
      </c>
      <c r="L187" s="683">
        <v>870.15421052631575</v>
      </c>
      <c r="M187" s="683">
        <v>38</v>
      </c>
      <c r="N187" s="684">
        <v>33065.86</v>
      </c>
    </row>
    <row r="188" spans="1:14" ht="14.45" customHeight="1" x14ac:dyDescent="0.2">
      <c r="A188" s="678" t="s">
        <v>521</v>
      </c>
      <c r="B188" s="679" t="s">
        <v>522</v>
      </c>
      <c r="C188" s="680" t="s">
        <v>534</v>
      </c>
      <c r="D188" s="681" t="s">
        <v>535</v>
      </c>
      <c r="E188" s="682">
        <v>50113001</v>
      </c>
      <c r="F188" s="681" t="s">
        <v>539</v>
      </c>
      <c r="G188" s="680" t="s">
        <v>298</v>
      </c>
      <c r="H188" s="680">
        <v>194043</v>
      </c>
      <c r="I188" s="680">
        <v>194043</v>
      </c>
      <c r="J188" s="680" t="s">
        <v>867</v>
      </c>
      <c r="K188" s="680" t="s">
        <v>868</v>
      </c>
      <c r="L188" s="683">
        <v>534.17999999999995</v>
      </c>
      <c r="M188" s="683">
        <v>1</v>
      </c>
      <c r="N188" s="684">
        <v>534.17999999999995</v>
      </c>
    </row>
    <row r="189" spans="1:14" ht="14.45" customHeight="1" x14ac:dyDescent="0.2">
      <c r="A189" s="678" t="s">
        <v>521</v>
      </c>
      <c r="B189" s="679" t="s">
        <v>522</v>
      </c>
      <c r="C189" s="680" t="s">
        <v>534</v>
      </c>
      <c r="D189" s="681" t="s">
        <v>535</v>
      </c>
      <c r="E189" s="682">
        <v>50113001</v>
      </c>
      <c r="F189" s="681" t="s">
        <v>539</v>
      </c>
      <c r="G189" s="680" t="s">
        <v>540</v>
      </c>
      <c r="H189" s="680">
        <v>100502</v>
      </c>
      <c r="I189" s="680">
        <v>502</v>
      </c>
      <c r="J189" s="680" t="s">
        <v>869</v>
      </c>
      <c r="K189" s="680" t="s">
        <v>870</v>
      </c>
      <c r="L189" s="683">
        <v>268.61142857142858</v>
      </c>
      <c r="M189" s="683">
        <v>7</v>
      </c>
      <c r="N189" s="684">
        <v>1880.2800000000002</v>
      </c>
    </row>
    <row r="190" spans="1:14" ht="14.45" customHeight="1" x14ac:dyDescent="0.2">
      <c r="A190" s="678" t="s">
        <v>521</v>
      </c>
      <c r="B190" s="679" t="s">
        <v>522</v>
      </c>
      <c r="C190" s="680" t="s">
        <v>534</v>
      </c>
      <c r="D190" s="681" t="s">
        <v>535</v>
      </c>
      <c r="E190" s="682">
        <v>50113001</v>
      </c>
      <c r="F190" s="681" t="s">
        <v>539</v>
      </c>
      <c r="G190" s="680" t="s">
        <v>540</v>
      </c>
      <c r="H190" s="680">
        <v>102684</v>
      </c>
      <c r="I190" s="680">
        <v>2684</v>
      </c>
      <c r="J190" s="680" t="s">
        <v>869</v>
      </c>
      <c r="K190" s="680" t="s">
        <v>871</v>
      </c>
      <c r="L190" s="683">
        <v>130.22312500000001</v>
      </c>
      <c r="M190" s="683">
        <v>32</v>
      </c>
      <c r="N190" s="684">
        <v>4167.1400000000003</v>
      </c>
    </row>
    <row r="191" spans="1:14" ht="14.45" customHeight="1" x14ac:dyDescent="0.2">
      <c r="A191" s="678" t="s">
        <v>521</v>
      </c>
      <c r="B191" s="679" t="s">
        <v>522</v>
      </c>
      <c r="C191" s="680" t="s">
        <v>534</v>
      </c>
      <c r="D191" s="681" t="s">
        <v>535</v>
      </c>
      <c r="E191" s="682">
        <v>50113001</v>
      </c>
      <c r="F191" s="681" t="s">
        <v>539</v>
      </c>
      <c r="G191" s="680" t="s">
        <v>552</v>
      </c>
      <c r="H191" s="680">
        <v>239967</v>
      </c>
      <c r="I191" s="680">
        <v>239967</v>
      </c>
      <c r="J191" s="680" t="s">
        <v>872</v>
      </c>
      <c r="K191" s="680" t="s">
        <v>873</v>
      </c>
      <c r="L191" s="683">
        <v>280.78645161290325</v>
      </c>
      <c r="M191" s="683">
        <v>62</v>
      </c>
      <c r="N191" s="684">
        <v>17408.760000000002</v>
      </c>
    </row>
    <row r="192" spans="1:14" ht="14.45" customHeight="1" x14ac:dyDescent="0.2">
      <c r="A192" s="678" t="s">
        <v>521</v>
      </c>
      <c r="B192" s="679" t="s">
        <v>522</v>
      </c>
      <c r="C192" s="680" t="s">
        <v>534</v>
      </c>
      <c r="D192" s="681" t="s">
        <v>535</v>
      </c>
      <c r="E192" s="682">
        <v>50113001</v>
      </c>
      <c r="F192" s="681" t="s">
        <v>539</v>
      </c>
      <c r="G192" s="680" t="s">
        <v>552</v>
      </c>
      <c r="H192" s="680">
        <v>239964</v>
      </c>
      <c r="I192" s="680">
        <v>239964</v>
      </c>
      <c r="J192" s="680" t="s">
        <v>872</v>
      </c>
      <c r="K192" s="680" t="s">
        <v>874</v>
      </c>
      <c r="L192" s="683">
        <v>134.51</v>
      </c>
      <c r="M192" s="683">
        <v>50</v>
      </c>
      <c r="N192" s="684">
        <v>6725.5</v>
      </c>
    </row>
    <row r="193" spans="1:14" ht="14.45" customHeight="1" x14ac:dyDescent="0.2">
      <c r="A193" s="678" t="s">
        <v>521</v>
      </c>
      <c r="B193" s="679" t="s">
        <v>522</v>
      </c>
      <c r="C193" s="680" t="s">
        <v>534</v>
      </c>
      <c r="D193" s="681" t="s">
        <v>535</v>
      </c>
      <c r="E193" s="682">
        <v>50113001</v>
      </c>
      <c r="F193" s="681" t="s">
        <v>539</v>
      </c>
      <c r="G193" s="680" t="s">
        <v>540</v>
      </c>
      <c r="H193" s="680">
        <v>101125</v>
      </c>
      <c r="I193" s="680">
        <v>1125</v>
      </c>
      <c r="J193" s="680" t="s">
        <v>875</v>
      </c>
      <c r="K193" s="680" t="s">
        <v>876</v>
      </c>
      <c r="L193" s="683">
        <v>77.25</v>
      </c>
      <c r="M193" s="683">
        <v>2</v>
      </c>
      <c r="N193" s="684">
        <v>154.5</v>
      </c>
    </row>
    <row r="194" spans="1:14" ht="14.45" customHeight="1" x14ac:dyDescent="0.2">
      <c r="A194" s="678" t="s">
        <v>521</v>
      </c>
      <c r="B194" s="679" t="s">
        <v>522</v>
      </c>
      <c r="C194" s="680" t="s">
        <v>534</v>
      </c>
      <c r="D194" s="681" t="s">
        <v>535</v>
      </c>
      <c r="E194" s="682">
        <v>50113001</v>
      </c>
      <c r="F194" s="681" t="s">
        <v>539</v>
      </c>
      <c r="G194" s="680" t="s">
        <v>540</v>
      </c>
      <c r="H194" s="680">
        <v>101127</v>
      </c>
      <c r="I194" s="680">
        <v>1127</v>
      </c>
      <c r="J194" s="680" t="s">
        <v>875</v>
      </c>
      <c r="K194" s="680" t="s">
        <v>877</v>
      </c>
      <c r="L194" s="683">
        <v>89.403749999999988</v>
      </c>
      <c r="M194" s="683">
        <v>120</v>
      </c>
      <c r="N194" s="684">
        <v>10728.449999999999</v>
      </c>
    </row>
    <row r="195" spans="1:14" ht="14.45" customHeight="1" x14ac:dyDescent="0.2">
      <c r="A195" s="678" t="s">
        <v>521</v>
      </c>
      <c r="B195" s="679" t="s">
        <v>522</v>
      </c>
      <c r="C195" s="680" t="s">
        <v>534</v>
      </c>
      <c r="D195" s="681" t="s">
        <v>535</v>
      </c>
      <c r="E195" s="682">
        <v>50113001</v>
      </c>
      <c r="F195" s="681" t="s">
        <v>539</v>
      </c>
      <c r="G195" s="680" t="s">
        <v>540</v>
      </c>
      <c r="H195" s="680">
        <v>223014</v>
      </c>
      <c r="I195" s="680">
        <v>223014</v>
      </c>
      <c r="J195" s="680" t="s">
        <v>878</v>
      </c>
      <c r="K195" s="680" t="s">
        <v>879</v>
      </c>
      <c r="L195" s="683">
        <v>1647.2399999999996</v>
      </c>
      <c r="M195" s="683">
        <v>1</v>
      </c>
      <c r="N195" s="684">
        <v>1647.2399999999996</v>
      </c>
    </row>
    <row r="196" spans="1:14" ht="14.45" customHeight="1" x14ac:dyDescent="0.2">
      <c r="A196" s="678" t="s">
        <v>521</v>
      </c>
      <c r="B196" s="679" t="s">
        <v>522</v>
      </c>
      <c r="C196" s="680" t="s">
        <v>534</v>
      </c>
      <c r="D196" s="681" t="s">
        <v>535</v>
      </c>
      <c r="E196" s="682">
        <v>50113001</v>
      </c>
      <c r="F196" s="681" t="s">
        <v>539</v>
      </c>
      <c r="G196" s="680" t="s">
        <v>552</v>
      </c>
      <c r="H196" s="680">
        <v>116923</v>
      </c>
      <c r="I196" s="680">
        <v>16923</v>
      </c>
      <c r="J196" s="680" t="s">
        <v>880</v>
      </c>
      <c r="K196" s="680" t="s">
        <v>881</v>
      </c>
      <c r="L196" s="683">
        <v>77.740000000000009</v>
      </c>
      <c r="M196" s="683">
        <v>1</v>
      </c>
      <c r="N196" s="684">
        <v>77.740000000000009</v>
      </c>
    </row>
    <row r="197" spans="1:14" ht="14.45" customHeight="1" x14ac:dyDescent="0.2">
      <c r="A197" s="678" t="s">
        <v>521</v>
      </c>
      <c r="B197" s="679" t="s">
        <v>522</v>
      </c>
      <c r="C197" s="680" t="s">
        <v>534</v>
      </c>
      <c r="D197" s="681" t="s">
        <v>535</v>
      </c>
      <c r="E197" s="682">
        <v>50113001</v>
      </c>
      <c r="F197" s="681" t="s">
        <v>539</v>
      </c>
      <c r="G197" s="680" t="s">
        <v>540</v>
      </c>
      <c r="H197" s="680">
        <v>223159</v>
      </c>
      <c r="I197" s="680">
        <v>223159</v>
      </c>
      <c r="J197" s="680" t="s">
        <v>882</v>
      </c>
      <c r="K197" s="680" t="s">
        <v>883</v>
      </c>
      <c r="L197" s="683">
        <v>74.279999901939348</v>
      </c>
      <c r="M197" s="683">
        <v>85</v>
      </c>
      <c r="N197" s="684">
        <v>6313.799991664845</v>
      </c>
    </row>
    <row r="198" spans="1:14" ht="14.45" customHeight="1" x14ac:dyDescent="0.2">
      <c r="A198" s="678" t="s">
        <v>521</v>
      </c>
      <c r="B198" s="679" t="s">
        <v>522</v>
      </c>
      <c r="C198" s="680" t="s">
        <v>534</v>
      </c>
      <c r="D198" s="681" t="s">
        <v>535</v>
      </c>
      <c r="E198" s="682">
        <v>50113001</v>
      </c>
      <c r="F198" s="681" t="s">
        <v>539</v>
      </c>
      <c r="G198" s="680" t="s">
        <v>540</v>
      </c>
      <c r="H198" s="680">
        <v>162033</v>
      </c>
      <c r="I198" s="680">
        <v>162033</v>
      </c>
      <c r="J198" s="680" t="s">
        <v>884</v>
      </c>
      <c r="K198" s="680" t="s">
        <v>885</v>
      </c>
      <c r="L198" s="683">
        <v>805.97</v>
      </c>
      <c r="M198" s="683">
        <v>16</v>
      </c>
      <c r="N198" s="684">
        <v>12895.52</v>
      </c>
    </row>
    <row r="199" spans="1:14" ht="14.45" customHeight="1" x14ac:dyDescent="0.2">
      <c r="A199" s="678" t="s">
        <v>521</v>
      </c>
      <c r="B199" s="679" t="s">
        <v>522</v>
      </c>
      <c r="C199" s="680" t="s">
        <v>534</v>
      </c>
      <c r="D199" s="681" t="s">
        <v>535</v>
      </c>
      <c r="E199" s="682">
        <v>50113001</v>
      </c>
      <c r="F199" s="681" t="s">
        <v>539</v>
      </c>
      <c r="G199" s="680" t="s">
        <v>552</v>
      </c>
      <c r="H199" s="680">
        <v>850405</v>
      </c>
      <c r="I199" s="680">
        <v>100973</v>
      </c>
      <c r="J199" s="680" t="s">
        <v>886</v>
      </c>
      <c r="K199" s="680" t="s">
        <v>887</v>
      </c>
      <c r="L199" s="683">
        <v>1058.78</v>
      </c>
      <c r="M199" s="683">
        <v>1</v>
      </c>
      <c r="N199" s="684">
        <v>1058.78</v>
      </c>
    </row>
    <row r="200" spans="1:14" ht="14.45" customHeight="1" x14ac:dyDescent="0.2">
      <c r="A200" s="678" t="s">
        <v>521</v>
      </c>
      <c r="B200" s="679" t="s">
        <v>522</v>
      </c>
      <c r="C200" s="680" t="s">
        <v>534</v>
      </c>
      <c r="D200" s="681" t="s">
        <v>535</v>
      </c>
      <c r="E200" s="682">
        <v>50113001</v>
      </c>
      <c r="F200" s="681" t="s">
        <v>539</v>
      </c>
      <c r="G200" s="680" t="s">
        <v>540</v>
      </c>
      <c r="H200" s="680">
        <v>157525</v>
      </c>
      <c r="I200" s="680">
        <v>57525</v>
      </c>
      <c r="J200" s="680" t="s">
        <v>888</v>
      </c>
      <c r="K200" s="680" t="s">
        <v>889</v>
      </c>
      <c r="L200" s="683">
        <v>97.42</v>
      </c>
      <c r="M200" s="683">
        <v>1</v>
      </c>
      <c r="N200" s="684">
        <v>97.42</v>
      </c>
    </row>
    <row r="201" spans="1:14" ht="14.45" customHeight="1" x14ac:dyDescent="0.2">
      <c r="A201" s="678" t="s">
        <v>521</v>
      </c>
      <c r="B201" s="679" t="s">
        <v>522</v>
      </c>
      <c r="C201" s="680" t="s">
        <v>534</v>
      </c>
      <c r="D201" s="681" t="s">
        <v>535</v>
      </c>
      <c r="E201" s="682">
        <v>50113001</v>
      </c>
      <c r="F201" s="681" t="s">
        <v>539</v>
      </c>
      <c r="G201" s="680" t="s">
        <v>540</v>
      </c>
      <c r="H201" s="680">
        <v>239549</v>
      </c>
      <c r="I201" s="680">
        <v>239549</v>
      </c>
      <c r="J201" s="680" t="s">
        <v>890</v>
      </c>
      <c r="K201" s="680" t="s">
        <v>891</v>
      </c>
      <c r="L201" s="683">
        <v>56.730000000000004</v>
      </c>
      <c r="M201" s="683">
        <v>30</v>
      </c>
      <c r="N201" s="684">
        <v>1701.9</v>
      </c>
    </row>
    <row r="202" spans="1:14" ht="14.45" customHeight="1" x14ac:dyDescent="0.2">
      <c r="A202" s="678" t="s">
        <v>521</v>
      </c>
      <c r="B202" s="679" t="s">
        <v>522</v>
      </c>
      <c r="C202" s="680" t="s">
        <v>534</v>
      </c>
      <c r="D202" s="681" t="s">
        <v>535</v>
      </c>
      <c r="E202" s="682">
        <v>50113001</v>
      </c>
      <c r="F202" s="681" t="s">
        <v>539</v>
      </c>
      <c r="G202" s="680" t="s">
        <v>540</v>
      </c>
      <c r="H202" s="680">
        <v>230353</v>
      </c>
      <c r="I202" s="680">
        <v>230353</v>
      </c>
      <c r="J202" s="680" t="s">
        <v>892</v>
      </c>
      <c r="K202" s="680" t="s">
        <v>893</v>
      </c>
      <c r="L202" s="683">
        <v>1758.3300000000006</v>
      </c>
      <c r="M202" s="683">
        <v>98</v>
      </c>
      <c r="N202" s="684">
        <v>172316.34000000005</v>
      </c>
    </row>
    <row r="203" spans="1:14" ht="14.45" customHeight="1" x14ac:dyDescent="0.2">
      <c r="A203" s="678" t="s">
        <v>521</v>
      </c>
      <c r="B203" s="679" t="s">
        <v>522</v>
      </c>
      <c r="C203" s="680" t="s">
        <v>534</v>
      </c>
      <c r="D203" s="681" t="s">
        <v>535</v>
      </c>
      <c r="E203" s="682">
        <v>50113001</v>
      </c>
      <c r="F203" s="681" t="s">
        <v>539</v>
      </c>
      <c r="G203" s="680" t="s">
        <v>552</v>
      </c>
      <c r="H203" s="680">
        <v>106618</v>
      </c>
      <c r="I203" s="680">
        <v>6618</v>
      </c>
      <c r="J203" s="680" t="s">
        <v>894</v>
      </c>
      <c r="K203" s="680" t="s">
        <v>895</v>
      </c>
      <c r="L203" s="683">
        <v>19.5</v>
      </c>
      <c r="M203" s="683">
        <v>1</v>
      </c>
      <c r="N203" s="684">
        <v>19.5</v>
      </c>
    </row>
    <row r="204" spans="1:14" ht="14.45" customHeight="1" x14ac:dyDescent="0.2">
      <c r="A204" s="678" t="s">
        <v>521</v>
      </c>
      <c r="B204" s="679" t="s">
        <v>522</v>
      </c>
      <c r="C204" s="680" t="s">
        <v>534</v>
      </c>
      <c r="D204" s="681" t="s">
        <v>535</v>
      </c>
      <c r="E204" s="682">
        <v>50113001</v>
      </c>
      <c r="F204" s="681" t="s">
        <v>539</v>
      </c>
      <c r="G204" s="680" t="s">
        <v>540</v>
      </c>
      <c r="H204" s="680">
        <v>136129</v>
      </c>
      <c r="I204" s="680">
        <v>136129</v>
      </c>
      <c r="J204" s="680" t="s">
        <v>896</v>
      </c>
      <c r="K204" s="680" t="s">
        <v>897</v>
      </c>
      <c r="L204" s="683">
        <v>437.33235294117657</v>
      </c>
      <c r="M204" s="683">
        <v>17</v>
      </c>
      <c r="N204" s="684">
        <v>7434.6500000000015</v>
      </c>
    </row>
    <row r="205" spans="1:14" ht="14.45" customHeight="1" x14ac:dyDescent="0.2">
      <c r="A205" s="678" t="s">
        <v>521</v>
      </c>
      <c r="B205" s="679" t="s">
        <v>522</v>
      </c>
      <c r="C205" s="680" t="s">
        <v>534</v>
      </c>
      <c r="D205" s="681" t="s">
        <v>535</v>
      </c>
      <c r="E205" s="682">
        <v>50113001</v>
      </c>
      <c r="F205" s="681" t="s">
        <v>539</v>
      </c>
      <c r="G205" s="680" t="s">
        <v>540</v>
      </c>
      <c r="H205" s="680">
        <v>136126</v>
      </c>
      <c r="I205" s="680">
        <v>136126</v>
      </c>
      <c r="J205" s="680" t="s">
        <v>898</v>
      </c>
      <c r="K205" s="680" t="s">
        <v>899</v>
      </c>
      <c r="L205" s="683">
        <v>436.77000000000004</v>
      </c>
      <c r="M205" s="683">
        <v>15</v>
      </c>
      <c r="N205" s="684">
        <v>6551.55</v>
      </c>
    </row>
    <row r="206" spans="1:14" ht="14.45" customHeight="1" x14ac:dyDescent="0.2">
      <c r="A206" s="678" t="s">
        <v>521</v>
      </c>
      <c r="B206" s="679" t="s">
        <v>522</v>
      </c>
      <c r="C206" s="680" t="s">
        <v>534</v>
      </c>
      <c r="D206" s="681" t="s">
        <v>535</v>
      </c>
      <c r="E206" s="682">
        <v>50113001</v>
      </c>
      <c r="F206" s="681" t="s">
        <v>539</v>
      </c>
      <c r="G206" s="680" t="s">
        <v>552</v>
      </c>
      <c r="H206" s="680">
        <v>216900</v>
      </c>
      <c r="I206" s="680">
        <v>216900</v>
      </c>
      <c r="J206" s="680" t="s">
        <v>900</v>
      </c>
      <c r="K206" s="680" t="s">
        <v>901</v>
      </c>
      <c r="L206" s="683">
        <v>651.43196147110325</v>
      </c>
      <c r="M206" s="683">
        <v>571</v>
      </c>
      <c r="N206" s="684">
        <v>371967.64999999997</v>
      </c>
    </row>
    <row r="207" spans="1:14" ht="14.45" customHeight="1" x14ac:dyDescent="0.2">
      <c r="A207" s="678" t="s">
        <v>521</v>
      </c>
      <c r="B207" s="679" t="s">
        <v>522</v>
      </c>
      <c r="C207" s="680" t="s">
        <v>534</v>
      </c>
      <c r="D207" s="681" t="s">
        <v>535</v>
      </c>
      <c r="E207" s="682">
        <v>50113001</v>
      </c>
      <c r="F207" s="681" t="s">
        <v>539</v>
      </c>
      <c r="G207" s="680" t="s">
        <v>540</v>
      </c>
      <c r="H207" s="680">
        <v>216963</v>
      </c>
      <c r="I207" s="680">
        <v>216963</v>
      </c>
      <c r="J207" s="680" t="s">
        <v>902</v>
      </c>
      <c r="K207" s="680" t="s">
        <v>903</v>
      </c>
      <c r="L207" s="683">
        <v>148.93</v>
      </c>
      <c r="M207" s="683">
        <v>1</v>
      </c>
      <c r="N207" s="684">
        <v>148.93</v>
      </c>
    </row>
    <row r="208" spans="1:14" ht="14.45" customHeight="1" x14ac:dyDescent="0.2">
      <c r="A208" s="678" t="s">
        <v>521</v>
      </c>
      <c r="B208" s="679" t="s">
        <v>522</v>
      </c>
      <c r="C208" s="680" t="s">
        <v>534</v>
      </c>
      <c r="D208" s="681" t="s">
        <v>535</v>
      </c>
      <c r="E208" s="682">
        <v>50113001</v>
      </c>
      <c r="F208" s="681" t="s">
        <v>539</v>
      </c>
      <c r="G208" s="680" t="s">
        <v>552</v>
      </c>
      <c r="H208" s="680">
        <v>107981</v>
      </c>
      <c r="I208" s="680">
        <v>7981</v>
      </c>
      <c r="J208" s="680" t="s">
        <v>904</v>
      </c>
      <c r="K208" s="680" t="s">
        <v>905</v>
      </c>
      <c r="L208" s="683">
        <v>41.879999999999995</v>
      </c>
      <c r="M208" s="683">
        <v>271</v>
      </c>
      <c r="N208" s="684">
        <v>11349.48</v>
      </c>
    </row>
    <row r="209" spans="1:14" ht="14.45" customHeight="1" x14ac:dyDescent="0.2">
      <c r="A209" s="678" t="s">
        <v>521</v>
      </c>
      <c r="B209" s="679" t="s">
        <v>522</v>
      </c>
      <c r="C209" s="680" t="s">
        <v>534</v>
      </c>
      <c r="D209" s="681" t="s">
        <v>535</v>
      </c>
      <c r="E209" s="682">
        <v>50113001</v>
      </c>
      <c r="F209" s="681" t="s">
        <v>539</v>
      </c>
      <c r="G209" s="680" t="s">
        <v>552</v>
      </c>
      <c r="H209" s="680">
        <v>126786</v>
      </c>
      <c r="I209" s="680">
        <v>26786</v>
      </c>
      <c r="J209" s="680" t="s">
        <v>906</v>
      </c>
      <c r="K209" s="680" t="s">
        <v>907</v>
      </c>
      <c r="L209" s="683">
        <v>404.37</v>
      </c>
      <c r="M209" s="683">
        <v>50</v>
      </c>
      <c r="N209" s="684">
        <v>20218.5</v>
      </c>
    </row>
    <row r="210" spans="1:14" ht="14.45" customHeight="1" x14ac:dyDescent="0.2">
      <c r="A210" s="678" t="s">
        <v>521</v>
      </c>
      <c r="B210" s="679" t="s">
        <v>522</v>
      </c>
      <c r="C210" s="680" t="s">
        <v>534</v>
      </c>
      <c r="D210" s="681" t="s">
        <v>535</v>
      </c>
      <c r="E210" s="682">
        <v>50113001</v>
      </c>
      <c r="F210" s="681" t="s">
        <v>539</v>
      </c>
      <c r="G210" s="680" t="s">
        <v>540</v>
      </c>
      <c r="H210" s="680">
        <v>125907</v>
      </c>
      <c r="I210" s="680">
        <v>125907</v>
      </c>
      <c r="J210" s="680" t="s">
        <v>908</v>
      </c>
      <c r="K210" s="680" t="s">
        <v>909</v>
      </c>
      <c r="L210" s="683">
        <v>682</v>
      </c>
      <c r="M210" s="683">
        <v>129</v>
      </c>
      <c r="N210" s="684">
        <v>87978</v>
      </c>
    </row>
    <row r="211" spans="1:14" ht="14.45" customHeight="1" x14ac:dyDescent="0.2">
      <c r="A211" s="678" t="s">
        <v>521</v>
      </c>
      <c r="B211" s="679" t="s">
        <v>522</v>
      </c>
      <c r="C211" s="680" t="s">
        <v>534</v>
      </c>
      <c r="D211" s="681" t="s">
        <v>535</v>
      </c>
      <c r="E211" s="682">
        <v>50113001</v>
      </c>
      <c r="F211" s="681" t="s">
        <v>539</v>
      </c>
      <c r="G211" s="680" t="s">
        <v>552</v>
      </c>
      <c r="H211" s="680">
        <v>187607</v>
      </c>
      <c r="I211" s="680">
        <v>187607</v>
      </c>
      <c r="J211" s="680" t="s">
        <v>910</v>
      </c>
      <c r="K211" s="680" t="s">
        <v>911</v>
      </c>
      <c r="L211" s="683">
        <v>273.90000000000003</v>
      </c>
      <c r="M211" s="683">
        <v>6</v>
      </c>
      <c r="N211" s="684">
        <v>1643.4</v>
      </c>
    </row>
    <row r="212" spans="1:14" ht="14.45" customHeight="1" x14ac:dyDescent="0.2">
      <c r="A212" s="678" t="s">
        <v>521</v>
      </c>
      <c r="B212" s="679" t="s">
        <v>522</v>
      </c>
      <c r="C212" s="680" t="s">
        <v>534</v>
      </c>
      <c r="D212" s="681" t="s">
        <v>535</v>
      </c>
      <c r="E212" s="682">
        <v>50113001</v>
      </c>
      <c r="F212" s="681" t="s">
        <v>539</v>
      </c>
      <c r="G212" s="680" t="s">
        <v>540</v>
      </c>
      <c r="H212" s="680">
        <v>100874</v>
      </c>
      <c r="I212" s="680">
        <v>874</v>
      </c>
      <c r="J212" s="680" t="s">
        <v>912</v>
      </c>
      <c r="K212" s="680" t="s">
        <v>913</v>
      </c>
      <c r="L212" s="683">
        <v>93.255714285714291</v>
      </c>
      <c r="M212" s="683">
        <v>105</v>
      </c>
      <c r="N212" s="684">
        <v>9791.85</v>
      </c>
    </row>
    <row r="213" spans="1:14" ht="14.45" customHeight="1" x14ac:dyDescent="0.2">
      <c r="A213" s="678" t="s">
        <v>521</v>
      </c>
      <c r="B213" s="679" t="s">
        <v>522</v>
      </c>
      <c r="C213" s="680" t="s">
        <v>534</v>
      </c>
      <c r="D213" s="681" t="s">
        <v>535</v>
      </c>
      <c r="E213" s="682">
        <v>50113001</v>
      </c>
      <c r="F213" s="681" t="s">
        <v>539</v>
      </c>
      <c r="G213" s="680" t="s">
        <v>540</v>
      </c>
      <c r="H213" s="680">
        <v>100876</v>
      </c>
      <c r="I213" s="680">
        <v>876</v>
      </c>
      <c r="J213" s="680" t="s">
        <v>914</v>
      </c>
      <c r="K213" s="680" t="s">
        <v>913</v>
      </c>
      <c r="L213" s="683">
        <v>84.527777777777771</v>
      </c>
      <c r="M213" s="683">
        <v>45</v>
      </c>
      <c r="N213" s="684">
        <v>3803.75</v>
      </c>
    </row>
    <row r="214" spans="1:14" ht="14.45" customHeight="1" x14ac:dyDescent="0.2">
      <c r="A214" s="678" t="s">
        <v>521</v>
      </c>
      <c r="B214" s="679" t="s">
        <v>522</v>
      </c>
      <c r="C214" s="680" t="s">
        <v>534</v>
      </c>
      <c r="D214" s="681" t="s">
        <v>535</v>
      </c>
      <c r="E214" s="682">
        <v>50113001</v>
      </c>
      <c r="F214" s="681" t="s">
        <v>539</v>
      </c>
      <c r="G214" s="680" t="s">
        <v>540</v>
      </c>
      <c r="H214" s="680">
        <v>200863</v>
      </c>
      <c r="I214" s="680">
        <v>200863</v>
      </c>
      <c r="J214" s="680" t="s">
        <v>914</v>
      </c>
      <c r="K214" s="680" t="s">
        <v>915</v>
      </c>
      <c r="L214" s="683">
        <v>85.512558278492364</v>
      </c>
      <c r="M214" s="683">
        <v>43</v>
      </c>
      <c r="N214" s="684">
        <v>3677.0400059751714</v>
      </c>
    </row>
    <row r="215" spans="1:14" ht="14.45" customHeight="1" x14ac:dyDescent="0.2">
      <c r="A215" s="678" t="s">
        <v>521</v>
      </c>
      <c r="B215" s="679" t="s">
        <v>522</v>
      </c>
      <c r="C215" s="680" t="s">
        <v>534</v>
      </c>
      <c r="D215" s="681" t="s">
        <v>535</v>
      </c>
      <c r="E215" s="682">
        <v>50113001</v>
      </c>
      <c r="F215" s="681" t="s">
        <v>539</v>
      </c>
      <c r="G215" s="680" t="s">
        <v>540</v>
      </c>
      <c r="H215" s="680">
        <v>157351</v>
      </c>
      <c r="I215" s="680">
        <v>57351</v>
      </c>
      <c r="J215" s="680" t="s">
        <v>916</v>
      </c>
      <c r="K215" s="680" t="s">
        <v>917</v>
      </c>
      <c r="L215" s="683">
        <v>47.39</v>
      </c>
      <c r="M215" s="683">
        <v>16</v>
      </c>
      <c r="N215" s="684">
        <v>758.24</v>
      </c>
    </row>
    <row r="216" spans="1:14" ht="14.45" customHeight="1" x14ac:dyDescent="0.2">
      <c r="A216" s="678" t="s">
        <v>521</v>
      </c>
      <c r="B216" s="679" t="s">
        <v>522</v>
      </c>
      <c r="C216" s="680" t="s">
        <v>534</v>
      </c>
      <c r="D216" s="681" t="s">
        <v>535</v>
      </c>
      <c r="E216" s="682">
        <v>50113001</v>
      </c>
      <c r="F216" s="681" t="s">
        <v>539</v>
      </c>
      <c r="G216" s="680" t="s">
        <v>540</v>
      </c>
      <c r="H216" s="680">
        <v>230359</v>
      </c>
      <c r="I216" s="680">
        <v>230359</v>
      </c>
      <c r="J216" s="680" t="s">
        <v>918</v>
      </c>
      <c r="K216" s="680" t="s">
        <v>919</v>
      </c>
      <c r="L216" s="683">
        <v>182.58999999999997</v>
      </c>
      <c r="M216" s="683">
        <v>2</v>
      </c>
      <c r="N216" s="684">
        <v>365.17999999999995</v>
      </c>
    </row>
    <row r="217" spans="1:14" ht="14.45" customHeight="1" x14ac:dyDescent="0.2">
      <c r="A217" s="678" t="s">
        <v>521</v>
      </c>
      <c r="B217" s="679" t="s">
        <v>522</v>
      </c>
      <c r="C217" s="680" t="s">
        <v>534</v>
      </c>
      <c r="D217" s="681" t="s">
        <v>535</v>
      </c>
      <c r="E217" s="682">
        <v>50113001</v>
      </c>
      <c r="F217" s="681" t="s">
        <v>539</v>
      </c>
      <c r="G217" s="680" t="s">
        <v>540</v>
      </c>
      <c r="H217" s="680">
        <v>224053</v>
      </c>
      <c r="I217" s="680">
        <v>224053</v>
      </c>
      <c r="J217" s="680" t="s">
        <v>920</v>
      </c>
      <c r="K217" s="680" t="s">
        <v>921</v>
      </c>
      <c r="L217" s="683">
        <v>247.80085106382973</v>
      </c>
      <c r="M217" s="683">
        <v>47</v>
      </c>
      <c r="N217" s="684">
        <v>11646.639999999998</v>
      </c>
    </row>
    <row r="218" spans="1:14" ht="14.45" customHeight="1" x14ac:dyDescent="0.2">
      <c r="A218" s="678" t="s">
        <v>521</v>
      </c>
      <c r="B218" s="679" t="s">
        <v>522</v>
      </c>
      <c r="C218" s="680" t="s">
        <v>534</v>
      </c>
      <c r="D218" s="681" t="s">
        <v>535</v>
      </c>
      <c r="E218" s="682">
        <v>50113001</v>
      </c>
      <c r="F218" s="681" t="s">
        <v>539</v>
      </c>
      <c r="G218" s="680" t="s">
        <v>540</v>
      </c>
      <c r="H218" s="680">
        <v>226693</v>
      </c>
      <c r="I218" s="680">
        <v>226693</v>
      </c>
      <c r="J218" s="680" t="s">
        <v>922</v>
      </c>
      <c r="K218" s="680" t="s">
        <v>923</v>
      </c>
      <c r="L218" s="683">
        <v>22.07</v>
      </c>
      <c r="M218" s="683">
        <v>2</v>
      </c>
      <c r="N218" s="684">
        <v>44.14</v>
      </c>
    </row>
    <row r="219" spans="1:14" ht="14.45" customHeight="1" x14ac:dyDescent="0.2">
      <c r="A219" s="678" t="s">
        <v>521</v>
      </c>
      <c r="B219" s="679" t="s">
        <v>522</v>
      </c>
      <c r="C219" s="680" t="s">
        <v>534</v>
      </c>
      <c r="D219" s="681" t="s">
        <v>535</v>
      </c>
      <c r="E219" s="682">
        <v>50113001</v>
      </c>
      <c r="F219" s="681" t="s">
        <v>539</v>
      </c>
      <c r="G219" s="680" t="s">
        <v>540</v>
      </c>
      <c r="H219" s="680">
        <v>121393</v>
      </c>
      <c r="I219" s="680">
        <v>9999999</v>
      </c>
      <c r="J219" s="680" t="s">
        <v>924</v>
      </c>
      <c r="K219" s="680" t="s">
        <v>925</v>
      </c>
      <c r="L219" s="683">
        <v>6050</v>
      </c>
      <c r="M219" s="683">
        <v>1</v>
      </c>
      <c r="N219" s="684">
        <v>6050</v>
      </c>
    </row>
    <row r="220" spans="1:14" ht="14.45" customHeight="1" x14ac:dyDescent="0.2">
      <c r="A220" s="678" t="s">
        <v>521</v>
      </c>
      <c r="B220" s="679" t="s">
        <v>522</v>
      </c>
      <c r="C220" s="680" t="s">
        <v>534</v>
      </c>
      <c r="D220" s="681" t="s">
        <v>535</v>
      </c>
      <c r="E220" s="682">
        <v>50113001</v>
      </c>
      <c r="F220" s="681" t="s">
        <v>539</v>
      </c>
      <c r="G220" s="680" t="s">
        <v>540</v>
      </c>
      <c r="H220" s="680">
        <v>232603</v>
      </c>
      <c r="I220" s="680">
        <v>232603</v>
      </c>
      <c r="J220" s="680" t="s">
        <v>926</v>
      </c>
      <c r="K220" s="680" t="s">
        <v>927</v>
      </c>
      <c r="L220" s="683">
        <v>116.53</v>
      </c>
      <c r="M220" s="683">
        <v>17</v>
      </c>
      <c r="N220" s="684">
        <v>1981.01</v>
      </c>
    </row>
    <row r="221" spans="1:14" ht="14.45" customHeight="1" x14ac:dyDescent="0.2">
      <c r="A221" s="678" t="s">
        <v>521</v>
      </c>
      <c r="B221" s="679" t="s">
        <v>522</v>
      </c>
      <c r="C221" s="680" t="s">
        <v>534</v>
      </c>
      <c r="D221" s="681" t="s">
        <v>535</v>
      </c>
      <c r="E221" s="682">
        <v>50113001</v>
      </c>
      <c r="F221" s="681" t="s">
        <v>539</v>
      </c>
      <c r="G221" s="680" t="s">
        <v>540</v>
      </c>
      <c r="H221" s="680">
        <v>502456</v>
      </c>
      <c r="I221" s="680">
        <v>9999999</v>
      </c>
      <c r="J221" s="680" t="s">
        <v>928</v>
      </c>
      <c r="K221" s="680" t="s">
        <v>927</v>
      </c>
      <c r="L221" s="683">
        <v>114.40000000000002</v>
      </c>
      <c r="M221" s="683">
        <v>38</v>
      </c>
      <c r="N221" s="684">
        <v>4347.2000000000007</v>
      </c>
    </row>
    <row r="222" spans="1:14" ht="14.45" customHeight="1" x14ac:dyDescent="0.2">
      <c r="A222" s="678" t="s">
        <v>521</v>
      </c>
      <c r="B222" s="679" t="s">
        <v>522</v>
      </c>
      <c r="C222" s="680" t="s">
        <v>534</v>
      </c>
      <c r="D222" s="681" t="s">
        <v>535</v>
      </c>
      <c r="E222" s="682">
        <v>50113001</v>
      </c>
      <c r="F222" s="681" t="s">
        <v>539</v>
      </c>
      <c r="G222" s="680" t="s">
        <v>540</v>
      </c>
      <c r="H222" s="680">
        <v>395188</v>
      </c>
      <c r="I222" s="680">
        <v>0</v>
      </c>
      <c r="J222" s="680" t="s">
        <v>929</v>
      </c>
      <c r="K222" s="680" t="s">
        <v>930</v>
      </c>
      <c r="L222" s="683">
        <v>40.10851851851853</v>
      </c>
      <c r="M222" s="683">
        <v>27</v>
      </c>
      <c r="N222" s="684">
        <v>1082.9300000000003</v>
      </c>
    </row>
    <row r="223" spans="1:14" ht="14.45" customHeight="1" x14ac:dyDescent="0.2">
      <c r="A223" s="678" t="s">
        <v>521</v>
      </c>
      <c r="B223" s="679" t="s">
        <v>522</v>
      </c>
      <c r="C223" s="680" t="s">
        <v>534</v>
      </c>
      <c r="D223" s="681" t="s">
        <v>535</v>
      </c>
      <c r="E223" s="682">
        <v>50113001</v>
      </c>
      <c r="F223" s="681" t="s">
        <v>539</v>
      </c>
      <c r="G223" s="680" t="s">
        <v>540</v>
      </c>
      <c r="H223" s="680">
        <v>155911</v>
      </c>
      <c r="I223" s="680">
        <v>55911</v>
      </c>
      <c r="J223" s="680" t="s">
        <v>931</v>
      </c>
      <c r="K223" s="680" t="s">
        <v>932</v>
      </c>
      <c r="L223" s="683">
        <v>40.9</v>
      </c>
      <c r="M223" s="683">
        <v>9</v>
      </c>
      <c r="N223" s="684">
        <v>368.09999999999997</v>
      </c>
    </row>
    <row r="224" spans="1:14" ht="14.45" customHeight="1" x14ac:dyDescent="0.2">
      <c r="A224" s="678" t="s">
        <v>521</v>
      </c>
      <c r="B224" s="679" t="s">
        <v>522</v>
      </c>
      <c r="C224" s="680" t="s">
        <v>534</v>
      </c>
      <c r="D224" s="681" t="s">
        <v>535</v>
      </c>
      <c r="E224" s="682">
        <v>50113001</v>
      </c>
      <c r="F224" s="681" t="s">
        <v>539</v>
      </c>
      <c r="G224" s="680" t="s">
        <v>540</v>
      </c>
      <c r="H224" s="680">
        <v>111671</v>
      </c>
      <c r="I224" s="680">
        <v>11671</v>
      </c>
      <c r="J224" s="680" t="s">
        <v>933</v>
      </c>
      <c r="K224" s="680" t="s">
        <v>934</v>
      </c>
      <c r="L224" s="683">
        <v>209</v>
      </c>
      <c r="M224" s="683">
        <v>129</v>
      </c>
      <c r="N224" s="684">
        <v>26961</v>
      </c>
    </row>
    <row r="225" spans="1:14" ht="14.45" customHeight="1" x14ac:dyDescent="0.2">
      <c r="A225" s="678" t="s">
        <v>521</v>
      </c>
      <c r="B225" s="679" t="s">
        <v>522</v>
      </c>
      <c r="C225" s="680" t="s">
        <v>534</v>
      </c>
      <c r="D225" s="681" t="s">
        <v>535</v>
      </c>
      <c r="E225" s="682">
        <v>50113001</v>
      </c>
      <c r="F225" s="681" t="s">
        <v>539</v>
      </c>
      <c r="G225" s="680" t="s">
        <v>540</v>
      </c>
      <c r="H225" s="680">
        <v>111696</v>
      </c>
      <c r="I225" s="680">
        <v>11696</v>
      </c>
      <c r="J225" s="680" t="s">
        <v>935</v>
      </c>
      <c r="K225" s="680" t="s">
        <v>934</v>
      </c>
      <c r="L225" s="683">
        <v>324.83000000000004</v>
      </c>
      <c r="M225" s="683">
        <v>70</v>
      </c>
      <c r="N225" s="684">
        <v>22738.100000000002</v>
      </c>
    </row>
    <row r="226" spans="1:14" ht="14.45" customHeight="1" x14ac:dyDescent="0.2">
      <c r="A226" s="678" t="s">
        <v>521</v>
      </c>
      <c r="B226" s="679" t="s">
        <v>522</v>
      </c>
      <c r="C226" s="680" t="s">
        <v>534</v>
      </c>
      <c r="D226" s="681" t="s">
        <v>535</v>
      </c>
      <c r="E226" s="682">
        <v>50113001</v>
      </c>
      <c r="F226" s="681" t="s">
        <v>539</v>
      </c>
      <c r="G226" s="680" t="s">
        <v>540</v>
      </c>
      <c r="H226" s="680">
        <v>132917</v>
      </c>
      <c r="I226" s="680">
        <v>32917</v>
      </c>
      <c r="J226" s="680" t="s">
        <v>936</v>
      </c>
      <c r="K226" s="680" t="s">
        <v>937</v>
      </c>
      <c r="L226" s="683">
        <v>160.48000000000002</v>
      </c>
      <c r="M226" s="683">
        <v>1</v>
      </c>
      <c r="N226" s="684">
        <v>160.48000000000002</v>
      </c>
    </row>
    <row r="227" spans="1:14" ht="14.45" customHeight="1" x14ac:dyDescent="0.2">
      <c r="A227" s="678" t="s">
        <v>521</v>
      </c>
      <c r="B227" s="679" t="s">
        <v>522</v>
      </c>
      <c r="C227" s="680" t="s">
        <v>534</v>
      </c>
      <c r="D227" s="681" t="s">
        <v>535</v>
      </c>
      <c r="E227" s="682">
        <v>50113001</v>
      </c>
      <c r="F227" s="681" t="s">
        <v>539</v>
      </c>
      <c r="G227" s="680" t="s">
        <v>552</v>
      </c>
      <c r="H227" s="680">
        <v>844651</v>
      </c>
      <c r="I227" s="680">
        <v>101205</v>
      </c>
      <c r="J227" s="680" t="s">
        <v>938</v>
      </c>
      <c r="K227" s="680" t="s">
        <v>939</v>
      </c>
      <c r="L227" s="683">
        <v>76.450000000000017</v>
      </c>
      <c r="M227" s="683">
        <v>1</v>
      </c>
      <c r="N227" s="684">
        <v>76.450000000000017</v>
      </c>
    </row>
    <row r="228" spans="1:14" ht="14.45" customHeight="1" x14ac:dyDescent="0.2">
      <c r="A228" s="678" t="s">
        <v>521</v>
      </c>
      <c r="B228" s="679" t="s">
        <v>522</v>
      </c>
      <c r="C228" s="680" t="s">
        <v>534</v>
      </c>
      <c r="D228" s="681" t="s">
        <v>535</v>
      </c>
      <c r="E228" s="682">
        <v>50113001</v>
      </c>
      <c r="F228" s="681" t="s">
        <v>539</v>
      </c>
      <c r="G228" s="680" t="s">
        <v>540</v>
      </c>
      <c r="H228" s="680">
        <v>846338</v>
      </c>
      <c r="I228" s="680">
        <v>122685</v>
      </c>
      <c r="J228" s="680" t="s">
        <v>940</v>
      </c>
      <c r="K228" s="680" t="s">
        <v>941</v>
      </c>
      <c r="L228" s="683">
        <v>115.91000000000003</v>
      </c>
      <c r="M228" s="683">
        <v>1</v>
      </c>
      <c r="N228" s="684">
        <v>115.91000000000003</v>
      </c>
    </row>
    <row r="229" spans="1:14" ht="14.45" customHeight="1" x14ac:dyDescent="0.2">
      <c r="A229" s="678" t="s">
        <v>521</v>
      </c>
      <c r="B229" s="679" t="s">
        <v>522</v>
      </c>
      <c r="C229" s="680" t="s">
        <v>534</v>
      </c>
      <c r="D229" s="681" t="s">
        <v>535</v>
      </c>
      <c r="E229" s="682">
        <v>50113001</v>
      </c>
      <c r="F229" s="681" t="s">
        <v>539</v>
      </c>
      <c r="G229" s="680" t="s">
        <v>552</v>
      </c>
      <c r="H229" s="680">
        <v>118175</v>
      </c>
      <c r="I229" s="680">
        <v>18175</v>
      </c>
      <c r="J229" s="680" t="s">
        <v>942</v>
      </c>
      <c r="K229" s="680" t="s">
        <v>943</v>
      </c>
      <c r="L229" s="683">
        <v>627</v>
      </c>
      <c r="M229" s="683">
        <v>26</v>
      </c>
      <c r="N229" s="684">
        <v>16302</v>
      </c>
    </row>
    <row r="230" spans="1:14" ht="14.45" customHeight="1" x14ac:dyDescent="0.2">
      <c r="A230" s="678" t="s">
        <v>521</v>
      </c>
      <c r="B230" s="679" t="s">
        <v>522</v>
      </c>
      <c r="C230" s="680" t="s">
        <v>534</v>
      </c>
      <c r="D230" s="681" t="s">
        <v>535</v>
      </c>
      <c r="E230" s="682">
        <v>50113001</v>
      </c>
      <c r="F230" s="681" t="s">
        <v>539</v>
      </c>
      <c r="G230" s="680" t="s">
        <v>552</v>
      </c>
      <c r="H230" s="680">
        <v>118167</v>
      </c>
      <c r="I230" s="680">
        <v>18167</v>
      </c>
      <c r="J230" s="680" t="s">
        <v>942</v>
      </c>
      <c r="K230" s="680" t="s">
        <v>944</v>
      </c>
      <c r="L230" s="683">
        <v>65.78</v>
      </c>
      <c r="M230" s="683">
        <v>420</v>
      </c>
      <c r="N230" s="684">
        <v>27627.599999999999</v>
      </c>
    </row>
    <row r="231" spans="1:14" ht="14.45" customHeight="1" x14ac:dyDescent="0.2">
      <c r="A231" s="678" t="s">
        <v>521</v>
      </c>
      <c r="B231" s="679" t="s">
        <v>522</v>
      </c>
      <c r="C231" s="680" t="s">
        <v>534</v>
      </c>
      <c r="D231" s="681" t="s">
        <v>535</v>
      </c>
      <c r="E231" s="682">
        <v>50113001</v>
      </c>
      <c r="F231" s="681" t="s">
        <v>539</v>
      </c>
      <c r="G231" s="680" t="s">
        <v>552</v>
      </c>
      <c r="H231" s="680">
        <v>118172</v>
      </c>
      <c r="I231" s="680">
        <v>18172</v>
      </c>
      <c r="J231" s="680" t="s">
        <v>942</v>
      </c>
      <c r="K231" s="680" t="s">
        <v>945</v>
      </c>
      <c r="L231" s="683">
        <v>390.5</v>
      </c>
      <c r="M231" s="683">
        <v>9</v>
      </c>
      <c r="N231" s="684">
        <v>3514.5</v>
      </c>
    </row>
    <row r="232" spans="1:14" ht="14.45" customHeight="1" x14ac:dyDescent="0.2">
      <c r="A232" s="678" t="s">
        <v>521</v>
      </c>
      <c r="B232" s="679" t="s">
        <v>522</v>
      </c>
      <c r="C232" s="680" t="s">
        <v>534</v>
      </c>
      <c r="D232" s="681" t="s">
        <v>535</v>
      </c>
      <c r="E232" s="682">
        <v>50113001</v>
      </c>
      <c r="F232" s="681" t="s">
        <v>539</v>
      </c>
      <c r="G232" s="680" t="s">
        <v>540</v>
      </c>
      <c r="H232" s="680">
        <v>249403</v>
      </c>
      <c r="I232" s="680">
        <v>249403</v>
      </c>
      <c r="J232" s="680" t="s">
        <v>946</v>
      </c>
      <c r="K232" s="680" t="s">
        <v>947</v>
      </c>
      <c r="L232" s="683">
        <v>968</v>
      </c>
      <c r="M232" s="683">
        <v>16</v>
      </c>
      <c r="N232" s="684">
        <v>15488</v>
      </c>
    </row>
    <row r="233" spans="1:14" ht="14.45" customHeight="1" x14ac:dyDescent="0.2">
      <c r="A233" s="678" t="s">
        <v>521</v>
      </c>
      <c r="B233" s="679" t="s">
        <v>522</v>
      </c>
      <c r="C233" s="680" t="s">
        <v>534</v>
      </c>
      <c r="D233" s="681" t="s">
        <v>535</v>
      </c>
      <c r="E233" s="682">
        <v>50113001</v>
      </c>
      <c r="F233" s="681" t="s">
        <v>539</v>
      </c>
      <c r="G233" s="680" t="s">
        <v>540</v>
      </c>
      <c r="H233" s="680">
        <v>110548</v>
      </c>
      <c r="I233" s="680">
        <v>110548</v>
      </c>
      <c r="J233" s="680" t="s">
        <v>948</v>
      </c>
      <c r="K233" s="680" t="s">
        <v>949</v>
      </c>
      <c r="L233" s="683">
        <v>997.33</v>
      </c>
      <c r="M233" s="683">
        <v>8</v>
      </c>
      <c r="N233" s="684">
        <v>7978.64</v>
      </c>
    </row>
    <row r="234" spans="1:14" ht="14.45" customHeight="1" x14ac:dyDescent="0.2">
      <c r="A234" s="678" t="s">
        <v>521</v>
      </c>
      <c r="B234" s="679" t="s">
        <v>522</v>
      </c>
      <c r="C234" s="680" t="s">
        <v>534</v>
      </c>
      <c r="D234" s="681" t="s">
        <v>535</v>
      </c>
      <c r="E234" s="682">
        <v>50113001</v>
      </c>
      <c r="F234" s="681" t="s">
        <v>539</v>
      </c>
      <c r="G234" s="680" t="s">
        <v>298</v>
      </c>
      <c r="H234" s="680">
        <v>233016</v>
      </c>
      <c r="I234" s="680">
        <v>233016</v>
      </c>
      <c r="J234" s="680" t="s">
        <v>950</v>
      </c>
      <c r="K234" s="680" t="s">
        <v>951</v>
      </c>
      <c r="L234" s="683">
        <v>107.34</v>
      </c>
      <c r="M234" s="683">
        <v>40</v>
      </c>
      <c r="N234" s="684">
        <v>4293.6000000000004</v>
      </c>
    </row>
    <row r="235" spans="1:14" ht="14.45" customHeight="1" x14ac:dyDescent="0.2">
      <c r="A235" s="678" t="s">
        <v>521</v>
      </c>
      <c r="B235" s="679" t="s">
        <v>522</v>
      </c>
      <c r="C235" s="680" t="s">
        <v>534</v>
      </c>
      <c r="D235" s="681" t="s">
        <v>535</v>
      </c>
      <c r="E235" s="682">
        <v>50113001</v>
      </c>
      <c r="F235" s="681" t="s">
        <v>539</v>
      </c>
      <c r="G235" s="680" t="s">
        <v>540</v>
      </c>
      <c r="H235" s="680">
        <v>144357</v>
      </c>
      <c r="I235" s="680">
        <v>44357</v>
      </c>
      <c r="J235" s="680" t="s">
        <v>952</v>
      </c>
      <c r="K235" s="680" t="s">
        <v>953</v>
      </c>
      <c r="L235" s="683">
        <v>3228.1899999999996</v>
      </c>
      <c r="M235" s="683">
        <v>4</v>
      </c>
      <c r="N235" s="684">
        <v>12912.759999999998</v>
      </c>
    </row>
    <row r="236" spans="1:14" ht="14.45" customHeight="1" x14ac:dyDescent="0.2">
      <c r="A236" s="678" t="s">
        <v>521</v>
      </c>
      <c r="B236" s="679" t="s">
        <v>522</v>
      </c>
      <c r="C236" s="680" t="s">
        <v>534</v>
      </c>
      <c r="D236" s="681" t="s">
        <v>535</v>
      </c>
      <c r="E236" s="682">
        <v>50113001</v>
      </c>
      <c r="F236" s="681" t="s">
        <v>539</v>
      </c>
      <c r="G236" s="680" t="s">
        <v>540</v>
      </c>
      <c r="H236" s="680">
        <v>118304</v>
      </c>
      <c r="I236" s="680">
        <v>18304</v>
      </c>
      <c r="J236" s="680" t="s">
        <v>954</v>
      </c>
      <c r="K236" s="680" t="s">
        <v>955</v>
      </c>
      <c r="L236" s="683">
        <v>185.60999999999999</v>
      </c>
      <c r="M236" s="683">
        <v>74</v>
      </c>
      <c r="N236" s="684">
        <v>13735.14</v>
      </c>
    </row>
    <row r="237" spans="1:14" ht="14.45" customHeight="1" x14ac:dyDescent="0.2">
      <c r="A237" s="678" t="s">
        <v>521</v>
      </c>
      <c r="B237" s="679" t="s">
        <v>522</v>
      </c>
      <c r="C237" s="680" t="s">
        <v>534</v>
      </c>
      <c r="D237" s="681" t="s">
        <v>535</v>
      </c>
      <c r="E237" s="682">
        <v>50113001</v>
      </c>
      <c r="F237" s="681" t="s">
        <v>539</v>
      </c>
      <c r="G237" s="680" t="s">
        <v>540</v>
      </c>
      <c r="H237" s="680">
        <v>118305</v>
      </c>
      <c r="I237" s="680">
        <v>18305</v>
      </c>
      <c r="J237" s="680" t="s">
        <v>954</v>
      </c>
      <c r="K237" s="680" t="s">
        <v>956</v>
      </c>
      <c r="L237" s="683">
        <v>242</v>
      </c>
      <c r="M237" s="683">
        <v>58</v>
      </c>
      <c r="N237" s="684">
        <v>14036</v>
      </c>
    </row>
    <row r="238" spans="1:14" ht="14.45" customHeight="1" x14ac:dyDescent="0.2">
      <c r="A238" s="678" t="s">
        <v>521</v>
      </c>
      <c r="B238" s="679" t="s">
        <v>522</v>
      </c>
      <c r="C238" s="680" t="s">
        <v>534</v>
      </c>
      <c r="D238" s="681" t="s">
        <v>535</v>
      </c>
      <c r="E238" s="682">
        <v>50113001</v>
      </c>
      <c r="F238" s="681" t="s">
        <v>539</v>
      </c>
      <c r="G238" s="680" t="s">
        <v>552</v>
      </c>
      <c r="H238" s="680">
        <v>115245</v>
      </c>
      <c r="I238" s="680">
        <v>15245</v>
      </c>
      <c r="J238" s="680" t="s">
        <v>957</v>
      </c>
      <c r="K238" s="680" t="s">
        <v>958</v>
      </c>
      <c r="L238" s="683">
        <v>1375</v>
      </c>
      <c r="M238" s="683">
        <v>133</v>
      </c>
      <c r="N238" s="684">
        <v>182875</v>
      </c>
    </row>
    <row r="239" spans="1:14" ht="14.45" customHeight="1" x14ac:dyDescent="0.2">
      <c r="A239" s="678" t="s">
        <v>521</v>
      </c>
      <c r="B239" s="679" t="s">
        <v>522</v>
      </c>
      <c r="C239" s="680" t="s">
        <v>534</v>
      </c>
      <c r="D239" s="681" t="s">
        <v>535</v>
      </c>
      <c r="E239" s="682">
        <v>50113001</v>
      </c>
      <c r="F239" s="681" t="s">
        <v>539</v>
      </c>
      <c r="G239" s="680" t="s">
        <v>540</v>
      </c>
      <c r="H239" s="680">
        <v>172564</v>
      </c>
      <c r="I239" s="680">
        <v>72564</v>
      </c>
      <c r="J239" s="680" t="s">
        <v>959</v>
      </c>
      <c r="K239" s="680" t="s">
        <v>960</v>
      </c>
      <c r="L239" s="683">
        <v>472.87690476190483</v>
      </c>
      <c r="M239" s="683">
        <v>42</v>
      </c>
      <c r="N239" s="684">
        <v>19860.830000000002</v>
      </c>
    </row>
    <row r="240" spans="1:14" ht="14.45" customHeight="1" x14ac:dyDescent="0.2">
      <c r="A240" s="678" t="s">
        <v>521</v>
      </c>
      <c r="B240" s="679" t="s">
        <v>522</v>
      </c>
      <c r="C240" s="680" t="s">
        <v>534</v>
      </c>
      <c r="D240" s="681" t="s">
        <v>535</v>
      </c>
      <c r="E240" s="682">
        <v>50113001</v>
      </c>
      <c r="F240" s="681" t="s">
        <v>539</v>
      </c>
      <c r="G240" s="680" t="s">
        <v>298</v>
      </c>
      <c r="H240" s="680">
        <v>230071</v>
      </c>
      <c r="I240" s="680">
        <v>230071</v>
      </c>
      <c r="J240" s="680" t="s">
        <v>961</v>
      </c>
      <c r="K240" s="680" t="s">
        <v>962</v>
      </c>
      <c r="L240" s="683">
        <v>99.14</v>
      </c>
      <c r="M240" s="683">
        <v>1</v>
      </c>
      <c r="N240" s="684">
        <v>99.14</v>
      </c>
    </row>
    <row r="241" spans="1:14" ht="14.45" customHeight="1" x14ac:dyDescent="0.2">
      <c r="A241" s="678" t="s">
        <v>521</v>
      </c>
      <c r="B241" s="679" t="s">
        <v>522</v>
      </c>
      <c r="C241" s="680" t="s">
        <v>534</v>
      </c>
      <c r="D241" s="681" t="s">
        <v>535</v>
      </c>
      <c r="E241" s="682">
        <v>50113001</v>
      </c>
      <c r="F241" s="681" t="s">
        <v>539</v>
      </c>
      <c r="G241" s="680" t="s">
        <v>540</v>
      </c>
      <c r="H241" s="680">
        <v>175868</v>
      </c>
      <c r="I241" s="680">
        <v>75868</v>
      </c>
      <c r="J241" s="680" t="s">
        <v>963</v>
      </c>
      <c r="K241" s="680" t="s">
        <v>964</v>
      </c>
      <c r="L241" s="683">
        <v>1.133</v>
      </c>
      <c r="M241" s="683">
        <v>15</v>
      </c>
      <c r="N241" s="684">
        <v>16.995000000000001</v>
      </c>
    </row>
    <row r="242" spans="1:14" ht="14.45" customHeight="1" x14ac:dyDescent="0.2">
      <c r="A242" s="678" t="s">
        <v>521</v>
      </c>
      <c r="B242" s="679" t="s">
        <v>522</v>
      </c>
      <c r="C242" s="680" t="s">
        <v>534</v>
      </c>
      <c r="D242" s="681" t="s">
        <v>535</v>
      </c>
      <c r="E242" s="682">
        <v>50113001</v>
      </c>
      <c r="F242" s="681" t="s">
        <v>539</v>
      </c>
      <c r="G242" s="680" t="s">
        <v>552</v>
      </c>
      <c r="H242" s="680">
        <v>109709</v>
      </c>
      <c r="I242" s="680">
        <v>9709</v>
      </c>
      <c r="J242" s="680" t="s">
        <v>965</v>
      </c>
      <c r="K242" s="680" t="s">
        <v>966</v>
      </c>
      <c r="L242" s="683">
        <v>64.900000000000006</v>
      </c>
      <c r="M242" s="683">
        <v>65</v>
      </c>
      <c r="N242" s="684">
        <v>4218.5</v>
      </c>
    </row>
    <row r="243" spans="1:14" ht="14.45" customHeight="1" x14ac:dyDescent="0.2">
      <c r="A243" s="678" t="s">
        <v>521</v>
      </c>
      <c r="B243" s="679" t="s">
        <v>522</v>
      </c>
      <c r="C243" s="680" t="s">
        <v>534</v>
      </c>
      <c r="D243" s="681" t="s">
        <v>535</v>
      </c>
      <c r="E243" s="682">
        <v>50113001</v>
      </c>
      <c r="F243" s="681" t="s">
        <v>539</v>
      </c>
      <c r="G243" s="680" t="s">
        <v>552</v>
      </c>
      <c r="H243" s="680">
        <v>109711</v>
      </c>
      <c r="I243" s="680">
        <v>9711</v>
      </c>
      <c r="J243" s="680" t="s">
        <v>965</v>
      </c>
      <c r="K243" s="680" t="s">
        <v>967</v>
      </c>
      <c r="L243" s="683">
        <v>170.27999999999997</v>
      </c>
      <c r="M243" s="683">
        <v>20</v>
      </c>
      <c r="N243" s="684">
        <v>3405.5999999999995</v>
      </c>
    </row>
    <row r="244" spans="1:14" ht="14.45" customHeight="1" x14ac:dyDescent="0.2">
      <c r="A244" s="678" t="s">
        <v>521</v>
      </c>
      <c r="B244" s="679" t="s">
        <v>522</v>
      </c>
      <c r="C244" s="680" t="s">
        <v>534</v>
      </c>
      <c r="D244" s="681" t="s">
        <v>535</v>
      </c>
      <c r="E244" s="682">
        <v>50113001</v>
      </c>
      <c r="F244" s="681" t="s">
        <v>539</v>
      </c>
      <c r="G244" s="680" t="s">
        <v>298</v>
      </c>
      <c r="H244" s="680">
        <v>241682</v>
      </c>
      <c r="I244" s="680">
        <v>241682</v>
      </c>
      <c r="J244" s="680" t="s">
        <v>968</v>
      </c>
      <c r="K244" s="680" t="s">
        <v>969</v>
      </c>
      <c r="L244" s="683">
        <v>684.73</v>
      </c>
      <c r="M244" s="683">
        <v>20</v>
      </c>
      <c r="N244" s="684">
        <v>13694.6</v>
      </c>
    </row>
    <row r="245" spans="1:14" ht="14.45" customHeight="1" x14ac:dyDescent="0.2">
      <c r="A245" s="678" t="s">
        <v>521</v>
      </c>
      <c r="B245" s="679" t="s">
        <v>522</v>
      </c>
      <c r="C245" s="680" t="s">
        <v>534</v>
      </c>
      <c r="D245" s="681" t="s">
        <v>535</v>
      </c>
      <c r="E245" s="682">
        <v>50113001</v>
      </c>
      <c r="F245" s="681" t="s">
        <v>539</v>
      </c>
      <c r="G245" s="680" t="s">
        <v>540</v>
      </c>
      <c r="H245" s="680">
        <v>230920</v>
      </c>
      <c r="I245" s="680">
        <v>230920</v>
      </c>
      <c r="J245" s="680" t="s">
        <v>970</v>
      </c>
      <c r="K245" s="680" t="s">
        <v>971</v>
      </c>
      <c r="L245" s="683">
        <v>685.45333333333338</v>
      </c>
      <c r="M245" s="683">
        <v>90</v>
      </c>
      <c r="N245" s="684">
        <v>61690.8</v>
      </c>
    </row>
    <row r="246" spans="1:14" ht="14.45" customHeight="1" x14ac:dyDescent="0.2">
      <c r="A246" s="678" t="s">
        <v>521</v>
      </c>
      <c r="B246" s="679" t="s">
        <v>522</v>
      </c>
      <c r="C246" s="680" t="s">
        <v>534</v>
      </c>
      <c r="D246" s="681" t="s">
        <v>535</v>
      </c>
      <c r="E246" s="682">
        <v>50113001</v>
      </c>
      <c r="F246" s="681" t="s">
        <v>539</v>
      </c>
      <c r="G246" s="680" t="s">
        <v>540</v>
      </c>
      <c r="H246" s="680">
        <v>230918</v>
      </c>
      <c r="I246" s="680">
        <v>230918</v>
      </c>
      <c r="J246" s="680" t="s">
        <v>972</v>
      </c>
      <c r="K246" s="680" t="s">
        <v>973</v>
      </c>
      <c r="L246" s="683">
        <v>147.82714285714289</v>
      </c>
      <c r="M246" s="683">
        <v>70</v>
      </c>
      <c r="N246" s="684">
        <v>10347.900000000001</v>
      </c>
    </row>
    <row r="247" spans="1:14" ht="14.45" customHeight="1" x14ac:dyDescent="0.2">
      <c r="A247" s="678" t="s">
        <v>521</v>
      </c>
      <c r="B247" s="679" t="s">
        <v>522</v>
      </c>
      <c r="C247" s="680" t="s">
        <v>534</v>
      </c>
      <c r="D247" s="681" t="s">
        <v>535</v>
      </c>
      <c r="E247" s="682">
        <v>50113001</v>
      </c>
      <c r="F247" s="681" t="s">
        <v>539</v>
      </c>
      <c r="G247" s="680" t="s">
        <v>540</v>
      </c>
      <c r="H247" s="680">
        <v>845050</v>
      </c>
      <c r="I247" s="680">
        <v>119115</v>
      </c>
      <c r="J247" s="680" t="s">
        <v>974</v>
      </c>
      <c r="K247" s="680" t="s">
        <v>975</v>
      </c>
      <c r="L247" s="683">
        <v>44.899999999999984</v>
      </c>
      <c r="M247" s="683">
        <v>2</v>
      </c>
      <c r="N247" s="684">
        <v>89.799999999999969</v>
      </c>
    </row>
    <row r="248" spans="1:14" ht="14.45" customHeight="1" x14ac:dyDescent="0.2">
      <c r="A248" s="678" t="s">
        <v>521</v>
      </c>
      <c r="B248" s="679" t="s">
        <v>522</v>
      </c>
      <c r="C248" s="680" t="s">
        <v>534</v>
      </c>
      <c r="D248" s="681" t="s">
        <v>535</v>
      </c>
      <c r="E248" s="682">
        <v>50113001</v>
      </c>
      <c r="F248" s="681" t="s">
        <v>539</v>
      </c>
      <c r="G248" s="680" t="s">
        <v>540</v>
      </c>
      <c r="H248" s="680">
        <v>397057</v>
      </c>
      <c r="I248" s="680">
        <v>0</v>
      </c>
      <c r="J248" s="680" t="s">
        <v>976</v>
      </c>
      <c r="K248" s="680" t="s">
        <v>298</v>
      </c>
      <c r="L248" s="683">
        <v>59.86</v>
      </c>
      <c r="M248" s="683">
        <v>2</v>
      </c>
      <c r="N248" s="684">
        <v>119.72</v>
      </c>
    </row>
    <row r="249" spans="1:14" ht="14.45" customHeight="1" x14ac:dyDescent="0.2">
      <c r="A249" s="678" t="s">
        <v>521</v>
      </c>
      <c r="B249" s="679" t="s">
        <v>522</v>
      </c>
      <c r="C249" s="680" t="s">
        <v>534</v>
      </c>
      <c r="D249" s="681" t="s">
        <v>535</v>
      </c>
      <c r="E249" s="682">
        <v>50113001</v>
      </c>
      <c r="F249" s="681" t="s">
        <v>539</v>
      </c>
      <c r="G249" s="680" t="s">
        <v>540</v>
      </c>
      <c r="H249" s="680">
        <v>244980</v>
      </c>
      <c r="I249" s="680">
        <v>244980</v>
      </c>
      <c r="J249" s="680" t="s">
        <v>977</v>
      </c>
      <c r="K249" s="680" t="s">
        <v>978</v>
      </c>
      <c r="L249" s="683">
        <v>59.130000000000017</v>
      </c>
      <c r="M249" s="683">
        <v>2</v>
      </c>
      <c r="N249" s="684">
        <v>118.26000000000003</v>
      </c>
    </row>
    <row r="250" spans="1:14" ht="14.45" customHeight="1" x14ac:dyDescent="0.2">
      <c r="A250" s="678" t="s">
        <v>521</v>
      </c>
      <c r="B250" s="679" t="s">
        <v>522</v>
      </c>
      <c r="C250" s="680" t="s">
        <v>534</v>
      </c>
      <c r="D250" s="681" t="s">
        <v>535</v>
      </c>
      <c r="E250" s="682">
        <v>50113001</v>
      </c>
      <c r="F250" s="681" t="s">
        <v>539</v>
      </c>
      <c r="G250" s="680" t="s">
        <v>540</v>
      </c>
      <c r="H250" s="680">
        <v>226695</v>
      </c>
      <c r="I250" s="680">
        <v>226695</v>
      </c>
      <c r="J250" s="680" t="s">
        <v>979</v>
      </c>
      <c r="K250" s="680" t="s">
        <v>980</v>
      </c>
      <c r="L250" s="683">
        <v>172.14000000000001</v>
      </c>
      <c r="M250" s="683">
        <v>3</v>
      </c>
      <c r="N250" s="684">
        <v>516.42000000000007</v>
      </c>
    </row>
    <row r="251" spans="1:14" ht="14.45" customHeight="1" x14ac:dyDescent="0.2">
      <c r="A251" s="678" t="s">
        <v>521</v>
      </c>
      <c r="B251" s="679" t="s">
        <v>522</v>
      </c>
      <c r="C251" s="680" t="s">
        <v>534</v>
      </c>
      <c r="D251" s="681" t="s">
        <v>535</v>
      </c>
      <c r="E251" s="682">
        <v>50113001</v>
      </c>
      <c r="F251" s="681" t="s">
        <v>539</v>
      </c>
      <c r="G251" s="680" t="s">
        <v>540</v>
      </c>
      <c r="H251" s="680">
        <v>100610</v>
      </c>
      <c r="I251" s="680">
        <v>610</v>
      </c>
      <c r="J251" s="680" t="s">
        <v>981</v>
      </c>
      <c r="K251" s="680" t="s">
        <v>982</v>
      </c>
      <c r="L251" s="683">
        <v>72.420000000000044</v>
      </c>
      <c r="M251" s="683">
        <v>215</v>
      </c>
      <c r="N251" s="684">
        <v>15570.300000000008</v>
      </c>
    </row>
    <row r="252" spans="1:14" ht="14.45" customHeight="1" x14ac:dyDescent="0.2">
      <c r="A252" s="678" t="s">
        <v>521</v>
      </c>
      <c r="B252" s="679" t="s">
        <v>522</v>
      </c>
      <c r="C252" s="680" t="s">
        <v>534</v>
      </c>
      <c r="D252" s="681" t="s">
        <v>535</v>
      </c>
      <c r="E252" s="682">
        <v>50113001</v>
      </c>
      <c r="F252" s="681" t="s">
        <v>539</v>
      </c>
      <c r="G252" s="680" t="s">
        <v>540</v>
      </c>
      <c r="H252" s="680">
        <v>100612</v>
      </c>
      <c r="I252" s="680">
        <v>612</v>
      </c>
      <c r="J252" s="680" t="s">
        <v>983</v>
      </c>
      <c r="K252" s="680" t="s">
        <v>984</v>
      </c>
      <c r="L252" s="683">
        <v>67.57999999999997</v>
      </c>
      <c r="M252" s="683">
        <v>101</v>
      </c>
      <c r="N252" s="684">
        <v>6825.5799999999963</v>
      </c>
    </row>
    <row r="253" spans="1:14" ht="14.45" customHeight="1" x14ac:dyDescent="0.2">
      <c r="A253" s="678" t="s">
        <v>521</v>
      </c>
      <c r="B253" s="679" t="s">
        <v>522</v>
      </c>
      <c r="C253" s="680" t="s">
        <v>534</v>
      </c>
      <c r="D253" s="681" t="s">
        <v>535</v>
      </c>
      <c r="E253" s="682">
        <v>50113001</v>
      </c>
      <c r="F253" s="681" t="s">
        <v>539</v>
      </c>
      <c r="G253" s="680" t="s">
        <v>540</v>
      </c>
      <c r="H253" s="680">
        <v>171615</v>
      </c>
      <c r="I253" s="680">
        <v>171615</v>
      </c>
      <c r="J253" s="680" t="s">
        <v>985</v>
      </c>
      <c r="K253" s="680" t="s">
        <v>986</v>
      </c>
      <c r="L253" s="683">
        <v>167.12</v>
      </c>
      <c r="M253" s="683">
        <v>11</v>
      </c>
      <c r="N253" s="684">
        <v>1838.3200000000002</v>
      </c>
    </row>
    <row r="254" spans="1:14" ht="14.45" customHeight="1" x14ac:dyDescent="0.2">
      <c r="A254" s="678" t="s">
        <v>521</v>
      </c>
      <c r="B254" s="679" t="s">
        <v>522</v>
      </c>
      <c r="C254" s="680" t="s">
        <v>534</v>
      </c>
      <c r="D254" s="681" t="s">
        <v>535</v>
      </c>
      <c r="E254" s="682">
        <v>50113001</v>
      </c>
      <c r="F254" s="681" t="s">
        <v>539</v>
      </c>
      <c r="G254" s="680" t="s">
        <v>540</v>
      </c>
      <c r="H254" s="680">
        <v>171616</v>
      </c>
      <c r="I254" s="680">
        <v>171616</v>
      </c>
      <c r="J254" s="680" t="s">
        <v>987</v>
      </c>
      <c r="K254" s="680" t="s">
        <v>988</v>
      </c>
      <c r="L254" s="683">
        <v>223.23</v>
      </c>
      <c r="M254" s="683">
        <v>25</v>
      </c>
      <c r="N254" s="684">
        <v>5580.75</v>
      </c>
    </row>
    <row r="255" spans="1:14" ht="14.45" customHeight="1" x14ac:dyDescent="0.2">
      <c r="A255" s="678" t="s">
        <v>521</v>
      </c>
      <c r="B255" s="679" t="s">
        <v>522</v>
      </c>
      <c r="C255" s="680" t="s">
        <v>534</v>
      </c>
      <c r="D255" s="681" t="s">
        <v>535</v>
      </c>
      <c r="E255" s="682">
        <v>50113001</v>
      </c>
      <c r="F255" s="681" t="s">
        <v>539</v>
      </c>
      <c r="G255" s="680" t="s">
        <v>540</v>
      </c>
      <c r="H255" s="680">
        <v>192160</v>
      </c>
      <c r="I255" s="680">
        <v>92160</v>
      </c>
      <c r="J255" s="680" t="s">
        <v>989</v>
      </c>
      <c r="K255" s="680" t="s">
        <v>990</v>
      </c>
      <c r="L255" s="683">
        <v>66.079999999999984</v>
      </c>
      <c r="M255" s="683">
        <v>4</v>
      </c>
      <c r="N255" s="684">
        <v>264.31999999999994</v>
      </c>
    </row>
    <row r="256" spans="1:14" ht="14.45" customHeight="1" x14ac:dyDescent="0.2">
      <c r="A256" s="678" t="s">
        <v>521</v>
      </c>
      <c r="B256" s="679" t="s">
        <v>522</v>
      </c>
      <c r="C256" s="680" t="s">
        <v>534</v>
      </c>
      <c r="D256" s="681" t="s">
        <v>535</v>
      </c>
      <c r="E256" s="682">
        <v>50113001</v>
      </c>
      <c r="F256" s="681" t="s">
        <v>539</v>
      </c>
      <c r="G256" s="680" t="s">
        <v>540</v>
      </c>
      <c r="H256" s="680">
        <v>845075</v>
      </c>
      <c r="I256" s="680">
        <v>125641</v>
      </c>
      <c r="J256" s="680" t="s">
        <v>991</v>
      </c>
      <c r="K256" s="680" t="s">
        <v>992</v>
      </c>
      <c r="L256" s="683">
        <v>353.53000000000003</v>
      </c>
      <c r="M256" s="683">
        <v>1</v>
      </c>
      <c r="N256" s="684">
        <v>353.53000000000003</v>
      </c>
    </row>
    <row r="257" spans="1:14" ht="14.45" customHeight="1" x14ac:dyDescent="0.2">
      <c r="A257" s="678" t="s">
        <v>521</v>
      </c>
      <c r="B257" s="679" t="s">
        <v>522</v>
      </c>
      <c r="C257" s="680" t="s">
        <v>534</v>
      </c>
      <c r="D257" s="681" t="s">
        <v>535</v>
      </c>
      <c r="E257" s="682">
        <v>50113001</v>
      </c>
      <c r="F257" s="681" t="s">
        <v>539</v>
      </c>
      <c r="G257" s="680" t="s">
        <v>540</v>
      </c>
      <c r="H257" s="680">
        <v>100616</v>
      </c>
      <c r="I257" s="680">
        <v>616</v>
      </c>
      <c r="J257" s="680" t="s">
        <v>993</v>
      </c>
      <c r="K257" s="680" t="s">
        <v>994</v>
      </c>
      <c r="L257" s="683">
        <v>116.92307692307692</v>
      </c>
      <c r="M257" s="683">
        <v>13</v>
      </c>
      <c r="N257" s="684">
        <v>1520</v>
      </c>
    </row>
    <row r="258" spans="1:14" ht="14.45" customHeight="1" x14ac:dyDescent="0.2">
      <c r="A258" s="678" t="s">
        <v>521</v>
      </c>
      <c r="B258" s="679" t="s">
        <v>522</v>
      </c>
      <c r="C258" s="680" t="s">
        <v>534</v>
      </c>
      <c r="D258" s="681" t="s">
        <v>535</v>
      </c>
      <c r="E258" s="682">
        <v>50113001</v>
      </c>
      <c r="F258" s="681" t="s">
        <v>539</v>
      </c>
      <c r="G258" s="680" t="s">
        <v>540</v>
      </c>
      <c r="H258" s="680">
        <v>848632</v>
      </c>
      <c r="I258" s="680">
        <v>125315</v>
      </c>
      <c r="J258" s="680" t="s">
        <v>995</v>
      </c>
      <c r="K258" s="680" t="s">
        <v>996</v>
      </c>
      <c r="L258" s="683">
        <v>58.149999999999984</v>
      </c>
      <c r="M258" s="683">
        <v>13</v>
      </c>
      <c r="N258" s="684">
        <v>755.94999999999982</v>
      </c>
    </row>
    <row r="259" spans="1:14" ht="14.45" customHeight="1" x14ac:dyDescent="0.2">
      <c r="A259" s="678" t="s">
        <v>521</v>
      </c>
      <c r="B259" s="679" t="s">
        <v>522</v>
      </c>
      <c r="C259" s="680" t="s">
        <v>534</v>
      </c>
      <c r="D259" s="681" t="s">
        <v>535</v>
      </c>
      <c r="E259" s="682">
        <v>50113001</v>
      </c>
      <c r="F259" s="681" t="s">
        <v>539</v>
      </c>
      <c r="G259" s="680" t="s">
        <v>540</v>
      </c>
      <c r="H259" s="680">
        <v>225172</v>
      </c>
      <c r="I259" s="680">
        <v>225172</v>
      </c>
      <c r="J259" s="680" t="s">
        <v>997</v>
      </c>
      <c r="K259" s="680" t="s">
        <v>998</v>
      </c>
      <c r="L259" s="683">
        <v>57.796666666666674</v>
      </c>
      <c r="M259" s="683">
        <v>3</v>
      </c>
      <c r="N259" s="684">
        <v>173.39000000000001</v>
      </c>
    </row>
    <row r="260" spans="1:14" ht="14.45" customHeight="1" x14ac:dyDescent="0.2">
      <c r="A260" s="678" t="s">
        <v>521</v>
      </c>
      <c r="B260" s="679" t="s">
        <v>522</v>
      </c>
      <c r="C260" s="680" t="s">
        <v>534</v>
      </c>
      <c r="D260" s="681" t="s">
        <v>535</v>
      </c>
      <c r="E260" s="682">
        <v>50113001</v>
      </c>
      <c r="F260" s="681" t="s">
        <v>539</v>
      </c>
      <c r="G260" s="680" t="s">
        <v>540</v>
      </c>
      <c r="H260" s="680">
        <v>191836</v>
      </c>
      <c r="I260" s="680">
        <v>91836</v>
      </c>
      <c r="J260" s="680" t="s">
        <v>999</v>
      </c>
      <c r="K260" s="680" t="s">
        <v>1000</v>
      </c>
      <c r="L260" s="683">
        <v>44.609999999999985</v>
      </c>
      <c r="M260" s="683">
        <v>8</v>
      </c>
      <c r="N260" s="684">
        <v>356.87999999999988</v>
      </c>
    </row>
    <row r="261" spans="1:14" ht="14.45" customHeight="1" x14ac:dyDescent="0.2">
      <c r="A261" s="678" t="s">
        <v>521</v>
      </c>
      <c r="B261" s="679" t="s">
        <v>522</v>
      </c>
      <c r="C261" s="680" t="s">
        <v>534</v>
      </c>
      <c r="D261" s="681" t="s">
        <v>535</v>
      </c>
      <c r="E261" s="682">
        <v>50113001</v>
      </c>
      <c r="F261" s="681" t="s">
        <v>539</v>
      </c>
      <c r="G261" s="680" t="s">
        <v>540</v>
      </c>
      <c r="H261" s="680">
        <v>201133</v>
      </c>
      <c r="I261" s="680">
        <v>201133</v>
      </c>
      <c r="J261" s="680" t="s">
        <v>1001</v>
      </c>
      <c r="K261" s="680" t="s">
        <v>1002</v>
      </c>
      <c r="L261" s="683">
        <v>248.20000000000005</v>
      </c>
      <c r="M261" s="683">
        <v>1</v>
      </c>
      <c r="N261" s="684">
        <v>248.20000000000005</v>
      </c>
    </row>
    <row r="262" spans="1:14" ht="14.45" customHeight="1" x14ac:dyDescent="0.2">
      <c r="A262" s="678" t="s">
        <v>521</v>
      </c>
      <c r="B262" s="679" t="s">
        <v>522</v>
      </c>
      <c r="C262" s="680" t="s">
        <v>534</v>
      </c>
      <c r="D262" s="681" t="s">
        <v>535</v>
      </c>
      <c r="E262" s="682">
        <v>50113001</v>
      </c>
      <c r="F262" s="681" t="s">
        <v>539</v>
      </c>
      <c r="G262" s="680" t="s">
        <v>540</v>
      </c>
      <c r="H262" s="680">
        <v>242203</v>
      </c>
      <c r="I262" s="680">
        <v>242203</v>
      </c>
      <c r="J262" s="680" t="s">
        <v>1003</v>
      </c>
      <c r="K262" s="680" t="s">
        <v>1004</v>
      </c>
      <c r="L262" s="683">
        <v>104.05467741935485</v>
      </c>
      <c r="M262" s="683">
        <v>62</v>
      </c>
      <c r="N262" s="684">
        <v>6451.39</v>
      </c>
    </row>
    <row r="263" spans="1:14" ht="14.45" customHeight="1" x14ac:dyDescent="0.2">
      <c r="A263" s="678" t="s">
        <v>521</v>
      </c>
      <c r="B263" s="679" t="s">
        <v>522</v>
      </c>
      <c r="C263" s="680" t="s">
        <v>534</v>
      </c>
      <c r="D263" s="681" t="s">
        <v>535</v>
      </c>
      <c r="E263" s="682">
        <v>50113001</v>
      </c>
      <c r="F263" s="681" t="s">
        <v>539</v>
      </c>
      <c r="G263" s="680" t="s">
        <v>540</v>
      </c>
      <c r="H263" s="680">
        <v>234225</v>
      </c>
      <c r="I263" s="680">
        <v>234225</v>
      </c>
      <c r="J263" s="680" t="s">
        <v>1005</v>
      </c>
      <c r="K263" s="680" t="s">
        <v>1006</v>
      </c>
      <c r="L263" s="683">
        <v>290.06</v>
      </c>
      <c r="M263" s="683">
        <v>9</v>
      </c>
      <c r="N263" s="684">
        <v>2610.54</v>
      </c>
    </row>
    <row r="264" spans="1:14" ht="14.45" customHeight="1" x14ac:dyDescent="0.2">
      <c r="A264" s="678" t="s">
        <v>521</v>
      </c>
      <c r="B264" s="679" t="s">
        <v>522</v>
      </c>
      <c r="C264" s="680" t="s">
        <v>534</v>
      </c>
      <c r="D264" s="681" t="s">
        <v>535</v>
      </c>
      <c r="E264" s="682">
        <v>50113001</v>
      </c>
      <c r="F264" s="681" t="s">
        <v>539</v>
      </c>
      <c r="G264" s="680" t="s">
        <v>540</v>
      </c>
      <c r="H264" s="680">
        <v>126803</v>
      </c>
      <c r="I264" s="680">
        <v>26803</v>
      </c>
      <c r="J264" s="680" t="s">
        <v>1007</v>
      </c>
      <c r="K264" s="680" t="s">
        <v>1008</v>
      </c>
      <c r="L264" s="683">
        <v>280.59999650145892</v>
      </c>
      <c r="M264" s="683">
        <v>3</v>
      </c>
      <c r="N264" s="684">
        <v>841.79998950437675</v>
      </c>
    </row>
    <row r="265" spans="1:14" ht="14.45" customHeight="1" x14ac:dyDescent="0.2">
      <c r="A265" s="678" t="s">
        <v>521</v>
      </c>
      <c r="B265" s="679" t="s">
        <v>522</v>
      </c>
      <c r="C265" s="680" t="s">
        <v>534</v>
      </c>
      <c r="D265" s="681" t="s">
        <v>535</v>
      </c>
      <c r="E265" s="682">
        <v>50113001</v>
      </c>
      <c r="F265" s="681" t="s">
        <v>539</v>
      </c>
      <c r="G265" s="680" t="s">
        <v>552</v>
      </c>
      <c r="H265" s="680">
        <v>56972</v>
      </c>
      <c r="I265" s="680">
        <v>56972</v>
      </c>
      <c r="J265" s="680" t="s">
        <v>1009</v>
      </c>
      <c r="K265" s="680" t="s">
        <v>1010</v>
      </c>
      <c r="L265" s="683">
        <v>15.500000000000007</v>
      </c>
      <c r="M265" s="683">
        <v>1</v>
      </c>
      <c r="N265" s="684">
        <v>15.500000000000007</v>
      </c>
    </row>
    <row r="266" spans="1:14" ht="14.45" customHeight="1" x14ac:dyDescent="0.2">
      <c r="A266" s="678" t="s">
        <v>521</v>
      </c>
      <c r="B266" s="679" t="s">
        <v>522</v>
      </c>
      <c r="C266" s="680" t="s">
        <v>534</v>
      </c>
      <c r="D266" s="681" t="s">
        <v>535</v>
      </c>
      <c r="E266" s="682">
        <v>50113001</v>
      </c>
      <c r="F266" s="681" t="s">
        <v>539</v>
      </c>
      <c r="G266" s="680" t="s">
        <v>552</v>
      </c>
      <c r="H266" s="680">
        <v>150318</v>
      </c>
      <c r="I266" s="680">
        <v>50318</v>
      </c>
      <c r="J266" s="680" t="s">
        <v>1011</v>
      </c>
      <c r="K266" s="680" t="s">
        <v>1012</v>
      </c>
      <c r="L266" s="683">
        <v>121.95</v>
      </c>
      <c r="M266" s="683">
        <v>1</v>
      </c>
      <c r="N266" s="684">
        <v>121.95</v>
      </c>
    </row>
    <row r="267" spans="1:14" ht="14.45" customHeight="1" x14ac:dyDescent="0.2">
      <c r="A267" s="678" t="s">
        <v>521</v>
      </c>
      <c r="B267" s="679" t="s">
        <v>522</v>
      </c>
      <c r="C267" s="680" t="s">
        <v>534</v>
      </c>
      <c r="D267" s="681" t="s">
        <v>535</v>
      </c>
      <c r="E267" s="682">
        <v>50113001</v>
      </c>
      <c r="F267" s="681" t="s">
        <v>539</v>
      </c>
      <c r="G267" s="680" t="s">
        <v>540</v>
      </c>
      <c r="H267" s="680">
        <v>102130</v>
      </c>
      <c r="I267" s="680">
        <v>2130</v>
      </c>
      <c r="J267" s="680" t="s">
        <v>1013</v>
      </c>
      <c r="K267" s="680" t="s">
        <v>1014</v>
      </c>
      <c r="L267" s="683">
        <v>155.76</v>
      </c>
      <c r="M267" s="683">
        <v>4</v>
      </c>
      <c r="N267" s="684">
        <v>623.04</v>
      </c>
    </row>
    <row r="268" spans="1:14" ht="14.45" customHeight="1" x14ac:dyDescent="0.2">
      <c r="A268" s="678" t="s">
        <v>521</v>
      </c>
      <c r="B268" s="679" t="s">
        <v>522</v>
      </c>
      <c r="C268" s="680" t="s">
        <v>534</v>
      </c>
      <c r="D268" s="681" t="s">
        <v>535</v>
      </c>
      <c r="E268" s="682">
        <v>50113001</v>
      </c>
      <c r="F268" s="681" t="s">
        <v>539</v>
      </c>
      <c r="G268" s="680" t="s">
        <v>540</v>
      </c>
      <c r="H268" s="680">
        <v>236893</v>
      </c>
      <c r="I268" s="680">
        <v>236893</v>
      </c>
      <c r="J268" s="680" t="s">
        <v>1015</v>
      </c>
      <c r="K268" s="680" t="s">
        <v>1016</v>
      </c>
      <c r="L268" s="683">
        <v>8402.3532809407479</v>
      </c>
      <c r="M268" s="683">
        <v>3</v>
      </c>
      <c r="N268" s="684">
        <v>25207.059842822244</v>
      </c>
    </row>
    <row r="269" spans="1:14" ht="14.45" customHeight="1" x14ac:dyDescent="0.2">
      <c r="A269" s="678" t="s">
        <v>521</v>
      </c>
      <c r="B269" s="679" t="s">
        <v>522</v>
      </c>
      <c r="C269" s="680" t="s">
        <v>534</v>
      </c>
      <c r="D269" s="681" t="s">
        <v>535</v>
      </c>
      <c r="E269" s="682">
        <v>50113001</v>
      </c>
      <c r="F269" s="681" t="s">
        <v>539</v>
      </c>
      <c r="G269" s="680" t="s">
        <v>552</v>
      </c>
      <c r="H269" s="680">
        <v>237705</v>
      </c>
      <c r="I269" s="680">
        <v>237705</v>
      </c>
      <c r="J269" s="680" t="s">
        <v>1017</v>
      </c>
      <c r="K269" s="680" t="s">
        <v>1018</v>
      </c>
      <c r="L269" s="683">
        <v>81.113538461538454</v>
      </c>
      <c r="M269" s="683">
        <v>65</v>
      </c>
      <c r="N269" s="684">
        <v>5272.3799999999992</v>
      </c>
    </row>
    <row r="270" spans="1:14" ht="14.45" customHeight="1" x14ac:dyDescent="0.2">
      <c r="A270" s="678" t="s">
        <v>521</v>
      </c>
      <c r="B270" s="679" t="s">
        <v>522</v>
      </c>
      <c r="C270" s="680" t="s">
        <v>534</v>
      </c>
      <c r="D270" s="681" t="s">
        <v>535</v>
      </c>
      <c r="E270" s="682">
        <v>50113001</v>
      </c>
      <c r="F270" s="681" t="s">
        <v>539</v>
      </c>
      <c r="G270" s="680" t="s">
        <v>552</v>
      </c>
      <c r="H270" s="680">
        <v>231956</v>
      </c>
      <c r="I270" s="680">
        <v>231956</v>
      </c>
      <c r="J270" s="680" t="s">
        <v>1019</v>
      </c>
      <c r="K270" s="680" t="s">
        <v>1020</v>
      </c>
      <c r="L270" s="683">
        <v>49.76</v>
      </c>
      <c r="M270" s="683">
        <v>1</v>
      </c>
      <c r="N270" s="684">
        <v>49.76</v>
      </c>
    </row>
    <row r="271" spans="1:14" ht="14.45" customHeight="1" x14ac:dyDescent="0.2">
      <c r="A271" s="678" t="s">
        <v>521</v>
      </c>
      <c r="B271" s="679" t="s">
        <v>522</v>
      </c>
      <c r="C271" s="680" t="s">
        <v>534</v>
      </c>
      <c r="D271" s="681" t="s">
        <v>535</v>
      </c>
      <c r="E271" s="682">
        <v>50113001</v>
      </c>
      <c r="F271" s="681" t="s">
        <v>539</v>
      </c>
      <c r="G271" s="680" t="s">
        <v>540</v>
      </c>
      <c r="H271" s="680">
        <v>202790</v>
      </c>
      <c r="I271" s="680">
        <v>202790</v>
      </c>
      <c r="J271" s="680" t="s">
        <v>1021</v>
      </c>
      <c r="K271" s="680" t="s">
        <v>1022</v>
      </c>
      <c r="L271" s="683">
        <v>120.18666666666665</v>
      </c>
      <c r="M271" s="683">
        <v>3</v>
      </c>
      <c r="N271" s="684">
        <v>360.55999999999995</v>
      </c>
    </row>
    <row r="272" spans="1:14" ht="14.45" customHeight="1" x14ac:dyDescent="0.2">
      <c r="A272" s="678" t="s">
        <v>521</v>
      </c>
      <c r="B272" s="679" t="s">
        <v>522</v>
      </c>
      <c r="C272" s="680" t="s">
        <v>534</v>
      </c>
      <c r="D272" s="681" t="s">
        <v>535</v>
      </c>
      <c r="E272" s="682">
        <v>50113001</v>
      </c>
      <c r="F272" s="681" t="s">
        <v>539</v>
      </c>
      <c r="G272" s="680" t="s">
        <v>540</v>
      </c>
      <c r="H272" s="680">
        <v>202789</v>
      </c>
      <c r="I272" s="680">
        <v>202789</v>
      </c>
      <c r="J272" s="680" t="s">
        <v>1021</v>
      </c>
      <c r="K272" s="680" t="s">
        <v>1023</v>
      </c>
      <c r="L272" s="683">
        <v>74.689998603139514</v>
      </c>
      <c r="M272" s="683">
        <v>1</v>
      </c>
      <c r="N272" s="684">
        <v>74.689998603139514</v>
      </c>
    </row>
    <row r="273" spans="1:14" ht="14.45" customHeight="1" x14ac:dyDescent="0.2">
      <c r="A273" s="678" t="s">
        <v>521</v>
      </c>
      <c r="B273" s="679" t="s">
        <v>522</v>
      </c>
      <c r="C273" s="680" t="s">
        <v>534</v>
      </c>
      <c r="D273" s="681" t="s">
        <v>535</v>
      </c>
      <c r="E273" s="682">
        <v>50113001</v>
      </c>
      <c r="F273" s="681" t="s">
        <v>539</v>
      </c>
      <c r="G273" s="680" t="s">
        <v>540</v>
      </c>
      <c r="H273" s="680">
        <v>130434</v>
      </c>
      <c r="I273" s="680">
        <v>30434</v>
      </c>
      <c r="J273" s="680" t="s">
        <v>1024</v>
      </c>
      <c r="K273" s="680" t="s">
        <v>1025</v>
      </c>
      <c r="L273" s="683">
        <v>199.45999999999989</v>
      </c>
      <c r="M273" s="683">
        <v>1</v>
      </c>
      <c r="N273" s="684">
        <v>199.45999999999989</v>
      </c>
    </row>
    <row r="274" spans="1:14" ht="14.45" customHeight="1" x14ac:dyDescent="0.2">
      <c r="A274" s="678" t="s">
        <v>521</v>
      </c>
      <c r="B274" s="679" t="s">
        <v>522</v>
      </c>
      <c r="C274" s="680" t="s">
        <v>534</v>
      </c>
      <c r="D274" s="681" t="s">
        <v>535</v>
      </c>
      <c r="E274" s="682">
        <v>50113001</v>
      </c>
      <c r="F274" s="681" t="s">
        <v>539</v>
      </c>
      <c r="G274" s="680" t="s">
        <v>540</v>
      </c>
      <c r="H274" s="680">
        <v>225453</v>
      </c>
      <c r="I274" s="680">
        <v>225453</v>
      </c>
      <c r="J274" s="680" t="s">
        <v>1026</v>
      </c>
      <c r="K274" s="680" t="s">
        <v>1027</v>
      </c>
      <c r="L274" s="683">
        <v>387.81</v>
      </c>
      <c r="M274" s="683">
        <v>1</v>
      </c>
      <c r="N274" s="684">
        <v>387.81</v>
      </c>
    </row>
    <row r="275" spans="1:14" ht="14.45" customHeight="1" x14ac:dyDescent="0.2">
      <c r="A275" s="678" t="s">
        <v>521</v>
      </c>
      <c r="B275" s="679" t="s">
        <v>522</v>
      </c>
      <c r="C275" s="680" t="s">
        <v>534</v>
      </c>
      <c r="D275" s="681" t="s">
        <v>535</v>
      </c>
      <c r="E275" s="682">
        <v>50113001</v>
      </c>
      <c r="F275" s="681" t="s">
        <v>539</v>
      </c>
      <c r="G275" s="680" t="s">
        <v>540</v>
      </c>
      <c r="H275" s="680">
        <v>221884</v>
      </c>
      <c r="I275" s="680">
        <v>221884</v>
      </c>
      <c r="J275" s="680" t="s">
        <v>1028</v>
      </c>
      <c r="K275" s="680" t="s">
        <v>1029</v>
      </c>
      <c r="L275" s="683">
        <v>1980</v>
      </c>
      <c r="M275" s="683">
        <v>134</v>
      </c>
      <c r="N275" s="684">
        <v>265320</v>
      </c>
    </row>
    <row r="276" spans="1:14" ht="14.45" customHeight="1" x14ac:dyDescent="0.2">
      <c r="A276" s="678" t="s">
        <v>521</v>
      </c>
      <c r="B276" s="679" t="s">
        <v>522</v>
      </c>
      <c r="C276" s="680" t="s">
        <v>534</v>
      </c>
      <c r="D276" s="681" t="s">
        <v>535</v>
      </c>
      <c r="E276" s="682">
        <v>50113001</v>
      </c>
      <c r="F276" s="681" t="s">
        <v>539</v>
      </c>
      <c r="G276" s="680" t="s">
        <v>540</v>
      </c>
      <c r="H276" s="680">
        <v>396268</v>
      </c>
      <c r="I276" s="680">
        <v>9999999</v>
      </c>
      <c r="J276" s="680" t="s">
        <v>1030</v>
      </c>
      <c r="K276" s="680" t="s">
        <v>1031</v>
      </c>
      <c r="L276" s="683">
        <v>67.654242424242412</v>
      </c>
      <c r="M276" s="683">
        <v>66</v>
      </c>
      <c r="N276" s="684">
        <v>4465.1799999999994</v>
      </c>
    </row>
    <row r="277" spans="1:14" ht="14.45" customHeight="1" x14ac:dyDescent="0.2">
      <c r="A277" s="678" t="s">
        <v>521</v>
      </c>
      <c r="B277" s="679" t="s">
        <v>522</v>
      </c>
      <c r="C277" s="680" t="s">
        <v>534</v>
      </c>
      <c r="D277" s="681" t="s">
        <v>535</v>
      </c>
      <c r="E277" s="682">
        <v>50113001</v>
      </c>
      <c r="F277" s="681" t="s">
        <v>539</v>
      </c>
      <c r="G277" s="680" t="s">
        <v>540</v>
      </c>
      <c r="H277" s="680">
        <v>199826</v>
      </c>
      <c r="I277" s="680">
        <v>99826</v>
      </c>
      <c r="J277" s="680" t="s">
        <v>1032</v>
      </c>
      <c r="K277" s="680" t="s">
        <v>1033</v>
      </c>
      <c r="L277" s="683">
        <v>236.72</v>
      </c>
      <c r="M277" s="683">
        <v>3</v>
      </c>
      <c r="N277" s="684">
        <v>710.16</v>
      </c>
    </row>
    <row r="278" spans="1:14" ht="14.45" customHeight="1" x14ac:dyDescent="0.2">
      <c r="A278" s="678" t="s">
        <v>521</v>
      </c>
      <c r="B278" s="679" t="s">
        <v>522</v>
      </c>
      <c r="C278" s="680" t="s">
        <v>534</v>
      </c>
      <c r="D278" s="681" t="s">
        <v>535</v>
      </c>
      <c r="E278" s="682">
        <v>50113001</v>
      </c>
      <c r="F278" s="681" t="s">
        <v>539</v>
      </c>
      <c r="G278" s="680" t="s">
        <v>540</v>
      </c>
      <c r="H278" s="680">
        <v>902074</v>
      </c>
      <c r="I278" s="680">
        <v>85278</v>
      </c>
      <c r="J278" s="680" t="s">
        <v>1034</v>
      </c>
      <c r="K278" s="680" t="s">
        <v>1035</v>
      </c>
      <c r="L278" s="683">
        <v>2909.0599999999995</v>
      </c>
      <c r="M278" s="683">
        <v>1</v>
      </c>
      <c r="N278" s="684">
        <v>2909.0599999999995</v>
      </c>
    </row>
    <row r="279" spans="1:14" ht="14.45" customHeight="1" x14ac:dyDescent="0.2">
      <c r="A279" s="678" t="s">
        <v>521</v>
      </c>
      <c r="B279" s="679" t="s">
        <v>522</v>
      </c>
      <c r="C279" s="680" t="s">
        <v>534</v>
      </c>
      <c r="D279" s="681" t="s">
        <v>535</v>
      </c>
      <c r="E279" s="682">
        <v>50113001</v>
      </c>
      <c r="F279" s="681" t="s">
        <v>539</v>
      </c>
      <c r="G279" s="680" t="s">
        <v>540</v>
      </c>
      <c r="H279" s="680">
        <v>843996</v>
      </c>
      <c r="I279" s="680">
        <v>100191</v>
      </c>
      <c r="J279" s="680" t="s">
        <v>1036</v>
      </c>
      <c r="K279" s="680" t="s">
        <v>1037</v>
      </c>
      <c r="L279" s="683">
        <v>3743.3</v>
      </c>
      <c r="M279" s="683">
        <v>11</v>
      </c>
      <c r="N279" s="684">
        <v>41176.300000000003</v>
      </c>
    </row>
    <row r="280" spans="1:14" ht="14.45" customHeight="1" x14ac:dyDescent="0.2">
      <c r="A280" s="678" t="s">
        <v>521</v>
      </c>
      <c r="B280" s="679" t="s">
        <v>522</v>
      </c>
      <c r="C280" s="680" t="s">
        <v>534</v>
      </c>
      <c r="D280" s="681" t="s">
        <v>535</v>
      </c>
      <c r="E280" s="682">
        <v>50113001</v>
      </c>
      <c r="F280" s="681" t="s">
        <v>539</v>
      </c>
      <c r="G280" s="680" t="s">
        <v>540</v>
      </c>
      <c r="H280" s="680">
        <v>840813</v>
      </c>
      <c r="I280" s="680">
        <v>135844</v>
      </c>
      <c r="J280" s="680" t="s">
        <v>1038</v>
      </c>
      <c r="K280" s="680" t="s">
        <v>1039</v>
      </c>
      <c r="L280" s="683">
        <v>2198.6799999999998</v>
      </c>
      <c r="M280" s="683">
        <v>7</v>
      </c>
      <c r="N280" s="684">
        <v>15390.76</v>
      </c>
    </row>
    <row r="281" spans="1:14" ht="14.45" customHeight="1" x14ac:dyDescent="0.2">
      <c r="A281" s="678" t="s">
        <v>521</v>
      </c>
      <c r="B281" s="679" t="s">
        <v>522</v>
      </c>
      <c r="C281" s="680" t="s">
        <v>534</v>
      </c>
      <c r="D281" s="681" t="s">
        <v>535</v>
      </c>
      <c r="E281" s="682">
        <v>50113001</v>
      </c>
      <c r="F281" s="681" t="s">
        <v>539</v>
      </c>
      <c r="G281" s="680" t="s">
        <v>552</v>
      </c>
      <c r="H281" s="680">
        <v>192342</v>
      </c>
      <c r="I281" s="680">
        <v>192342</v>
      </c>
      <c r="J281" s="680" t="s">
        <v>1040</v>
      </c>
      <c r="K281" s="680" t="s">
        <v>1041</v>
      </c>
      <c r="L281" s="683">
        <v>137.36999999999998</v>
      </c>
      <c r="M281" s="683">
        <v>1</v>
      </c>
      <c r="N281" s="684">
        <v>137.36999999999998</v>
      </c>
    </row>
    <row r="282" spans="1:14" ht="14.45" customHeight="1" x14ac:dyDescent="0.2">
      <c r="A282" s="678" t="s">
        <v>521</v>
      </c>
      <c r="B282" s="679" t="s">
        <v>522</v>
      </c>
      <c r="C282" s="680" t="s">
        <v>534</v>
      </c>
      <c r="D282" s="681" t="s">
        <v>535</v>
      </c>
      <c r="E282" s="682">
        <v>50113001</v>
      </c>
      <c r="F282" s="681" t="s">
        <v>539</v>
      </c>
      <c r="G282" s="680" t="s">
        <v>540</v>
      </c>
      <c r="H282" s="680">
        <v>112770</v>
      </c>
      <c r="I282" s="680">
        <v>12770</v>
      </c>
      <c r="J282" s="680" t="s">
        <v>1042</v>
      </c>
      <c r="K282" s="680" t="s">
        <v>1043</v>
      </c>
      <c r="L282" s="683">
        <v>143.39999999999998</v>
      </c>
      <c r="M282" s="683">
        <v>2</v>
      </c>
      <c r="N282" s="684">
        <v>286.79999999999995</v>
      </c>
    </row>
    <row r="283" spans="1:14" ht="14.45" customHeight="1" x14ac:dyDescent="0.2">
      <c r="A283" s="678" t="s">
        <v>521</v>
      </c>
      <c r="B283" s="679" t="s">
        <v>522</v>
      </c>
      <c r="C283" s="680" t="s">
        <v>534</v>
      </c>
      <c r="D283" s="681" t="s">
        <v>535</v>
      </c>
      <c r="E283" s="682">
        <v>50113001</v>
      </c>
      <c r="F283" s="681" t="s">
        <v>539</v>
      </c>
      <c r="G283" s="680" t="s">
        <v>552</v>
      </c>
      <c r="H283" s="680">
        <v>500570</v>
      </c>
      <c r="I283" s="680">
        <v>500570</v>
      </c>
      <c r="J283" s="680" t="s">
        <v>1044</v>
      </c>
      <c r="K283" s="680" t="s">
        <v>1045</v>
      </c>
      <c r="L283" s="683">
        <v>533.57687499999997</v>
      </c>
      <c r="M283" s="683">
        <v>1</v>
      </c>
      <c r="N283" s="684">
        <v>533.57687499999997</v>
      </c>
    </row>
    <row r="284" spans="1:14" ht="14.45" customHeight="1" x14ac:dyDescent="0.2">
      <c r="A284" s="678" t="s">
        <v>521</v>
      </c>
      <c r="B284" s="679" t="s">
        <v>522</v>
      </c>
      <c r="C284" s="680" t="s">
        <v>534</v>
      </c>
      <c r="D284" s="681" t="s">
        <v>535</v>
      </c>
      <c r="E284" s="682">
        <v>50113001</v>
      </c>
      <c r="F284" s="681" t="s">
        <v>539</v>
      </c>
      <c r="G284" s="680" t="s">
        <v>540</v>
      </c>
      <c r="H284" s="680">
        <v>172754</v>
      </c>
      <c r="I284" s="680">
        <v>172754</v>
      </c>
      <c r="J284" s="680" t="s">
        <v>1046</v>
      </c>
      <c r="K284" s="680" t="s">
        <v>1047</v>
      </c>
      <c r="L284" s="683">
        <v>182.99</v>
      </c>
      <c r="M284" s="683">
        <v>1</v>
      </c>
      <c r="N284" s="684">
        <v>182.99</v>
      </c>
    </row>
    <row r="285" spans="1:14" ht="14.45" customHeight="1" x14ac:dyDescent="0.2">
      <c r="A285" s="678" t="s">
        <v>521</v>
      </c>
      <c r="B285" s="679" t="s">
        <v>522</v>
      </c>
      <c r="C285" s="680" t="s">
        <v>534</v>
      </c>
      <c r="D285" s="681" t="s">
        <v>535</v>
      </c>
      <c r="E285" s="682">
        <v>50113001</v>
      </c>
      <c r="F285" s="681" t="s">
        <v>539</v>
      </c>
      <c r="G285" s="680" t="s">
        <v>552</v>
      </c>
      <c r="H285" s="680">
        <v>153950</v>
      </c>
      <c r="I285" s="680">
        <v>53950</v>
      </c>
      <c r="J285" s="680" t="s">
        <v>1048</v>
      </c>
      <c r="K285" s="680" t="s">
        <v>1049</v>
      </c>
      <c r="L285" s="683">
        <v>91.42999999999995</v>
      </c>
      <c r="M285" s="683">
        <v>2</v>
      </c>
      <c r="N285" s="684">
        <v>182.8599999999999</v>
      </c>
    </row>
    <row r="286" spans="1:14" ht="14.45" customHeight="1" x14ac:dyDescent="0.2">
      <c r="A286" s="678" t="s">
        <v>521</v>
      </c>
      <c r="B286" s="679" t="s">
        <v>522</v>
      </c>
      <c r="C286" s="680" t="s">
        <v>534</v>
      </c>
      <c r="D286" s="681" t="s">
        <v>535</v>
      </c>
      <c r="E286" s="682">
        <v>50113001</v>
      </c>
      <c r="F286" s="681" t="s">
        <v>539</v>
      </c>
      <c r="G286" s="680" t="s">
        <v>552</v>
      </c>
      <c r="H286" s="680">
        <v>233366</v>
      </c>
      <c r="I286" s="680">
        <v>233366</v>
      </c>
      <c r="J286" s="680" t="s">
        <v>1050</v>
      </c>
      <c r="K286" s="680" t="s">
        <v>1051</v>
      </c>
      <c r="L286" s="683">
        <v>45.49</v>
      </c>
      <c r="M286" s="683">
        <v>3</v>
      </c>
      <c r="N286" s="684">
        <v>136.47</v>
      </c>
    </row>
    <row r="287" spans="1:14" ht="14.45" customHeight="1" x14ac:dyDescent="0.2">
      <c r="A287" s="678" t="s">
        <v>521</v>
      </c>
      <c r="B287" s="679" t="s">
        <v>522</v>
      </c>
      <c r="C287" s="680" t="s">
        <v>534</v>
      </c>
      <c r="D287" s="681" t="s">
        <v>535</v>
      </c>
      <c r="E287" s="682">
        <v>50113001</v>
      </c>
      <c r="F287" s="681" t="s">
        <v>539</v>
      </c>
      <c r="G287" s="680" t="s">
        <v>540</v>
      </c>
      <c r="H287" s="680">
        <v>125937</v>
      </c>
      <c r="I287" s="680">
        <v>25937</v>
      </c>
      <c r="J287" s="680" t="s">
        <v>1052</v>
      </c>
      <c r="K287" s="680" t="s">
        <v>1053</v>
      </c>
      <c r="L287" s="683">
        <v>462.23</v>
      </c>
      <c r="M287" s="683">
        <v>1</v>
      </c>
      <c r="N287" s="684">
        <v>462.23</v>
      </c>
    </row>
    <row r="288" spans="1:14" ht="14.45" customHeight="1" x14ac:dyDescent="0.2">
      <c r="A288" s="678" t="s">
        <v>521</v>
      </c>
      <c r="B288" s="679" t="s">
        <v>522</v>
      </c>
      <c r="C288" s="680" t="s">
        <v>534</v>
      </c>
      <c r="D288" s="681" t="s">
        <v>535</v>
      </c>
      <c r="E288" s="682">
        <v>50113002</v>
      </c>
      <c r="F288" s="681" t="s">
        <v>1054</v>
      </c>
      <c r="G288" s="680" t="s">
        <v>540</v>
      </c>
      <c r="H288" s="680">
        <v>195947</v>
      </c>
      <c r="I288" s="680">
        <v>95947</v>
      </c>
      <c r="J288" s="680" t="s">
        <v>1055</v>
      </c>
      <c r="K288" s="680" t="s">
        <v>1056</v>
      </c>
      <c r="L288" s="683">
        <v>2496.8200000000002</v>
      </c>
      <c r="M288" s="683">
        <v>12</v>
      </c>
      <c r="N288" s="684">
        <v>29961.840000000004</v>
      </c>
    </row>
    <row r="289" spans="1:14" ht="14.45" customHeight="1" x14ac:dyDescent="0.2">
      <c r="A289" s="678" t="s">
        <v>521</v>
      </c>
      <c r="B289" s="679" t="s">
        <v>522</v>
      </c>
      <c r="C289" s="680" t="s">
        <v>534</v>
      </c>
      <c r="D289" s="681" t="s">
        <v>535</v>
      </c>
      <c r="E289" s="682">
        <v>50113002</v>
      </c>
      <c r="F289" s="681" t="s">
        <v>1054</v>
      </c>
      <c r="G289" s="680" t="s">
        <v>540</v>
      </c>
      <c r="H289" s="680">
        <v>245875</v>
      </c>
      <c r="I289" s="680">
        <v>245875</v>
      </c>
      <c r="J289" s="680" t="s">
        <v>1057</v>
      </c>
      <c r="K289" s="680" t="s">
        <v>1058</v>
      </c>
      <c r="L289" s="683">
        <v>1982.2</v>
      </c>
      <c r="M289" s="683">
        <v>1</v>
      </c>
      <c r="N289" s="684">
        <v>1982.2</v>
      </c>
    </row>
    <row r="290" spans="1:14" ht="14.45" customHeight="1" x14ac:dyDescent="0.2">
      <c r="A290" s="678" t="s">
        <v>521</v>
      </c>
      <c r="B290" s="679" t="s">
        <v>522</v>
      </c>
      <c r="C290" s="680" t="s">
        <v>534</v>
      </c>
      <c r="D290" s="681" t="s">
        <v>535</v>
      </c>
      <c r="E290" s="682">
        <v>50113002</v>
      </c>
      <c r="F290" s="681" t="s">
        <v>1054</v>
      </c>
      <c r="G290" s="680" t="s">
        <v>540</v>
      </c>
      <c r="H290" s="680">
        <v>149415</v>
      </c>
      <c r="I290" s="680">
        <v>49415</v>
      </c>
      <c r="J290" s="680" t="s">
        <v>1059</v>
      </c>
      <c r="K290" s="680" t="s">
        <v>1060</v>
      </c>
      <c r="L290" s="683">
        <v>1728.2500000000002</v>
      </c>
      <c r="M290" s="683">
        <v>3</v>
      </c>
      <c r="N290" s="684">
        <v>5184.7500000000009</v>
      </c>
    </row>
    <row r="291" spans="1:14" ht="14.45" customHeight="1" x14ac:dyDescent="0.2">
      <c r="A291" s="678" t="s">
        <v>521</v>
      </c>
      <c r="B291" s="679" t="s">
        <v>522</v>
      </c>
      <c r="C291" s="680" t="s">
        <v>534</v>
      </c>
      <c r="D291" s="681" t="s">
        <v>535</v>
      </c>
      <c r="E291" s="682">
        <v>50113002</v>
      </c>
      <c r="F291" s="681" t="s">
        <v>1054</v>
      </c>
      <c r="G291" s="680" t="s">
        <v>540</v>
      </c>
      <c r="H291" s="680">
        <v>149409</v>
      </c>
      <c r="I291" s="680">
        <v>49409</v>
      </c>
      <c r="J291" s="680" t="s">
        <v>1061</v>
      </c>
      <c r="K291" s="680" t="s">
        <v>1060</v>
      </c>
      <c r="L291" s="683">
        <v>1366.61</v>
      </c>
      <c r="M291" s="683">
        <v>1</v>
      </c>
      <c r="N291" s="684">
        <v>1366.61</v>
      </c>
    </row>
    <row r="292" spans="1:14" ht="14.45" customHeight="1" x14ac:dyDescent="0.2">
      <c r="A292" s="678" t="s">
        <v>521</v>
      </c>
      <c r="B292" s="679" t="s">
        <v>522</v>
      </c>
      <c r="C292" s="680" t="s">
        <v>534</v>
      </c>
      <c r="D292" s="681" t="s">
        <v>535</v>
      </c>
      <c r="E292" s="682">
        <v>50113002</v>
      </c>
      <c r="F292" s="681" t="s">
        <v>1054</v>
      </c>
      <c r="G292" s="680" t="s">
        <v>540</v>
      </c>
      <c r="H292" s="680">
        <v>396914</v>
      </c>
      <c r="I292" s="680">
        <v>52301</v>
      </c>
      <c r="J292" s="680" t="s">
        <v>1062</v>
      </c>
      <c r="K292" s="680" t="s">
        <v>1063</v>
      </c>
      <c r="L292" s="683">
        <v>2221.34</v>
      </c>
      <c r="M292" s="683">
        <v>5</v>
      </c>
      <c r="N292" s="684">
        <v>11106.7</v>
      </c>
    </row>
    <row r="293" spans="1:14" ht="14.45" customHeight="1" x14ac:dyDescent="0.2">
      <c r="A293" s="678" t="s">
        <v>521</v>
      </c>
      <c r="B293" s="679" t="s">
        <v>522</v>
      </c>
      <c r="C293" s="680" t="s">
        <v>534</v>
      </c>
      <c r="D293" s="681" t="s">
        <v>535</v>
      </c>
      <c r="E293" s="682">
        <v>50113002</v>
      </c>
      <c r="F293" s="681" t="s">
        <v>1054</v>
      </c>
      <c r="G293" s="680" t="s">
        <v>540</v>
      </c>
      <c r="H293" s="680">
        <v>165317</v>
      </c>
      <c r="I293" s="680">
        <v>65317</v>
      </c>
      <c r="J293" s="680" t="s">
        <v>1064</v>
      </c>
      <c r="K293" s="680" t="s">
        <v>1065</v>
      </c>
      <c r="L293" s="683">
        <v>2104.75</v>
      </c>
      <c r="M293" s="683">
        <v>2</v>
      </c>
      <c r="N293" s="684">
        <v>4209.5</v>
      </c>
    </row>
    <row r="294" spans="1:14" ht="14.45" customHeight="1" x14ac:dyDescent="0.2">
      <c r="A294" s="678" t="s">
        <v>521</v>
      </c>
      <c r="B294" s="679" t="s">
        <v>522</v>
      </c>
      <c r="C294" s="680" t="s">
        <v>534</v>
      </c>
      <c r="D294" s="681" t="s">
        <v>535</v>
      </c>
      <c r="E294" s="682">
        <v>50113002</v>
      </c>
      <c r="F294" s="681" t="s">
        <v>1054</v>
      </c>
      <c r="G294" s="680" t="s">
        <v>540</v>
      </c>
      <c r="H294" s="680">
        <v>116338</v>
      </c>
      <c r="I294" s="680">
        <v>16338</v>
      </c>
      <c r="J294" s="680" t="s">
        <v>1066</v>
      </c>
      <c r="K294" s="680" t="s">
        <v>1067</v>
      </c>
      <c r="L294" s="683">
        <v>3263.7</v>
      </c>
      <c r="M294" s="683">
        <v>5</v>
      </c>
      <c r="N294" s="684">
        <v>16318.5</v>
      </c>
    </row>
    <row r="295" spans="1:14" ht="14.45" customHeight="1" x14ac:dyDescent="0.2">
      <c r="A295" s="678" t="s">
        <v>521</v>
      </c>
      <c r="B295" s="679" t="s">
        <v>522</v>
      </c>
      <c r="C295" s="680" t="s">
        <v>534</v>
      </c>
      <c r="D295" s="681" t="s">
        <v>535</v>
      </c>
      <c r="E295" s="682">
        <v>50113002</v>
      </c>
      <c r="F295" s="681" t="s">
        <v>1054</v>
      </c>
      <c r="G295" s="680" t="s">
        <v>540</v>
      </c>
      <c r="H295" s="680">
        <v>116337</v>
      </c>
      <c r="I295" s="680">
        <v>16337</v>
      </c>
      <c r="J295" s="680" t="s">
        <v>1066</v>
      </c>
      <c r="K295" s="680" t="s">
        <v>1068</v>
      </c>
      <c r="L295" s="683">
        <v>2121.64</v>
      </c>
      <c r="M295" s="683">
        <v>42</v>
      </c>
      <c r="N295" s="684">
        <v>89108.87999999999</v>
      </c>
    </row>
    <row r="296" spans="1:14" ht="14.45" customHeight="1" x14ac:dyDescent="0.2">
      <c r="A296" s="678" t="s">
        <v>521</v>
      </c>
      <c r="B296" s="679" t="s">
        <v>522</v>
      </c>
      <c r="C296" s="680" t="s">
        <v>534</v>
      </c>
      <c r="D296" s="681" t="s">
        <v>535</v>
      </c>
      <c r="E296" s="682">
        <v>50113002</v>
      </c>
      <c r="F296" s="681" t="s">
        <v>1054</v>
      </c>
      <c r="G296" s="680" t="s">
        <v>540</v>
      </c>
      <c r="H296" s="680">
        <v>142003</v>
      </c>
      <c r="I296" s="680">
        <v>142003</v>
      </c>
      <c r="J296" s="680" t="s">
        <v>1069</v>
      </c>
      <c r="K296" s="680" t="s">
        <v>1060</v>
      </c>
      <c r="L296" s="683">
        <v>3751</v>
      </c>
      <c r="M296" s="683">
        <v>9</v>
      </c>
      <c r="N296" s="684">
        <v>33759</v>
      </c>
    </row>
    <row r="297" spans="1:14" ht="14.45" customHeight="1" x14ac:dyDescent="0.2">
      <c r="A297" s="678" t="s">
        <v>521</v>
      </c>
      <c r="B297" s="679" t="s">
        <v>522</v>
      </c>
      <c r="C297" s="680" t="s">
        <v>534</v>
      </c>
      <c r="D297" s="681" t="s">
        <v>535</v>
      </c>
      <c r="E297" s="682">
        <v>50113002</v>
      </c>
      <c r="F297" s="681" t="s">
        <v>1054</v>
      </c>
      <c r="G297" s="680" t="s">
        <v>540</v>
      </c>
      <c r="H297" s="680">
        <v>58629</v>
      </c>
      <c r="I297" s="680">
        <v>58629</v>
      </c>
      <c r="J297" s="680" t="s">
        <v>1070</v>
      </c>
      <c r="K297" s="680" t="s">
        <v>1060</v>
      </c>
      <c r="L297" s="683">
        <v>3267</v>
      </c>
      <c r="M297" s="683">
        <v>6</v>
      </c>
      <c r="N297" s="684">
        <v>19602</v>
      </c>
    </row>
    <row r="298" spans="1:14" ht="14.45" customHeight="1" x14ac:dyDescent="0.2">
      <c r="A298" s="678" t="s">
        <v>521</v>
      </c>
      <c r="B298" s="679" t="s">
        <v>522</v>
      </c>
      <c r="C298" s="680" t="s">
        <v>534</v>
      </c>
      <c r="D298" s="681" t="s">
        <v>535</v>
      </c>
      <c r="E298" s="682">
        <v>50113002</v>
      </c>
      <c r="F298" s="681" t="s">
        <v>1054</v>
      </c>
      <c r="G298" s="680" t="s">
        <v>540</v>
      </c>
      <c r="H298" s="680">
        <v>211912</v>
      </c>
      <c r="I298" s="680">
        <v>211912</v>
      </c>
      <c r="J298" s="680" t="s">
        <v>1071</v>
      </c>
      <c r="K298" s="680" t="s">
        <v>1072</v>
      </c>
      <c r="L298" s="683">
        <v>2801.7</v>
      </c>
      <c r="M298" s="683">
        <v>4</v>
      </c>
      <c r="N298" s="684">
        <v>11206.8</v>
      </c>
    </row>
    <row r="299" spans="1:14" ht="14.45" customHeight="1" x14ac:dyDescent="0.2">
      <c r="A299" s="678" t="s">
        <v>521</v>
      </c>
      <c r="B299" s="679" t="s">
        <v>522</v>
      </c>
      <c r="C299" s="680" t="s">
        <v>534</v>
      </c>
      <c r="D299" s="681" t="s">
        <v>535</v>
      </c>
      <c r="E299" s="682">
        <v>50113002</v>
      </c>
      <c r="F299" s="681" t="s">
        <v>1054</v>
      </c>
      <c r="G299" s="680" t="s">
        <v>540</v>
      </c>
      <c r="H299" s="680">
        <v>213102</v>
      </c>
      <c r="I299" s="680">
        <v>213102</v>
      </c>
      <c r="J299" s="680" t="s">
        <v>1073</v>
      </c>
      <c r="K299" s="680" t="s">
        <v>1074</v>
      </c>
      <c r="L299" s="683">
        <v>2565.77</v>
      </c>
      <c r="M299" s="683">
        <v>17</v>
      </c>
      <c r="N299" s="684">
        <v>43618.09</v>
      </c>
    </row>
    <row r="300" spans="1:14" ht="14.45" customHeight="1" x14ac:dyDescent="0.2">
      <c r="A300" s="678" t="s">
        <v>521</v>
      </c>
      <c r="B300" s="679" t="s">
        <v>522</v>
      </c>
      <c r="C300" s="680" t="s">
        <v>534</v>
      </c>
      <c r="D300" s="681" t="s">
        <v>535</v>
      </c>
      <c r="E300" s="682">
        <v>50113002</v>
      </c>
      <c r="F300" s="681" t="s">
        <v>1054</v>
      </c>
      <c r="G300" s="680" t="s">
        <v>540</v>
      </c>
      <c r="H300" s="680">
        <v>213103</v>
      </c>
      <c r="I300" s="680">
        <v>213103</v>
      </c>
      <c r="J300" s="680" t="s">
        <v>1073</v>
      </c>
      <c r="K300" s="680" t="s">
        <v>1072</v>
      </c>
      <c r="L300" s="683">
        <v>3625.3700000000008</v>
      </c>
      <c r="M300" s="683">
        <v>2</v>
      </c>
      <c r="N300" s="684">
        <v>7250.7400000000016</v>
      </c>
    </row>
    <row r="301" spans="1:14" ht="14.45" customHeight="1" x14ac:dyDescent="0.2">
      <c r="A301" s="678" t="s">
        <v>521</v>
      </c>
      <c r="B301" s="679" t="s">
        <v>522</v>
      </c>
      <c r="C301" s="680" t="s">
        <v>534</v>
      </c>
      <c r="D301" s="681" t="s">
        <v>535</v>
      </c>
      <c r="E301" s="682">
        <v>50113002</v>
      </c>
      <c r="F301" s="681" t="s">
        <v>1054</v>
      </c>
      <c r="G301" s="680" t="s">
        <v>540</v>
      </c>
      <c r="H301" s="680">
        <v>211910</v>
      </c>
      <c r="I301" s="680">
        <v>211910</v>
      </c>
      <c r="J301" s="680" t="s">
        <v>1075</v>
      </c>
      <c r="K301" s="680" t="s">
        <v>1072</v>
      </c>
      <c r="L301" s="683">
        <v>3771.24</v>
      </c>
      <c r="M301" s="683">
        <v>8</v>
      </c>
      <c r="N301" s="684">
        <v>30169.919999999998</v>
      </c>
    </row>
    <row r="302" spans="1:14" ht="14.45" customHeight="1" x14ac:dyDescent="0.2">
      <c r="A302" s="678" t="s">
        <v>521</v>
      </c>
      <c r="B302" s="679" t="s">
        <v>522</v>
      </c>
      <c r="C302" s="680" t="s">
        <v>534</v>
      </c>
      <c r="D302" s="681" t="s">
        <v>535</v>
      </c>
      <c r="E302" s="682">
        <v>50113002</v>
      </c>
      <c r="F302" s="681" t="s">
        <v>1054</v>
      </c>
      <c r="G302" s="680" t="s">
        <v>540</v>
      </c>
      <c r="H302" s="680">
        <v>103414</v>
      </c>
      <c r="I302" s="680">
        <v>3414</v>
      </c>
      <c r="J302" s="680" t="s">
        <v>1076</v>
      </c>
      <c r="K302" s="680" t="s">
        <v>1077</v>
      </c>
      <c r="L302" s="683">
        <v>2513.7399999999998</v>
      </c>
      <c r="M302" s="683">
        <v>119</v>
      </c>
      <c r="N302" s="684">
        <v>299135.06</v>
      </c>
    </row>
    <row r="303" spans="1:14" ht="14.45" customHeight="1" x14ac:dyDescent="0.2">
      <c r="A303" s="678" t="s">
        <v>521</v>
      </c>
      <c r="B303" s="679" t="s">
        <v>522</v>
      </c>
      <c r="C303" s="680" t="s">
        <v>534</v>
      </c>
      <c r="D303" s="681" t="s">
        <v>535</v>
      </c>
      <c r="E303" s="682">
        <v>50113002</v>
      </c>
      <c r="F303" s="681" t="s">
        <v>1054</v>
      </c>
      <c r="G303" s="680" t="s">
        <v>540</v>
      </c>
      <c r="H303" s="680">
        <v>227400</v>
      </c>
      <c r="I303" s="680">
        <v>227400</v>
      </c>
      <c r="J303" s="680" t="s">
        <v>1078</v>
      </c>
      <c r="K303" s="680" t="s">
        <v>1079</v>
      </c>
      <c r="L303" s="683">
        <v>4708</v>
      </c>
      <c r="M303" s="683">
        <v>2</v>
      </c>
      <c r="N303" s="684">
        <v>9416</v>
      </c>
    </row>
    <row r="304" spans="1:14" ht="14.45" customHeight="1" x14ac:dyDescent="0.2">
      <c r="A304" s="678" t="s">
        <v>521</v>
      </c>
      <c r="B304" s="679" t="s">
        <v>522</v>
      </c>
      <c r="C304" s="680" t="s">
        <v>534</v>
      </c>
      <c r="D304" s="681" t="s">
        <v>535</v>
      </c>
      <c r="E304" s="682">
        <v>50113002</v>
      </c>
      <c r="F304" s="681" t="s">
        <v>1054</v>
      </c>
      <c r="G304" s="680" t="s">
        <v>540</v>
      </c>
      <c r="H304" s="680">
        <v>227392</v>
      </c>
      <c r="I304" s="680">
        <v>227392</v>
      </c>
      <c r="J304" s="680" t="s">
        <v>1080</v>
      </c>
      <c r="K304" s="680" t="s">
        <v>1079</v>
      </c>
      <c r="L304" s="683">
        <v>4707.9999323731154</v>
      </c>
      <c r="M304" s="683">
        <v>4</v>
      </c>
      <c r="N304" s="684">
        <v>18831.999729492461</v>
      </c>
    </row>
    <row r="305" spans="1:14" ht="14.45" customHeight="1" x14ac:dyDescent="0.2">
      <c r="A305" s="678" t="s">
        <v>521</v>
      </c>
      <c r="B305" s="679" t="s">
        <v>522</v>
      </c>
      <c r="C305" s="680" t="s">
        <v>534</v>
      </c>
      <c r="D305" s="681" t="s">
        <v>535</v>
      </c>
      <c r="E305" s="682">
        <v>50113002</v>
      </c>
      <c r="F305" s="681" t="s">
        <v>1054</v>
      </c>
      <c r="G305" s="680" t="s">
        <v>540</v>
      </c>
      <c r="H305" s="680">
        <v>394774</v>
      </c>
      <c r="I305" s="680">
        <v>157118</v>
      </c>
      <c r="J305" s="680" t="s">
        <v>1081</v>
      </c>
      <c r="K305" s="680" t="s">
        <v>1082</v>
      </c>
      <c r="L305" s="683">
        <v>3117.1799999999994</v>
      </c>
      <c r="M305" s="683">
        <v>40</v>
      </c>
      <c r="N305" s="684">
        <v>124687.19999999998</v>
      </c>
    </row>
    <row r="306" spans="1:14" ht="14.45" customHeight="1" x14ac:dyDescent="0.2">
      <c r="A306" s="678" t="s">
        <v>521</v>
      </c>
      <c r="B306" s="679" t="s">
        <v>522</v>
      </c>
      <c r="C306" s="680" t="s">
        <v>534</v>
      </c>
      <c r="D306" s="681" t="s">
        <v>535</v>
      </c>
      <c r="E306" s="682">
        <v>50113002</v>
      </c>
      <c r="F306" s="681" t="s">
        <v>1054</v>
      </c>
      <c r="G306" s="680" t="s">
        <v>540</v>
      </c>
      <c r="H306" s="680">
        <v>500716</v>
      </c>
      <c r="I306" s="680">
        <v>157112</v>
      </c>
      <c r="J306" s="680" t="s">
        <v>1083</v>
      </c>
      <c r="K306" s="680" t="s">
        <v>1082</v>
      </c>
      <c r="L306" s="683">
        <v>3190.9209174450366</v>
      </c>
      <c r="M306" s="683">
        <v>86</v>
      </c>
      <c r="N306" s="684">
        <v>274419.19890027313</v>
      </c>
    </row>
    <row r="307" spans="1:14" ht="14.45" customHeight="1" x14ac:dyDescent="0.2">
      <c r="A307" s="678" t="s">
        <v>521</v>
      </c>
      <c r="B307" s="679" t="s">
        <v>522</v>
      </c>
      <c r="C307" s="680" t="s">
        <v>534</v>
      </c>
      <c r="D307" s="681" t="s">
        <v>535</v>
      </c>
      <c r="E307" s="682">
        <v>50113006</v>
      </c>
      <c r="F307" s="681" t="s">
        <v>1084</v>
      </c>
      <c r="G307" s="680" t="s">
        <v>540</v>
      </c>
      <c r="H307" s="680">
        <v>217087</v>
      </c>
      <c r="I307" s="680">
        <v>217087</v>
      </c>
      <c r="J307" s="680" t="s">
        <v>1085</v>
      </c>
      <c r="K307" s="680" t="s">
        <v>1086</v>
      </c>
      <c r="L307" s="683">
        <v>163.81</v>
      </c>
      <c r="M307" s="683">
        <v>8</v>
      </c>
      <c r="N307" s="684">
        <v>1310.48</v>
      </c>
    </row>
    <row r="308" spans="1:14" ht="14.45" customHeight="1" x14ac:dyDescent="0.2">
      <c r="A308" s="678" t="s">
        <v>521</v>
      </c>
      <c r="B308" s="679" t="s">
        <v>522</v>
      </c>
      <c r="C308" s="680" t="s">
        <v>534</v>
      </c>
      <c r="D308" s="681" t="s">
        <v>535</v>
      </c>
      <c r="E308" s="682">
        <v>50113006</v>
      </c>
      <c r="F308" s="681" t="s">
        <v>1084</v>
      </c>
      <c r="G308" s="680" t="s">
        <v>540</v>
      </c>
      <c r="H308" s="680">
        <v>217088</v>
      </c>
      <c r="I308" s="680">
        <v>217088</v>
      </c>
      <c r="J308" s="680" t="s">
        <v>1087</v>
      </c>
      <c r="K308" s="680" t="s">
        <v>1086</v>
      </c>
      <c r="L308" s="683">
        <v>163.81</v>
      </c>
      <c r="M308" s="683">
        <v>4</v>
      </c>
      <c r="N308" s="684">
        <v>655.24</v>
      </c>
    </row>
    <row r="309" spans="1:14" ht="14.45" customHeight="1" x14ac:dyDescent="0.2">
      <c r="A309" s="678" t="s">
        <v>521</v>
      </c>
      <c r="B309" s="679" t="s">
        <v>522</v>
      </c>
      <c r="C309" s="680" t="s">
        <v>534</v>
      </c>
      <c r="D309" s="681" t="s">
        <v>535</v>
      </c>
      <c r="E309" s="682">
        <v>50113006</v>
      </c>
      <c r="F309" s="681" t="s">
        <v>1084</v>
      </c>
      <c r="G309" s="680" t="s">
        <v>540</v>
      </c>
      <c r="H309" s="680">
        <v>217077</v>
      </c>
      <c r="I309" s="680">
        <v>217077</v>
      </c>
      <c r="J309" s="680" t="s">
        <v>1088</v>
      </c>
      <c r="K309" s="680" t="s">
        <v>704</v>
      </c>
      <c r="L309" s="683">
        <v>161.55000000000001</v>
      </c>
      <c r="M309" s="683">
        <v>8</v>
      </c>
      <c r="N309" s="684">
        <v>1292.4000000000001</v>
      </c>
    </row>
    <row r="310" spans="1:14" ht="14.45" customHeight="1" x14ac:dyDescent="0.2">
      <c r="A310" s="678" t="s">
        <v>521</v>
      </c>
      <c r="B310" s="679" t="s">
        <v>522</v>
      </c>
      <c r="C310" s="680" t="s">
        <v>534</v>
      </c>
      <c r="D310" s="681" t="s">
        <v>535</v>
      </c>
      <c r="E310" s="682">
        <v>50113006</v>
      </c>
      <c r="F310" s="681" t="s">
        <v>1084</v>
      </c>
      <c r="G310" s="680" t="s">
        <v>540</v>
      </c>
      <c r="H310" s="680">
        <v>33889</v>
      </c>
      <c r="I310" s="680">
        <v>33889</v>
      </c>
      <c r="J310" s="680" t="s">
        <v>1089</v>
      </c>
      <c r="K310" s="680" t="s">
        <v>1090</v>
      </c>
      <c r="L310" s="683">
        <v>115</v>
      </c>
      <c r="M310" s="683">
        <v>2</v>
      </c>
      <c r="N310" s="684">
        <v>230</v>
      </c>
    </row>
    <row r="311" spans="1:14" ht="14.45" customHeight="1" x14ac:dyDescent="0.2">
      <c r="A311" s="678" t="s">
        <v>521</v>
      </c>
      <c r="B311" s="679" t="s">
        <v>522</v>
      </c>
      <c r="C311" s="680" t="s">
        <v>534</v>
      </c>
      <c r="D311" s="681" t="s">
        <v>535</v>
      </c>
      <c r="E311" s="682">
        <v>50113006</v>
      </c>
      <c r="F311" s="681" t="s">
        <v>1084</v>
      </c>
      <c r="G311" s="680" t="s">
        <v>540</v>
      </c>
      <c r="H311" s="680">
        <v>33891</v>
      </c>
      <c r="I311" s="680">
        <v>33891</v>
      </c>
      <c r="J311" s="680" t="s">
        <v>1091</v>
      </c>
      <c r="K311" s="680" t="s">
        <v>1090</v>
      </c>
      <c r="L311" s="683">
        <v>115</v>
      </c>
      <c r="M311" s="683">
        <v>2</v>
      </c>
      <c r="N311" s="684">
        <v>230</v>
      </c>
    </row>
    <row r="312" spans="1:14" ht="14.45" customHeight="1" x14ac:dyDescent="0.2">
      <c r="A312" s="678" t="s">
        <v>521</v>
      </c>
      <c r="B312" s="679" t="s">
        <v>522</v>
      </c>
      <c r="C312" s="680" t="s">
        <v>534</v>
      </c>
      <c r="D312" s="681" t="s">
        <v>535</v>
      </c>
      <c r="E312" s="682">
        <v>50113006</v>
      </c>
      <c r="F312" s="681" t="s">
        <v>1084</v>
      </c>
      <c r="G312" s="680" t="s">
        <v>540</v>
      </c>
      <c r="H312" s="680">
        <v>217162</v>
      </c>
      <c r="I312" s="680">
        <v>217162</v>
      </c>
      <c r="J312" s="680" t="s">
        <v>1092</v>
      </c>
      <c r="K312" s="680" t="s">
        <v>1093</v>
      </c>
      <c r="L312" s="683">
        <v>170.2</v>
      </c>
      <c r="M312" s="683">
        <v>4</v>
      </c>
      <c r="N312" s="684">
        <v>680.8</v>
      </c>
    </row>
    <row r="313" spans="1:14" ht="14.45" customHeight="1" x14ac:dyDescent="0.2">
      <c r="A313" s="678" t="s">
        <v>521</v>
      </c>
      <c r="B313" s="679" t="s">
        <v>522</v>
      </c>
      <c r="C313" s="680" t="s">
        <v>534</v>
      </c>
      <c r="D313" s="681" t="s">
        <v>535</v>
      </c>
      <c r="E313" s="682">
        <v>50113006</v>
      </c>
      <c r="F313" s="681" t="s">
        <v>1084</v>
      </c>
      <c r="G313" s="680" t="s">
        <v>540</v>
      </c>
      <c r="H313" s="680">
        <v>217160</v>
      </c>
      <c r="I313" s="680">
        <v>217160</v>
      </c>
      <c r="J313" s="680" t="s">
        <v>1094</v>
      </c>
      <c r="K313" s="680" t="s">
        <v>1093</v>
      </c>
      <c r="L313" s="683">
        <v>170.2</v>
      </c>
      <c r="M313" s="683">
        <v>2</v>
      </c>
      <c r="N313" s="684">
        <v>340.4</v>
      </c>
    </row>
    <row r="314" spans="1:14" ht="14.45" customHeight="1" x14ac:dyDescent="0.2">
      <c r="A314" s="678" t="s">
        <v>521</v>
      </c>
      <c r="B314" s="679" t="s">
        <v>522</v>
      </c>
      <c r="C314" s="680" t="s">
        <v>534</v>
      </c>
      <c r="D314" s="681" t="s">
        <v>535</v>
      </c>
      <c r="E314" s="682">
        <v>50113006</v>
      </c>
      <c r="F314" s="681" t="s">
        <v>1084</v>
      </c>
      <c r="G314" s="680" t="s">
        <v>540</v>
      </c>
      <c r="H314" s="680">
        <v>841569</v>
      </c>
      <c r="I314" s="680">
        <v>0</v>
      </c>
      <c r="J314" s="680" t="s">
        <v>1095</v>
      </c>
      <c r="K314" s="680" t="s">
        <v>298</v>
      </c>
      <c r="L314" s="683">
        <v>1225.0999999999999</v>
      </c>
      <c r="M314" s="683">
        <v>3</v>
      </c>
      <c r="N314" s="684">
        <v>3675.2999999999997</v>
      </c>
    </row>
    <row r="315" spans="1:14" ht="14.45" customHeight="1" x14ac:dyDescent="0.2">
      <c r="A315" s="678" t="s">
        <v>521</v>
      </c>
      <c r="B315" s="679" t="s">
        <v>522</v>
      </c>
      <c r="C315" s="680" t="s">
        <v>534</v>
      </c>
      <c r="D315" s="681" t="s">
        <v>535</v>
      </c>
      <c r="E315" s="682">
        <v>50113006</v>
      </c>
      <c r="F315" s="681" t="s">
        <v>1084</v>
      </c>
      <c r="G315" s="680" t="s">
        <v>298</v>
      </c>
      <c r="H315" s="680">
        <v>990223</v>
      </c>
      <c r="I315" s="680">
        <v>217384</v>
      </c>
      <c r="J315" s="680" t="s">
        <v>1096</v>
      </c>
      <c r="K315" s="680" t="s">
        <v>298</v>
      </c>
      <c r="L315" s="683">
        <v>146.20000000000002</v>
      </c>
      <c r="M315" s="683">
        <v>60</v>
      </c>
      <c r="N315" s="684">
        <v>8772.0000000000018</v>
      </c>
    </row>
    <row r="316" spans="1:14" ht="14.45" customHeight="1" x14ac:dyDescent="0.2">
      <c r="A316" s="678" t="s">
        <v>521</v>
      </c>
      <c r="B316" s="679" t="s">
        <v>522</v>
      </c>
      <c r="C316" s="680" t="s">
        <v>534</v>
      </c>
      <c r="D316" s="681" t="s">
        <v>535</v>
      </c>
      <c r="E316" s="682">
        <v>50113006</v>
      </c>
      <c r="F316" s="681" t="s">
        <v>1084</v>
      </c>
      <c r="G316" s="680" t="s">
        <v>552</v>
      </c>
      <c r="H316" s="680">
        <v>846765</v>
      </c>
      <c r="I316" s="680">
        <v>33421</v>
      </c>
      <c r="J316" s="680" t="s">
        <v>1097</v>
      </c>
      <c r="K316" s="680" t="s">
        <v>1093</v>
      </c>
      <c r="L316" s="683">
        <v>138.54</v>
      </c>
      <c r="M316" s="683">
        <v>4</v>
      </c>
      <c r="N316" s="684">
        <v>554.16</v>
      </c>
    </row>
    <row r="317" spans="1:14" ht="14.45" customHeight="1" x14ac:dyDescent="0.2">
      <c r="A317" s="678" t="s">
        <v>521</v>
      </c>
      <c r="B317" s="679" t="s">
        <v>522</v>
      </c>
      <c r="C317" s="680" t="s">
        <v>534</v>
      </c>
      <c r="D317" s="681" t="s">
        <v>535</v>
      </c>
      <c r="E317" s="682">
        <v>50113006</v>
      </c>
      <c r="F317" s="681" t="s">
        <v>1084</v>
      </c>
      <c r="G317" s="680" t="s">
        <v>552</v>
      </c>
      <c r="H317" s="680">
        <v>846766</v>
      </c>
      <c r="I317" s="680">
        <v>33420</v>
      </c>
      <c r="J317" s="680" t="s">
        <v>1098</v>
      </c>
      <c r="K317" s="680" t="s">
        <v>1093</v>
      </c>
      <c r="L317" s="683">
        <v>138.54</v>
      </c>
      <c r="M317" s="683">
        <v>4</v>
      </c>
      <c r="N317" s="684">
        <v>554.16</v>
      </c>
    </row>
    <row r="318" spans="1:14" ht="14.45" customHeight="1" x14ac:dyDescent="0.2">
      <c r="A318" s="678" t="s">
        <v>521</v>
      </c>
      <c r="B318" s="679" t="s">
        <v>522</v>
      </c>
      <c r="C318" s="680" t="s">
        <v>534</v>
      </c>
      <c r="D318" s="681" t="s">
        <v>535</v>
      </c>
      <c r="E318" s="682">
        <v>50113006</v>
      </c>
      <c r="F318" s="681" t="s">
        <v>1084</v>
      </c>
      <c r="G318" s="680" t="s">
        <v>552</v>
      </c>
      <c r="H318" s="680">
        <v>33751</v>
      </c>
      <c r="I318" s="680">
        <v>33751</v>
      </c>
      <c r="J318" s="680" t="s">
        <v>1099</v>
      </c>
      <c r="K318" s="680" t="s">
        <v>1100</v>
      </c>
      <c r="L318" s="683">
        <v>96.55</v>
      </c>
      <c r="M318" s="683">
        <v>4</v>
      </c>
      <c r="N318" s="684">
        <v>386.2</v>
      </c>
    </row>
    <row r="319" spans="1:14" ht="14.45" customHeight="1" x14ac:dyDescent="0.2">
      <c r="A319" s="678" t="s">
        <v>521</v>
      </c>
      <c r="B319" s="679" t="s">
        <v>522</v>
      </c>
      <c r="C319" s="680" t="s">
        <v>534</v>
      </c>
      <c r="D319" s="681" t="s">
        <v>535</v>
      </c>
      <c r="E319" s="682">
        <v>50113006</v>
      </c>
      <c r="F319" s="681" t="s">
        <v>1084</v>
      </c>
      <c r="G319" s="680" t="s">
        <v>552</v>
      </c>
      <c r="H319" s="680">
        <v>395579</v>
      </c>
      <c r="I319" s="680">
        <v>33752</v>
      </c>
      <c r="J319" s="680" t="s">
        <v>1101</v>
      </c>
      <c r="K319" s="680" t="s">
        <v>1102</v>
      </c>
      <c r="L319" s="683">
        <v>96.55</v>
      </c>
      <c r="M319" s="683">
        <v>4</v>
      </c>
      <c r="N319" s="684">
        <v>386.2</v>
      </c>
    </row>
    <row r="320" spans="1:14" ht="14.45" customHeight="1" x14ac:dyDescent="0.2">
      <c r="A320" s="678" t="s">
        <v>521</v>
      </c>
      <c r="B320" s="679" t="s">
        <v>522</v>
      </c>
      <c r="C320" s="680" t="s">
        <v>534</v>
      </c>
      <c r="D320" s="681" t="s">
        <v>535</v>
      </c>
      <c r="E320" s="682">
        <v>50113006</v>
      </c>
      <c r="F320" s="681" t="s">
        <v>1084</v>
      </c>
      <c r="G320" s="680" t="s">
        <v>298</v>
      </c>
      <c r="H320" s="680">
        <v>33859</v>
      </c>
      <c r="I320" s="680">
        <v>33859</v>
      </c>
      <c r="J320" s="680" t="s">
        <v>1103</v>
      </c>
      <c r="K320" s="680" t="s">
        <v>1086</v>
      </c>
      <c r="L320" s="683">
        <v>141.41999999999999</v>
      </c>
      <c r="M320" s="683">
        <v>8</v>
      </c>
      <c r="N320" s="684">
        <v>1131.3599999999999</v>
      </c>
    </row>
    <row r="321" spans="1:14" ht="14.45" customHeight="1" x14ac:dyDescent="0.2">
      <c r="A321" s="678" t="s">
        <v>521</v>
      </c>
      <c r="B321" s="679" t="s">
        <v>522</v>
      </c>
      <c r="C321" s="680" t="s">
        <v>534</v>
      </c>
      <c r="D321" s="681" t="s">
        <v>535</v>
      </c>
      <c r="E321" s="682">
        <v>50113006</v>
      </c>
      <c r="F321" s="681" t="s">
        <v>1084</v>
      </c>
      <c r="G321" s="680" t="s">
        <v>552</v>
      </c>
      <c r="H321" s="680">
        <v>217490</v>
      </c>
      <c r="I321" s="680">
        <v>217490</v>
      </c>
      <c r="J321" s="680" t="s">
        <v>1103</v>
      </c>
      <c r="K321" s="680" t="s">
        <v>1086</v>
      </c>
      <c r="L321" s="683">
        <v>138.39999999999998</v>
      </c>
      <c r="M321" s="683">
        <v>4</v>
      </c>
      <c r="N321" s="684">
        <v>553.59999999999991</v>
      </c>
    </row>
    <row r="322" spans="1:14" ht="14.45" customHeight="1" x14ac:dyDescent="0.2">
      <c r="A322" s="678" t="s">
        <v>521</v>
      </c>
      <c r="B322" s="679" t="s">
        <v>522</v>
      </c>
      <c r="C322" s="680" t="s">
        <v>534</v>
      </c>
      <c r="D322" s="681" t="s">
        <v>535</v>
      </c>
      <c r="E322" s="682">
        <v>50113006</v>
      </c>
      <c r="F322" s="681" t="s">
        <v>1084</v>
      </c>
      <c r="G322" s="680" t="s">
        <v>552</v>
      </c>
      <c r="H322" s="680">
        <v>217491</v>
      </c>
      <c r="I322" s="680">
        <v>217491</v>
      </c>
      <c r="J322" s="680" t="s">
        <v>1104</v>
      </c>
      <c r="K322" s="680" t="s">
        <v>1086</v>
      </c>
      <c r="L322" s="683">
        <v>138.39999999999998</v>
      </c>
      <c r="M322" s="683">
        <v>2</v>
      </c>
      <c r="N322" s="684">
        <v>276.79999999999995</v>
      </c>
    </row>
    <row r="323" spans="1:14" ht="14.45" customHeight="1" x14ac:dyDescent="0.2">
      <c r="A323" s="678" t="s">
        <v>521</v>
      </c>
      <c r="B323" s="679" t="s">
        <v>522</v>
      </c>
      <c r="C323" s="680" t="s">
        <v>534</v>
      </c>
      <c r="D323" s="681" t="s">
        <v>535</v>
      </c>
      <c r="E323" s="682">
        <v>50113006</v>
      </c>
      <c r="F323" s="681" t="s">
        <v>1084</v>
      </c>
      <c r="G323" s="680" t="s">
        <v>552</v>
      </c>
      <c r="H323" s="680">
        <v>33848</v>
      </c>
      <c r="I323" s="680">
        <v>33848</v>
      </c>
      <c r="J323" s="680" t="s">
        <v>1105</v>
      </c>
      <c r="K323" s="680" t="s">
        <v>1086</v>
      </c>
      <c r="L323" s="683">
        <v>125.35999999999997</v>
      </c>
      <c r="M323" s="683">
        <v>8</v>
      </c>
      <c r="N323" s="684">
        <v>1002.8799999999998</v>
      </c>
    </row>
    <row r="324" spans="1:14" ht="14.45" customHeight="1" x14ac:dyDescent="0.2">
      <c r="A324" s="678" t="s">
        <v>521</v>
      </c>
      <c r="B324" s="679" t="s">
        <v>522</v>
      </c>
      <c r="C324" s="680" t="s">
        <v>534</v>
      </c>
      <c r="D324" s="681" t="s">
        <v>535</v>
      </c>
      <c r="E324" s="682">
        <v>50113006</v>
      </c>
      <c r="F324" s="681" t="s">
        <v>1084</v>
      </c>
      <c r="G324" s="680" t="s">
        <v>552</v>
      </c>
      <c r="H324" s="680">
        <v>33847</v>
      </c>
      <c r="I324" s="680">
        <v>33847</v>
      </c>
      <c r="J324" s="680" t="s">
        <v>1106</v>
      </c>
      <c r="K324" s="680" t="s">
        <v>1086</v>
      </c>
      <c r="L324" s="683">
        <v>125.36</v>
      </c>
      <c r="M324" s="683">
        <v>8</v>
      </c>
      <c r="N324" s="684">
        <v>1002.88</v>
      </c>
    </row>
    <row r="325" spans="1:14" ht="14.45" customHeight="1" x14ac:dyDescent="0.2">
      <c r="A325" s="678" t="s">
        <v>521</v>
      </c>
      <c r="B325" s="679" t="s">
        <v>522</v>
      </c>
      <c r="C325" s="680" t="s">
        <v>534</v>
      </c>
      <c r="D325" s="681" t="s">
        <v>535</v>
      </c>
      <c r="E325" s="682">
        <v>50113006</v>
      </c>
      <c r="F325" s="681" t="s">
        <v>1084</v>
      </c>
      <c r="G325" s="680" t="s">
        <v>552</v>
      </c>
      <c r="H325" s="680">
        <v>33527</v>
      </c>
      <c r="I325" s="680">
        <v>33527</v>
      </c>
      <c r="J325" s="680" t="s">
        <v>1107</v>
      </c>
      <c r="K325" s="680" t="s">
        <v>1108</v>
      </c>
      <c r="L325" s="683">
        <v>55.57</v>
      </c>
      <c r="M325" s="683">
        <v>68</v>
      </c>
      <c r="N325" s="684">
        <v>3778.76</v>
      </c>
    </row>
    <row r="326" spans="1:14" ht="14.45" customHeight="1" x14ac:dyDescent="0.2">
      <c r="A326" s="678" t="s">
        <v>521</v>
      </c>
      <c r="B326" s="679" t="s">
        <v>522</v>
      </c>
      <c r="C326" s="680" t="s">
        <v>534</v>
      </c>
      <c r="D326" s="681" t="s">
        <v>535</v>
      </c>
      <c r="E326" s="682">
        <v>50113006</v>
      </c>
      <c r="F326" s="681" t="s">
        <v>1084</v>
      </c>
      <c r="G326" s="680" t="s">
        <v>540</v>
      </c>
      <c r="H326" s="680">
        <v>988740</v>
      </c>
      <c r="I326" s="680">
        <v>0</v>
      </c>
      <c r="J326" s="680" t="s">
        <v>1109</v>
      </c>
      <c r="K326" s="680" t="s">
        <v>298</v>
      </c>
      <c r="L326" s="683">
        <v>177.63</v>
      </c>
      <c r="M326" s="683">
        <v>71</v>
      </c>
      <c r="N326" s="684">
        <v>12611.73</v>
      </c>
    </row>
    <row r="327" spans="1:14" ht="14.45" customHeight="1" x14ac:dyDescent="0.2">
      <c r="A327" s="678" t="s">
        <v>521</v>
      </c>
      <c r="B327" s="679" t="s">
        <v>522</v>
      </c>
      <c r="C327" s="680" t="s">
        <v>534</v>
      </c>
      <c r="D327" s="681" t="s">
        <v>535</v>
      </c>
      <c r="E327" s="682">
        <v>50113006</v>
      </c>
      <c r="F327" s="681" t="s">
        <v>1084</v>
      </c>
      <c r="G327" s="680" t="s">
        <v>540</v>
      </c>
      <c r="H327" s="680">
        <v>995292</v>
      </c>
      <c r="I327" s="680">
        <v>0</v>
      </c>
      <c r="J327" s="680" t="s">
        <v>1110</v>
      </c>
      <c r="K327" s="680" t="s">
        <v>298</v>
      </c>
      <c r="L327" s="683">
        <v>160.10999999999999</v>
      </c>
      <c r="M327" s="683">
        <v>152</v>
      </c>
      <c r="N327" s="684">
        <v>24336.719999999998</v>
      </c>
    </row>
    <row r="328" spans="1:14" ht="14.45" customHeight="1" x14ac:dyDescent="0.2">
      <c r="A328" s="678" t="s">
        <v>521</v>
      </c>
      <c r="B328" s="679" t="s">
        <v>522</v>
      </c>
      <c r="C328" s="680" t="s">
        <v>534</v>
      </c>
      <c r="D328" s="681" t="s">
        <v>535</v>
      </c>
      <c r="E328" s="682">
        <v>50113006</v>
      </c>
      <c r="F328" s="681" t="s">
        <v>1084</v>
      </c>
      <c r="G328" s="680" t="s">
        <v>540</v>
      </c>
      <c r="H328" s="680">
        <v>994516</v>
      </c>
      <c r="I328" s="680">
        <v>0</v>
      </c>
      <c r="J328" s="680" t="s">
        <v>1111</v>
      </c>
      <c r="K328" s="680" t="s">
        <v>298</v>
      </c>
      <c r="L328" s="683">
        <v>196.62999999999997</v>
      </c>
      <c r="M328" s="683">
        <v>120</v>
      </c>
      <c r="N328" s="684">
        <v>23595.599999999995</v>
      </c>
    </row>
    <row r="329" spans="1:14" ht="14.45" customHeight="1" x14ac:dyDescent="0.2">
      <c r="A329" s="678" t="s">
        <v>521</v>
      </c>
      <c r="B329" s="679" t="s">
        <v>522</v>
      </c>
      <c r="C329" s="680" t="s">
        <v>534</v>
      </c>
      <c r="D329" s="681" t="s">
        <v>535</v>
      </c>
      <c r="E329" s="682">
        <v>50113006</v>
      </c>
      <c r="F329" s="681" t="s">
        <v>1084</v>
      </c>
      <c r="G329" s="680" t="s">
        <v>540</v>
      </c>
      <c r="H329" s="680">
        <v>217251</v>
      </c>
      <c r="I329" s="680">
        <v>217251</v>
      </c>
      <c r="J329" s="680" t="s">
        <v>1112</v>
      </c>
      <c r="K329" s="680" t="s">
        <v>1113</v>
      </c>
      <c r="L329" s="683">
        <v>2583.7199999999998</v>
      </c>
      <c r="M329" s="683">
        <v>2</v>
      </c>
      <c r="N329" s="684">
        <v>5167.4399999999996</v>
      </c>
    </row>
    <row r="330" spans="1:14" ht="14.45" customHeight="1" x14ac:dyDescent="0.2">
      <c r="A330" s="678" t="s">
        <v>521</v>
      </c>
      <c r="B330" s="679" t="s">
        <v>522</v>
      </c>
      <c r="C330" s="680" t="s">
        <v>534</v>
      </c>
      <c r="D330" s="681" t="s">
        <v>535</v>
      </c>
      <c r="E330" s="682">
        <v>50113006</v>
      </c>
      <c r="F330" s="681" t="s">
        <v>1084</v>
      </c>
      <c r="G330" s="680" t="s">
        <v>540</v>
      </c>
      <c r="H330" s="680">
        <v>993484</v>
      </c>
      <c r="I330" s="680">
        <v>0</v>
      </c>
      <c r="J330" s="680" t="s">
        <v>1114</v>
      </c>
      <c r="K330" s="680" t="s">
        <v>298</v>
      </c>
      <c r="L330" s="683">
        <v>1991.1000000000001</v>
      </c>
      <c r="M330" s="683">
        <v>7</v>
      </c>
      <c r="N330" s="684">
        <v>13937.7</v>
      </c>
    </row>
    <row r="331" spans="1:14" ht="14.45" customHeight="1" x14ac:dyDescent="0.2">
      <c r="A331" s="678" t="s">
        <v>521</v>
      </c>
      <c r="B331" s="679" t="s">
        <v>522</v>
      </c>
      <c r="C331" s="680" t="s">
        <v>534</v>
      </c>
      <c r="D331" s="681" t="s">
        <v>535</v>
      </c>
      <c r="E331" s="682">
        <v>50113006</v>
      </c>
      <c r="F331" s="681" t="s">
        <v>1084</v>
      </c>
      <c r="G331" s="680" t="s">
        <v>540</v>
      </c>
      <c r="H331" s="680">
        <v>33982</v>
      </c>
      <c r="I331" s="680">
        <v>33982</v>
      </c>
      <c r="J331" s="680" t="s">
        <v>1115</v>
      </c>
      <c r="K331" s="680" t="s">
        <v>704</v>
      </c>
      <c r="L331" s="683">
        <v>188.45000000000002</v>
      </c>
      <c r="M331" s="683">
        <v>2</v>
      </c>
      <c r="N331" s="684">
        <v>376.90000000000003</v>
      </c>
    </row>
    <row r="332" spans="1:14" ht="14.45" customHeight="1" x14ac:dyDescent="0.2">
      <c r="A332" s="678" t="s">
        <v>521</v>
      </c>
      <c r="B332" s="679" t="s">
        <v>522</v>
      </c>
      <c r="C332" s="680" t="s">
        <v>534</v>
      </c>
      <c r="D332" s="681" t="s">
        <v>535</v>
      </c>
      <c r="E332" s="682">
        <v>50113006</v>
      </c>
      <c r="F332" s="681" t="s">
        <v>1084</v>
      </c>
      <c r="G332" s="680" t="s">
        <v>540</v>
      </c>
      <c r="H332" s="680">
        <v>33990</v>
      </c>
      <c r="I332" s="680">
        <v>33990</v>
      </c>
      <c r="J332" s="680" t="s">
        <v>1116</v>
      </c>
      <c r="K332" s="680" t="s">
        <v>704</v>
      </c>
      <c r="L332" s="683">
        <v>188.45000000000002</v>
      </c>
      <c r="M332" s="683">
        <v>1</v>
      </c>
      <c r="N332" s="684">
        <v>188.45000000000002</v>
      </c>
    </row>
    <row r="333" spans="1:14" ht="14.45" customHeight="1" x14ac:dyDescent="0.2">
      <c r="A333" s="678" t="s">
        <v>521</v>
      </c>
      <c r="B333" s="679" t="s">
        <v>522</v>
      </c>
      <c r="C333" s="680" t="s">
        <v>534</v>
      </c>
      <c r="D333" s="681" t="s">
        <v>535</v>
      </c>
      <c r="E333" s="682">
        <v>50113006</v>
      </c>
      <c r="F333" s="681" t="s">
        <v>1084</v>
      </c>
      <c r="G333" s="680" t="s">
        <v>540</v>
      </c>
      <c r="H333" s="680">
        <v>33986</v>
      </c>
      <c r="I333" s="680">
        <v>33986</v>
      </c>
      <c r="J333" s="680" t="s">
        <v>1117</v>
      </c>
      <c r="K333" s="680" t="s">
        <v>704</v>
      </c>
      <c r="L333" s="683">
        <v>188.45</v>
      </c>
      <c r="M333" s="683">
        <v>2</v>
      </c>
      <c r="N333" s="684">
        <v>376.9</v>
      </c>
    </row>
    <row r="334" spans="1:14" ht="14.45" customHeight="1" x14ac:dyDescent="0.2">
      <c r="A334" s="678" t="s">
        <v>521</v>
      </c>
      <c r="B334" s="679" t="s">
        <v>522</v>
      </c>
      <c r="C334" s="680" t="s">
        <v>534</v>
      </c>
      <c r="D334" s="681" t="s">
        <v>535</v>
      </c>
      <c r="E334" s="682">
        <v>50113006</v>
      </c>
      <c r="F334" s="681" t="s">
        <v>1084</v>
      </c>
      <c r="G334" s="680" t="s">
        <v>540</v>
      </c>
      <c r="H334" s="680">
        <v>33994</v>
      </c>
      <c r="I334" s="680">
        <v>33994</v>
      </c>
      <c r="J334" s="680" t="s">
        <v>1118</v>
      </c>
      <c r="K334" s="680" t="s">
        <v>704</v>
      </c>
      <c r="L334" s="683">
        <v>188.45000000000002</v>
      </c>
      <c r="M334" s="683">
        <v>1</v>
      </c>
      <c r="N334" s="684">
        <v>188.45000000000002</v>
      </c>
    </row>
    <row r="335" spans="1:14" ht="14.45" customHeight="1" x14ac:dyDescent="0.2">
      <c r="A335" s="678" t="s">
        <v>521</v>
      </c>
      <c r="B335" s="679" t="s">
        <v>522</v>
      </c>
      <c r="C335" s="680" t="s">
        <v>534</v>
      </c>
      <c r="D335" s="681" t="s">
        <v>535</v>
      </c>
      <c r="E335" s="682">
        <v>50113006</v>
      </c>
      <c r="F335" s="681" t="s">
        <v>1084</v>
      </c>
      <c r="G335" s="680" t="s">
        <v>540</v>
      </c>
      <c r="H335" s="680">
        <v>33978</v>
      </c>
      <c r="I335" s="680">
        <v>33978</v>
      </c>
      <c r="J335" s="680" t="s">
        <v>1119</v>
      </c>
      <c r="K335" s="680" t="s">
        <v>704</v>
      </c>
      <c r="L335" s="683">
        <v>188.45000000000002</v>
      </c>
      <c r="M335" s="683">
        <v>2</v>
      </c>
      <c r="N335" s="684">
        <v>376.90000000000003</v>
      </c>
    </row>
    <row r="336" spans="1:14" ht="14.45" customHeight="1" x14ac:dyDescent="0.2">
      <c r="A336" s="678" t="s">
        <v>521</v>
      </c>
      <c r="B336" s="679" t="s">
        <v>522</v>
      </c>
      <c r="C336" s="680" t="s">
        <v>534</v>
      </c>
      <c r="D336" s="681" t="s">
        <v>535</v>
      </c>
      <c r="E336" s="682">
        <v>50113006</v>
      </c>
      <c r="F336" s="681" t="s">
        <v>1084</v>
      </c>
      <c r="G336" s="680" t="s">
        <v>552</v>
      </c>
      <c r="H336" s="680">
        <v>133220</v>
      </c>
      <c r="I336" s="680">
        <v>33220</v>
      </c>
      <c r="J336" s="680" t="s">
        <v>1120</v>
      </c>
      <c r="K336" s="680" t="s">
        <v>1121</v>
      </c>
      <c r="L336" s="683">
        <v>194.86</v>
      </c>
      <c r="M336" s="683">
        <v>1</v>
      </c>
      <c r="N336" s="684">
        <v>194.86</v>
      </c>
    </row>
    <row r="337" spans="1:14" ht="14.45" customHeight="1" x14ac:dyDescent="0.2">
      <c r="A337" s="678" t="s">
        <v>521</v>
      </c>
      <c r="B337" s="679" t="s">
        <v>522</v>
      </c>
      <c r="C337" s="680" t="s">
        <v>534</v>
      </c>
      <c r="D337" s="681" t="s">
        <v>535</v>
      </c>
      <c r="E337" s="682">
        <v>50113006</v>
      </c>
      <c r="F337" s="681" t="s">
        <v>1084</v>
      </c>
      <c r="G337" s="680" t="s">
        <v>540</v>
      </c>
      <c r="H337" s="680">
        <v>33525</v>
      </c>
      <c r="I337" s="680">
        <v>33525</v>
      </c>
      <c r="J337" s="680" t="s">
        <v>1122</v>
      </c>
      <c r="K337" s="680" t="s">
        <v>1108</v>
      </c>
      <c r="L337" s="683">
        <v>94.58</v>
      </c>
      <c r="M337" s="683">
        <v>20</v>
      </c>
      <c r="N337" s="684">
        <v>1891.6</v>
      </c>
    </row>
    <row r="338" spans="1:14" ht="14.45" customHeight="1" x14ac:dyDescent="0.2">
      <c r="A338" s="678" t="s">
        <v>521</v>
      </c>
      <c r="B338" s="679" t="s">
        <v>522</v>
      </c>
      <c r="C338" s="680" t="s">
        <v>534</v>
      </c>
      <c r="D338" s="681" t="s">
        <v>535</v>
      </c>
      <c r="E338" s="682">
        <v>50113008</v>
      </c>
      <c r="F338" s="681" t="s">
        <v>1123</v>
      </c>
      <c r="G338" s="680"/>
      <c r="H338" s="680"/>
      <c r="I338" s="680">
        <v>230459</v>
      </c>
      <c r="J338" s="680" t="s">
        <v>1124</v>
      </c>
      <c r="K338" s="680" t="s">
        <v>1125</v>
      </c>
      <c r="L338" s="683">
        <v>2099.02001953125</v>
      </c>
      <c r="M338" s="683">
        <v>9</v>
      </c>
      <c r="N338" s="684">
        <v>18891.18017578125</v>
      </c>
    </row>
    <row r="339" spans="1:14" ht="14.45" customHeight="1" x14ac:dyDescent="0.2">
      <c r="A339" s="678" t="s">
        <v>521</v>
      </c>
      <c r="B339" s="679" t="s">
        <v>522</v>
      </c>
      <c r="C339" s="680" t="s">
        <v>534</v>
      </c>
      <c r="D339" s="681" t="s">
        <v>535</v>
      </c>
      <c r="E339" s="682">
        <v>50113008</v>
      </c>
      <c r="F339" s="681" t="s">
        <v>1123</v>
      </c>
      <c r="G339" s="680"/>
      <c r="H339" s="680"/>
      <c r="I339" s="680">
        <v>230458</v>
      </c>
      <c r="J339" s="680" t="s">
        <v>1124</v>
      </c>
      <c r="K339" s="680" t="s">
        <v>1126</v>
      </c>
      <c r="L339" s="683">
        <v>1049.510009765625</v>
      </c>
      <c r="M339" s="683">
        <v>3</v>
      </c>
      <c r="N339" s="684">
        <v>3148.530029296875</v>
      </c>
    </row>
    <row r="340" spans="1:14" ht="14.45" customHeight="1" x14ac:dyDescent="0.2">
      <c r="A340" s="678" t="s">
        <v>521</v>
      </c>
      <c r="B340" s="679" t="s">
        <v>522</v>
      </c>
      <c r="C340" s="680" t="s">
        <v>534</v>
      </c>
      <c r="D340" s="681" t="s">
        <v>535</v>
      </c>
      <c r="E340" s="682">
        <v>50113008</v>
      </c>
      <c r="F340" s="681" t="s">
        <v>1123</v>
      </c>
      <c r="G340" s="680"/>
      <c r="H340" s="680"/>
      <c r="I340" s="680">
        <v>29980</v>
      </c>
      <c r="J340" s="680" t="s">
        <v>1127</v>
      </c>
      <c r="K340" s="680" t="s">
        <v>1128</v>
      </c>
      <c r="L340" s="683">
        <v>11517</v>
      </c>
      <c r="M340" s="683">
        <v>10</v>
      </c>
      <c r="N340" s="684">
        <v>115170</v>
      </c>
    </row>
    <row r="341" spans="1:14" ht="14.45" customHeight="1" x14ac:dyDescent="0.2">
      <c r="A341" s="678" t="s">
        <v>521</v>
      </c>
      <c r="B341" s="679" t="s">
        <v>522</v>
      </c>
      <c r="C341" s="680" t="s">
        <v>534</v>
      </c>
      <c r="D341" s="681" t="s">
        <v>535</v>
      </c>
      <c r="E341" s="682">
        <v>50113008</v>
      </c>
      <c r="F341" s="681" t="s">
        <v>1123</v>
      </c>
      <c r="G341" s="680"/>
      <c r="H341" s="680"/>
      <c r="I341" s="680">
        <v>62464</v>
      </c>
      <c r="J341" s="680" t="s">
        <v>1129</v>
      </c>
      <c r="K341" s="680" t="s">
        <v>1130</v>
      </c>
      <c r="L341" s="683">
        <v>9158.269649621212</v>
      </c>
      <c r="M341" s="683">
        <v>66</v>
      </c>
      <c r="N341" s="684">
        <v>604445.796875</v>
      </c>
    </row>
    <row r="342" spans="1:14" ht="14.45" customHeight="1" x14ac:dyDescent="0.2">
      <c r="A342" s="678" t="s">
        <v>521</v>
      </c>
      <c r="B342" s="679" t="s">
        <v>522</v>
      </c>
      <c r="C342" s="680" t="s">
        <v>534</v>
      </c>
      <c r="D342" s="681" t="s">
        <v>535</v>
      </c>
      <c r="E342" s="682">
        <v>50113008</v>
      </c>
      <c r="F342" s="681" t="s">
        <v>1123</v>
      </c>
      <c r="G342" s="680"/>
      <c r="H342" s="680"/>
      <c r="I342" s="680">
        <v>230686</v>
      </c>
      <c r="J342" s="680" t="s">
        <v>1131</v>
      </c>
      <c r="K342" s="680" t="s">
        <v>1132</v>
      </c>
      <c r="L342" s="683">
        <v>8610.7998046875</v>
      </c>
      <c r="M342" s="683">
        <v>11</v>
      </c>
      <c r="N342" s="684">
        <v>94718.7978515625</v>
      </c>
    </row>
    <row r="343" spans="1:14" ht="14.45" customHeight="1" x14ac:dyDescent="0.2">
      <c r="A343" s="678" t="s">
        <v>521</v>
      </c>
      <c r="B343" s="679" t="s">
        <v>522</v>
      </c>
      <c r="C343" s="680" t="s">
        <v>534</v>
      </c>
      <c r="D343" s="681" t="s">
        <v>535</v>
      </c>
      <c r="E343" s="682">
        <v>50113008</v>
      </c>
      <c r="F343" s="681" t="s">
        <v>1123</v>
      </c>
      <c r="G343" s="680"/>
      <c r="H343" s="680"/>
      <c r="I343" s="680">
        <v>230687</v>
      </c>
      <c r="J343" s="680" t="s">
        <v>1131</v>
      </c>
      <c r="K343" s="680" t="s">
        <v>1133</v>
      </c>
      <c r="L343" s="683">
        <v>4305.39990234375</v>
      </c>
      <c r="M343" s="683">
        <v>15</v>
      </c>
      <c r="N343" s="684">
        <v>64580.99853515625</v>
      </c>
    </row>
    <row r="344" spans="1:14" ht="14.45" customHeight="1" x14ac:dyDescent="0.2">
      <c r="A344" s="678" t="s">
        <v>521</v>
      </c>
      <c r="B344" s="679" t="s">
        <v>522</v>
      </c>
      <c r="C344" s="680" t="s">
        <v>534</v>
      </c>
      <c r="D344" s="681" t="s">
        <v>535</v>
      </c>
      <c r="E344" s="682">
        <v>50113008</v>
      </c>
      <c r="F344" s="681" t="s">
        <v>1123</v>
      </c>
      <c r="G344" s="680"/>
      <c r="H344" s="680"/>
      <c r="I344" s="680">
        <v>214076</v>
      </c>
      <c r="J344" s="680" t="s">
        <v>1134</v>
      </c>
      <c r="K344" s="680" t="s">
        <v>1135</v>
      </c>
      <c r="L344" s="683">
        <v>1971.4200439453125</v>
      </c>
      <c r="M344" s="683">
        <v>6</v>
      </c>
      <c r="N344" s="684">
        <v>11828.520263671875</v>
      </c>
    </row>
    <row r="345" spans="1:14" ht="14.45" customHeight="1" x14ac:dyDescent="0.2">
      <c r="A345" s="678" t="s">
        <v>521</v>
      </c>
      <c r="B345" s="679" t="s">
        <v>522</v>
      </c>
      <c r="C345" s="680" t="s">
        <v>534</v>
      </c>
      <c r="D345" s="681" t="s">
        <v>535</v>
      </c>
      <c r="E345" s="682">
        <v>50113011</v>
      </c>
      <c r="F345" s="681" t="s">
        <v>1136</v>
      </c>
      <c r="G345" s="680"/>
      <c r="H345" s="680"/>
      <c r="I345" s="680">
        <v>158152</v>
      </c>
      <c r="J345" s="680" t="s">
        <v>1137</v>
      </c>
      <c r="K345" s="680" t="s">
        <v>1138</v>
      </c>
      <c r="L345" s="683">
        <v>912.99003109056127</v>
      </c>
      <c r="M345" s="683">
        <v>245</v>
      </c>
      <c r="N345" s="684">
        <v>223682.5576171875</v>
      </c>
    </row>
    <row r="346" spans="1:14" ht="14.45" customHeight="1" x14ac:dyDescent="0.2">
      <c r="A346" s="678" t="s">
        <v>521</v>
      </c>
      <c r="B346" s="679" t="s">
        <v>522</v>
      </c>
      <c r="C346" s="680" t="s">
        <v>534</v>
      </c>
      <c r="D346" s="681" t="s">
        <v>535</v>
      </c>
      <c r="E346" s="682">
        <v>50113012</v>
      </c>
      <c r="F346" s="681" t="s">
        <v>1139</v>
      </c>
      <c r="G346" s="680" t="s">
        <v>540</v>
      </c>
      <c r="H346" s="680">
        <v>193650</v>
      </c>
      <c r="I346" s="680">
        <v>93650</v>
      </c>
      <c r="J346" s="680" t="s">
        <v>1140</v>
      </c>
      <c r="K346" s="680" t="s">
        <v>1141</v>
      </c>
      <c r="L346" s="683">
        <v>9818.75</v>
      </c>
      <c r="M346" s="683">
        <v>2</v>
      </c>
      <c r="N346" s="684">
        <v>19637.5</v>
      </c>
    </row>
    <row r="347" spans="1:14" ht="14.45" customHeight="1" x14ac:dyDescent="0.2">
      <c r="A347" s="678" t="s">
        <v>521</v>
      </c>
      <c r="B347" s="679" t="s">
        <v>522</v>
      </c>
      <c r="C347" s="680" t="s">
        <v>534</v>
      </c>
      <c r="D347" s="681" t="s">
        <v>535</v>
      </c>
      <c r="E347" s="682">
        <v>50113013</v>
      </c>
      <c r="F347" s="681" t="s">
        <v>1142</v>
      </c>
      <c r="G347" s="680" t="s">
        <v>298</v>
      </c>
      <c r="H347" s="680">
        <v>243369</v>
      </c>
      <c r="I347" s="680">
        <v>243369</v>
      </c>
      <c r="J347" s="680" t="s">
        <v>1143</v>
      </c>
      <c r="K347" s="680" t="s">
        <v>1144</v>
      </c>
      <c r="L347" s="683">
        <v>544.39</v>
      </c>
      <c r="M347" s="683">
        <v>13.8</v>
      </c>
      <c r="N347" s="684">
        <v>7512.5820000000003</v>
      </c>
    </row>
    <row r="348" spans="1:14" ht="14.45" customHeight="1" x14ac:dyDescent="0.2">
      <c r="A348" s="678" t="s">
        <v>521</v>
      </c>
      <c r="B348" s="679" t="s">
        <v>522</v>
      </c>
      <c r="C348" s="680" t="s">
        <v>534</v>
      </c>
      <c r="D348" s="681" t="s">
        <v>535</v>
      </c>
      <c r="E348" s="682">
        <v>50113013</v>
      </c>
      <c r="F348" s="681" t="s">
        <v>1142</v>
      </c>
      <c r="G348" s="680" t="s">
        <v>540</v>
      </c>
      <c r="H348" s="680">
        <v>172972</v>
      </c>
      <c r="I348" s="680">
        <v>72972</v>
      </c>
      <c r="J348" s="680" t="s">
        <v>1145</v>
      </c>
      <c r="K348" s="680" t="s">
        <v>1146</v>
      </c>
      <c r="L348" s="683">
        <v>205.82395264116559</v>
      </c>
      <c r="M348" s="683">
        <v>109.80000000000003</v>
      </c>
      <c r="N348" s="684">
        <v>22599.469999999987</v>
      </c>
    </row>
    <row r="349" spans="1:14" ht="14.45" customHeight="1" x14ac:dyDescent="0.2">
      <c r="A349" s="678" t="s">
        <v>521</v>
      </c>
      <c r="B349" s="679" t="s">
        <v>522</v>
      </c>
      <c r="C349" s="680" t="s">
        <v>534</v>
      </c>
      <c r="D349" s="681" t="s">
        <v>535</v>
      </c>
      <c r="E349" s="682">
        <v>50113013</v>
      </c>
      <c r="F349" s="681" t="s">
        <v>1142</v>
      </c>
      <c r="G349" s="680" t="s">
        <v>552</v>
      </c>
      <c r="H349" s="680">
        <v>136083</v>
      </c>
      <c r="I349" s="680">
        <v>136083</v>
      </c>
      <c r="J349" s="680" t="s">
        <v>1147</v>
      </c>
      <c r="K349" s="680" t="s">
        <v>1148</v>
      </c>
      <c r="L349" s="683">
        <v>526.74999999999989</v>
      </c>
      <c r="M349" s="683">
        <v>29.400000000000002</v>
      </c>
      <c r="N349" s="684">
        <v>15486.449999999999</v>
      </c>
    </row>
    <row r="350" spans="1:14" ht="14.45" customHeight="1" x14ac:dyDescent="0.2">
      <c r="A350" s="678" t="s">
        <v>521</v>
      </c>
      <c r="B350" s="679" t="s">
        <v>522</v>
      </c>
      <c r="C350" s="680" t="s">
        <v>534</v>
      </c>
      <c r="D350" s="681" t="s">
        <v>535</v>
      </c>
      <c r="E350" s="682">
        <v>50113013</v>
      </c>
      <c r="F350" s="681" t="s">
        <v>1142</v>
      </c>
      <c r="G350" s="680" t="s">
        <v>540</v>
      </c>
      <c r="H350" s="680">
        <v>498791</v>
      </c>
      <c r="I350" s="680">
        <v>9999999</v>
      </c>
      <c r="J350" s="680" t="s">
        <v>1149</v>
      </c>
      <c r="K350" s="680" t="s">
        <v>1150</v>
      </c>
      <c r="L350" s="683">
        <v>1316.8700000000001</v>
      </c>
      <c r="M350" s="683">
        <v>2.08</v>
      </c>
      <c r="N350" s="684">
        <v>2739.0896000000002</v>
      </c>
    </row>
    <row r="351" spans="1:14" ht="14.45" customHeight="1" x14ac:dyDescent="0.2">
      <c r="A351" s="678" t="s">
        <v>521</v>
      </c>
      <c r="B351" s="679" t="s">
        <v>522</v>
      </c>
      <c r="C351" s="680" t="s">
        <v>534</v>
      </c>
      <c r="D351" s="681" t="s">
        <v>535</v>
      </c>
      <c r="E351" s="682">
        <v>50113013</v>
      </c>
      <c r="F351" s="681" t="s">
        <v>1142</v>
      </c>
      <c r="G351" s="680" t="s">
        <v>552</v>
      </c>
      <c r="H351" s="680">
        <v>164831</v>
      </c>
      <c r="I351" s="680">
        <v>64831</v>
      </c>
      <c r="J351" s="680" t="s">
        <v>1151</v>
      </c>
      <c r="K351" s="680" t="s">
        <v>1152</v>
      </c>
      <c r="L351" s="683">
        <v>196.02</v>
      </c>
      <c r="M351" s="683">
        <v>7.3</v>
      </c>
      <c r="N351" s="684">
        <v>1430.9460000000001</v>
      </c>
    </row>
    <row r="352" spans="1:14" ht="14.45" customHeight="1" x14ac:dyDescent="0.2">
      <c r="A352" s="678" t="s">
        <v>521</v>
      </c>
      <c r="B352" s="679" t="s">
        <v>522</v>
      </c>
      <c r="C352" s="680" t="s">
        <v>534</v>
      </c>
      <c r="D352" s="681" t="s">
        <v>535</v>
      </c>
      <c r="E352" s="682">
        <v>50113013</v>
      </c>
      <c r="F352" s="681" t="s">
        <v>1142</v>
      </c>
      <c r="G352" s="680" t="s">
        <v>540</v>
      </c>
      <c r="H352" s="680">
        <v>183926</v>
      </c>
      <c r="I352" s="680">
        <v>183926</v>
      </c>
      <c r="J352" s="680" t="s">
        <v>1153</v>
      </c>
      <c r="K352" s="680" t="s">
        <v>1154</v>
      </c>
      <c r="L352" s="683">
        <v>128.80999999999997</v>
      </c>
      <c r="M352" s="683">
        <v>19.2</v>
      </c>
      <c r="N352" s="684">
        <v>2473.1519999999996</v>
      </c>
    </row>
    <row r="353" spans="1:14" ht="14.45" customHeight="1" x14ac:dyDescent="0.2">
      <c r="A353" s="678" t="s">
        <v>521</v>
      </c>
      <c r="B353" s="679" t="s">
        <v>522</v>
      </c>
      <c r="C353" s="680" t="s">
        <v>534</v>
      </c>
      <c r="D353" s="681" t="s">
        <v>535</v>
      </c>
      <c r="E353" s="682">
        <v>50113013</v>
      </c>
      <c r="F353" s="681" t="s">
        <v>1142</v>
      </c>
      <c r="G353" s="680" t="s">
        <v>540</v>
      </c>
      <c r="H353" s="680">
        <v>103378</v>
      </c>
      <c r="I353" s="680">
        <v>3378</v>
      </c>
      <c r="J353" s="680" t="s">
        <v>1155</v>
      </c>
      <c r="K353" s="680" t="s">
        <v>1156</v>
      </c>
      <c r="L353" s="683">
        <v>37.319999999999993</v>
      </c>
      <c r="M353" s="683">
        <v>2</v>
      </c>
      <c r="N353" s="684">
        <v>74.639999999999986</v>
      </c>
    </row>
    <row r="354" spans="1:14" ht="14.45" customHeight="1" x14ac:dyDescent="0.2">
      <c r="A354" s="678" t="s">
        <v>521</v>
      </c>
      <c r="B354" s="679" t="s">
        <v>522</v>
      </c>
      <c r="C354" s="680" t="s">
        <v>534</v>
      </c>
      <c r="D354" s="681" t="s">
        <v>535</v>
      </c>
      <c r="E354" s="682">
        <v>50113013</v>
      </c>
      <c r="F354" s="681" t="s">
        <v>1142</v>
      </c>
      <c r="G354" s="680" t="s">
        <v>540</v>
      </c>
      <c r="H354" s="680">
        <v>111706</v>
      </c>
      <c r="I354" s="680">
        <v>11706</v>
      </c>
      <c r="J354" s="680" t="s">
        <v>1157</v>
      </c>
      <c r="K354" s="680" t="s">
        <v>1158</v>
      </c>
      <c r="L354" s="683">
        <v>490.54602316602319</v>
      </c>
      <c r="M354" s="683">
        <v>51.8</v>
      </c>
      <c r="N354" s="684">
        <v>25410.284</v>
      </c>
    </row>
    <row r="355" spans="1:14" ht="14.45" customHeight="1" x14ac:dyDescent="0.2">
      <c r="A355" s="678" t="s">
        <v>521</v>
      </c>
      <c r="B355" s="679" t="s">
        <v>522</v>
      </c>
      <c r="C355" s="680" t="s">
        <v>534</v>
      </c>
      <c r="D355" s="681" t="s">
        <v>535</v>
      </c>
      <c r="E355" s="682">
        <v>50113013</v>
      </c>
      <c r="F355" s="681" t="s">
        <v>1142</v>
      </c>
      <c r="G355" s="680" t="s">
        <v>540</v>
      </c>
      <c r="H355" s="680">
        <v>131654</v>
      </c>
      <c r="I355" s="680">
        <v>131654</v>
      </c>
      <c r="J355" s="680" t="s">
        <v>1159</v>
      </c>
      <c r="K355" s="680" t="s">
        <v>1160</v>
      </c>
      <c r="L355" s="683">
        <v>719.28999999999985</v>
      </c>
      <c r="M355" s="683">
        <v>4</v>
      </c>
      <c r="N355" s="684">
        <v>2877.1599999999994</v>
      </c>
    </row>
    <row r="356" spans="1:14" ht="14.45" customHeight="1" x14ac:dyDescent="0.2">
      <c r="A356" s="678" t="s">
        <v>521</v>
      </c>
      <c r="B356" s="679" t="s">
        <v>522</v>
      </c>
      <c r="C356" s="680" t="s">
        <v>534</v>
      </c>
      <c r="D356" s="681" t="s">
        <v>535</v>
      </c>
      <c r="E356" s="682">
        <v>50113013</v>
      </c>
      <c r="F356" s="681" t="s">
        <v>1142</v>
      </c>
      <c r="G356" s="680" t="s">
        <v>540</v>
      </c>
      <c r="H356" s="680">
        <v>131656</v>
      </c>
      <c r="I356" s="680">
        <v>131656</v>
      </c>
      <c r="J356" s="680" t="s">
        <v>1161</v>
      </c>
      <c r="K356" s="680" t="s">
        <v>1162</v>
      </c>
      <c r="L356" s="683">
        <v>959.35</v>
      </c>
      <c r="M356" s="683">
        <v>4</v>
      </c>
      <c r="N356" s="684">
        <v>3837.4</v>
      </c>
    </row>
    <row r="357" spans="1:14" ht="14.45" customHeight="1" x14ac:dyDescent="0.2">
      <c r="A357" s="678" t="s">
        <v>521</v>
      </c>
      <c r="B357" s="679" t="s">
        <v>522</v>
      </c>
      <c r="C357" s="680" t="s">
        <v>534</v>
      </c>
      <c r="D357" s="681" t="s">
        <v>535</v>
      </c>
      <c r="E357" s="682">
        <v>50113013</v>
      </c>
      <c r="F357" s="681" t="s">
        <v>1142</v>
      </c>
      <c r="G357" s="680" t="s">
        <v>552</v>
      </c>
      <c r="H357" s="680">
        <v>162187</v>
      </c>
      <c r="I357" s="680">
        <v>162187</v>
      </c>
      <c r="J357" s="680" t="s">
        <v>1163</v>
      </c>
      <c r="K357" s="680" t="s">
        <v>1164</v>
      </c>
      <c r="L357" s="683">
        <v>671</v>
      </c>
      <c r="M357" s="683">
        <v>10.7</v>
      </c>
      <c r="N357" s="684">
        <v>7179.7</v>
      </c>
    </row>
    <row r="358" spans="1:14" ht="14.45" customHeight="1" x14ac:dyDescent="0.2">
      <c r="A358" s="678" t="s">
        <v>521</v>
      </c>
      <c r="B358" s="679" t="s">
        <v>522</v>
      </c>
      <c r="C358" s="680" t="s">
        <v>534</v>
      </c>
      <c r="D358" s="681" t="s">
        <v>535</v>
      </c>
      <c r="E358" s="682">
        <v>50113013</v>
      </c>
      <c r="F358" s="681" t="s">
        <v>1142</v>
      </c>
      <c r="G358" s="680" t="s">
        <v>540</v>
      </c>
      <c r="H358" s="680">
        <v>499251</v>
      </c>
      <c r="I358" s="680">
        <v>999999</v>
      </c>
      <c r="J358" s="680" t="s">
        <v>1165</v>
      </c>
      <c r="K358" s="680" t="s">
        <v>1166</v>
      </c>
      <c r="L358" s="683">
        <v>3416.5152999999996</v>
      </c>
      <c r="M358" s="683">
        <v>13</v>
      </c>
      <c r="N358" s="684">
        <v>44414.698899999996</v>
      </c>
    </row>
    <row r="359" spans="1:14" ht="14.45" customHeight="1" x14ac:dyDescent="0.2">
      <c r="A359" s="678" t="s">
        <v>521</v>
      </c>
      <c r="B359" s="679" t="s">
        <v>522</v>
      </c>
      <c r="C359" s="680" t="s">
        <v>534</v>
      </c>
      <c r="D359" s="681" t="s">
        <v>535</v>
      </c>
      <c r="E359" s="682">
        <v>50113013</v>
      </c>
      <c r="F359" s="681" t="s">
        <v>1142</v>
      </c>
      <c r="G359" s="680" t="s">
        <v>552</v>
      </c>
      <c r="H359" s="680">
        <v>849887</v>
      </c>
      <c r="I359" s="680">
        <v>129834</v>
      </c>
      <c r="J359" s="680" t="s">
        <v>1167</v>
      </c>
      <c r="K359" s="680" t="s">
        <v>1168</v>
      </c>
      <c r="L359" s="683">
        <v>150.69999999999999</v>
      </c>
      <c r="M359" s="683">
        <v>1</v>
      </c>
      <c r="N359" s="684">
        <v>150.69999999999999</v>
      </c>
    </row>
    <row r="360" spans="1:14" ht="14.45" customHeight="1" x14ac:dyDescent="0.2">
      <c r="A360" s="678" t="s">
        <v>521</v>
      </c>
      <c r="B360" s="679" t="s">
        <v>522</v>
      </c>
      <c r="C360" s="680" t="s">
        <v>534</v>
      </c>
      <c r="D360" s="681" t="s">
        <v>535</v>
      </c>
      <c r="E360" s="682">
        <v>50113013</v>
      </c>
      <c r="F360" s="681" t="s">
        <v>1142</v>
      </c>
      <c r="G360" s="680" t="s">
        <v>552</v>
      </c>
      <c r="H360" s="680">
        <v>849655</v>
      </c>
      <c r="I360" s="680">
        <v>129836</v>
      </c>
      <c r="J360" s="680" t="s">
        <v>1169</v>
      </c>
      <c r="K360" s="680" t="s">
        <v>1168</v>
      </c>
      <c r="L360" s="683">
        <v>263.99999999999994</v>
      </c>
      <c r="M360" s="683">
        <v>2.7</v>
      </c>
      <c r="N360" s="684">
        <v>712.8</v>
      </c>
    </row>
    <row r="361" spans="1:14" ht="14.45" customHeight="1" x14ac:dyDescent="0.2">
      <c r="A361" s="678" t="s">
        <v>521</v>
      </c>
      <c r="B361" s="679" t="s">
        <v>522</v>
      </c>
      <c r="C361" s="680" t="s">
        <v>534</v>
      </c>
      <c r="D361" s="681" t="s">
        <v>535</v>
      </c>
      <c r="E361" s="682">
        <v>50113013</v>
      </c>
      <c r="F361" s="681" t="s">
        <v>1142</v>
      </c>
      <c r="G361" s="680" t="s">
        <v>540</v>
      </c>
      <c r="H361" s="680">
        <v>502470</v>
      </c>
      <c r="I361" s="680">
        <v>9999999</v>
      </c>
      <c r="J361" s="680" t="s">
        <v>1170</v>
      </c>
      <c r="K361" s="680" t="s">
        <v>1171</v>
      </c>
      <c r="L361" s="683">
        <v>1518</v>
      </c>
      <c r="M361" s="683">
        <v>14</v>
      </c>
      <c r="N361" s="684">
        <v>21252</v>
      </c>
    </row>
    <row r="362" spans="1:14" ht="14.45" customHeight="1" x14ac:dyDescent="0.2">
      <c r="A362" s="678" t="s">
        <v>521</v>
      </c>
      <c r="B362" s="679" t="s">
        <v>522</v>
      </c>
      <c r="C362" s="680" t="s">
        <v>534</v>
      </c>
      <c r="D362" s="681" t="s">
        <v>535</v>
      </c>
      <c r="E362" s="682">
        <v>50113013</v>
      </c>
      <c r="F362" s="681" t="s">
        <v>1142</v>
      </c>
      <c r="G362" s="680" t="s">
        <v>552</v>
      </c>
      <c r="H362" s="680">
        <v>218400</v>
      </c>
      <c r="I362" s="680">
        <v>218400</v>
      </c>
      <c r="J362" s="680" t="s">
        <v>1172</v>
      </c>
      <c r="K362" s="680" t="s">
        <v>1173</v>
      </c>
      <c r="L362" s="683">
        <v>681.22982206405698</v>
      </c>
      <c r="M362" s="683">
        <v>28.099999999999998</v>
      </c>
      <c r="N362" s="684">
        <v>19142.558000000001</v>
      </c>
    </row>
    <row r="363" spans="1:14" ht="14.45" customHeight="1" x14ac:dyDescent="0.2">
      <c r="A363" s="678" t="s">
        <v>521</v>
      </c>
      <c r="B363" s="679" t="s">
        <v>522</v>
      </c>
      <c r="C363" s="680" t="s">
        <v>534</v>
      </c>
      <c r="D363" s="681" t="s">
        <v>535</v>
      </c>
      <c r="E363" s="682">
        <v>50113013</v>
      </c>
      <c r="F363" s="681" t="s">
        <v>1142</v>
      </c>
      <c r="G363" s="680" t="s">
        <v>540</v>
      </c>
      <c r="H363" s="680">
        <v>168860</v>
      </c>
      <c r="I363" s="680">
        <v>168860</v>
      </c>
      <c r="J363" s="680" t="s">
        <v>1174</v>
      </c>
      <c r="K363" s="680" t="s">
        <v>1175</v>
      </c>
      <c r="L363" s="683">
        <v>28764.74</v>
      </c>
      <c r="M363" s="683">
        <v>1</v>
      </c>
      <c r="N363" s="684">
        <v>28764.74</v>
      </c>
    </row>
    <row r="364" spans="1:14" ht="14.45" customHeight="1" x14ac:dyDescent="0.2">
      <c r="A364" s="678" t="s">
        <v>521</v>
      </c>
      <c r="B364" s="679" t="s">
        <v>522</v>
      </c>
      <c r="C364" s="680" t="s">
        <v>534</v>
      </c>
      <c r="D364" s="681" t="s">
        <v>535</v>
      </c>
      <c r="E364" s="682">
        <v>50113013</v>
      </c>
      <c r="F364" s="681" t="s">
        <v>1142</v>
      </c>
      <c r="G364" s="680" t="s">
        <v>540</v>
      </c>
      <c r="H364" s="680">
        <v>101066</v>
      </c>
      <c r="I364" s="680">
        <v>1066</v>
      </c>
      <c r="J364" s="680" t="s">
        <v>1176</v>
      </c>
      <c r="K364" s="680" t="s">
        <v>1177</v>
      </c>
      <c r="L364" s="683">
        <v>57.023333333333348</v>
      </c>
      <c r="M364" s="683">
        <v>6</v>
      </c>
      <c r="N364" s="684">
        <v>342.1400000000001</v>
      </c>
    </row>
    <row r="365" spans="1:14" ht="14.45" customHeight="1" x14ac:dyDescent="0.2">
      <c r="A365" s="678" t="s">
        <v>521</v>
      </c>
      <c r="B365" s="679" t="s">
        <v>522</v>
      </c>
      <c r="C365" s="680" t="s">
        <v>534</v>
      </c>
      <c r="D365" s="681" t="s">
        <v>535</v>
      </c>
      <c r="E365" s="682">
        <v>50113013</v>
      </c>
      <c r="F365" s="681" t="s">
        <v>1142</v>
      </c>
      <c r="G365" s="680" t="s">
        <v>540</v>
      </c>
      <c r="H365" s="680">
        <v>188746</v>
      </c>
      <c r="I365" s="680">
        <v>88746</v>
      </c>
      <c r="J365" s="680" t="s">
        <v>1178</v>
      </c>
      <c r="K365" s="680" t="s">
        <v>1179</v>
      </c>
      <c r="L365" s="683">
        <v>49.309999999999988</v>
      </c>
      <c r="M365" s="683">
        <v>1</v>
      </c>
      <c r="N365" s="684">
        <v>49.309999999999988</v>
      </c>
    </row>
    <row r="366" spans="1:14" ht="14.45" customHeight="1" x14ac:dyDescent="0.2">
      <c r="A366" s="678" t="s">
        <v>521</v>
      </c>
      <c r="B366" s="679" t="s">
        <v>522</v>
      </c>
      <c r="C366" s="680" t="s">
        <v>534</v>
      </c>
      <c r="D366" s="681" t="s">
        <v>535</v>
      </c>
      <c r="E366" s="682">
        <v>50113013</v>
      </c>
      <c r="F366" s="681" t="s">
        <v>1142</v>
      </c>
      <c r="G366" s="680" t="s">
        <v>540</v>
      </c>
      <c r="H366" s="680">
        <v>847476</v>
      </c>
      <c r="I366" s="680">
        <v>112782</v>
      </c>
      <c r="J366" s="680" t="s">
        <v>1180</v>
      </c>
      <c r="K366" s="680" t="s">
        <v>1181</v>
      </c>
      <c r="L366" s="683">
        <v>728.74999999999977</v>
      </c>
      <c r="M366" s="683">
        <v>8.4000000000000021</v>
      </c>
      <c r="N366" s="684">
        <v>6121.5</v>
      </c>
    </row>
    <row r="367" spans="1:14" ht="14.45" customHeight="1" x14ac:dyDescent="0.2">
      <c r="A367" s="678" t="s">
        <v>521</v>
      </c>
      <c r="B367" s="679" t="s">
        <v>522</v>
      </c>
      <c r="C367" s="680" t="s">
        <v>534</v>
      </c>
      <c r="D367" s="681" t="s">
        <v>535</v>
      </c>
      <c r="E367" s="682">
        <v>50113013</v>
      </c>
      <c r="F367" s="681" t="s">
        <v>1142</v>
      </c>
      <c r="G367" s="680" t="s">
        <v>540</v>
      </c>
      <c r="H367" s="680">
        <v>96414</v>
      </c>
      <c r="I367" s="680">
        <v>96414</v>
      </c>
      <c r="J367" s="680" t="s">
        <v>1182</v>
      </c>
      <c r="K367" s="680" t="s">
        <v>1183</v>
      </c>
      <c r="L367" s="683">
        <v>58.806296296296289</v>
      </c>
      <c r="M367" s="683">
        <v>5.4</v>
      </c>
      <c r="N367" s="684">
        <v>317.55399999999997</v>
      </c>
    </row>
    <row r="368" spans="1:14" ht="14.45" customHeight="1" x14ac:dyDescent="0.2">
      <c r="A368" s="678" t="s">
        <v>521</v>
      </c>
      <c r="B368" s="679" t="s">
        <v>522</v>
      </c>
      <c r="C368" s="680" t="s">
        <v>534</v>
      </c>
      <c r="D368" s="681" t="s">
        <v>535</v>
      </c>
      <c r="E368" s="682">
        <v>50113013</v>
      </c>
      <c r="F368" s="681" t="s">
        <v>1142</v>
      </c>
      <c r="G368" s="680" t="s">
        <v>298</v>
      </c>
      <c r="H368" s="680">
        <v>995724</v>
      </c>
      <c r="I368" s="680">
        <v>242270</v>
      </c>
      <c r="J368" s="680" t="s">
        <v>849</v>
      </c>
      <c r="K368" s="680" t="s">
        <v>850</v>
      </c>
      <c r="L368" s="683">
        <v>885.51</v>
      </c>
      <c r="M368" s="683">
        <v>2</v>
      </c>
      <c r="N368" s="684">
        <v>1771.02</v>
      </c>
    </row>
    <row r="369" spans="1:14" ht="14.45" customHeight="1" x14ac:dyDescent="0.2">
      <c r="A369" s="678" t="s">
        <v>521</v>
      </c>
      <c r="B369" s="679" t="s">
        <v>522</v>
      </c>
      <c r="C369" s="680" t="s">
        <v>534</v>
      </c>
      <c r="D369" s="681" t="s">
        <v>535</v>
      </c>
      <c r="E369" s="682">
        <v>50113013</v>
      </c>
      <c r="F369" s="681" t="s">
        <v>1142</v>
      </c>
      <c r="G369" s="680" t="s">
        <v>552</v>
      </c>
      <c r="H369" s="680">
        <v>216704</v>
      </c>
      <c r="I369" s="680">
        <v>216704</v>
      </c>
      <c r="J369" s="680" t="s">
        <v>1184</v>
      </c>
      <c r="K369" s="680" t="s">
        <v>850</v>
      </c>
      <c r="L369" s="683">
        <v>1111.0000000000002</v>
      </c>
      <c r="M369" s="683">
        <v>10.399999999999999</v>
      </c>
      <c r="N369" s="684">
        <v>11554.400000000001</v>
      </c>
    </row>
    <row r="370" spans="1:14" ht="14.45" customHeight="1" x14ac:dyDescent="0.2">
      <c r="A370" s="678" t="s">
        <v>521</v>
      </c>
      <c r="B370" s="679" t="s">
        <v>522</v>
      </c>
      <c r="C370" s="680" t="s">
        <v>534</v>
      </c>
      <c r="D370" s="681" t="s">
        <v>535</v>
      </c>
      <c r="E370" s="682">
        <v>50113013</v>
      </c>
      <c r="F370" s="681" t="s">
        <v>1142</v>
      </c>
      <c r="G370" s="680" t="s">
        <v>540</v>
      </c>
      <c r="H370" s="680">
        <v>192490</v>
      </c>
      <c r="I370" s="680">
        <v>92490</v>
      </c>
      <c r="J370" s="680" t="s">
        <v>1185</v>
      </c>
      <c r="K370" s="680" t="s">
        <v>1186</v>
      </c>
      <c r="L370" s="683">
        <v>121.01999999999997</v>
      </c>
      <c r="M370" s="683">
        <v>1</v>
      </c>
      <c r="N370" s="684">
        <v>121.01999999999997</v>
      </c>
    </row>
    <row r="371" spans="1:14" ht="14.45" customHeight="1" x14ac:dyDescent="0.2">
      <c r="A371" s="678" t="s">
        <v>521</v>
      </c>
      <c r="B371" s="679" t="s">
        <v>522</v>
      </c>
      <c r="C371" s="680" t="s">
        <v>534</v>
      </c>
      <c r="D371" s="681" t="s">
        <v>535</v>
      </c>
      <c r="E371" s="682">
        <v>50113013</v>
      </c>
      <c r="F371" s="681" t="s">
        <v>1142</v>
      </c>
      <c r="G371" s="680" t="s">
        <v>264</v>
      </c>
      <c r="H371" s="680">
        <v>134595</v>
      </c>
      <c r="I371" s="680">
        <v>134595</v>
      </c>
      <c r="J371" s="680" t="s">
        <v>1187</v>
      </c>
      <c r="K371" s="680" t="s">
        <v>1188</v>
      </c>
      <c r="L371" s="683">
        <v>414.22221590909095</v>
      </c>
      <c r="M371" s="683">
        <v>35.200000000000003</v>
      </c>
      <c r="N371" s="684">
        <v>14580.622000000003</v>
      </c>
    </row>
    <row r="372" spans="1:14" ht="14.45" customHeight="1" x14ac:dyDescent="0.2">
      <c r="A372" s="678" t="s">
        <v>521</v>
      </c>
      <c r="B372" s="679" t="s">
        <v>522</v>
      </c>
      <c r="C372" s="680" t="s">
        <v>534</v>
      </c>
      <c r="D372" s="681" t="s">
        <v>535</v>
      </c>
      <c r="E372" s="682">
        <v>50113013</v>
      </c>
      <c r="F372" s="681" t="s">
        <v>1142</v>
      </c>
      <c r="G372" s="680" t="s">
        <v>552</v>
      </c>
      <c r="H372" s="680">
        <v>173750</v>
      </c>
      <c r="I372" s="680">
        <v>173750</v>
      </c>
      <c r="J372" s="680" t="s">
        <v>1189</v>
      </c>
      <c r="K372" s="680" t="s">
        <v>566</v>
      </c>
      <c r="L372" s="683">
        <v>716.61210157573589</v>
      </c>
      <c r="M372" s="683">
        <v>116.5</v>
      </c>
      <c r="N372" s="684">
        <v>83485.309833573236</v>
      </c>
    </row>
    <row r="373" spans="1:14" ht="14.45" customHeight="1" x14ac:dyDescent="0.2">
      <c r="A373" s="678" t="s">
        <v>521</v>
      </c>
      <c r="B373" s="679" t="s">
        <v>522</v>
      </c>
      <c r="C373" s="680" t="s">
        <v>534</v>
      </c>
      <c r="D373" s="681" t="s">
        <v>535</v>
      </c>
      <c r="E373" s="682">
        <v>50113013</v>
      </c>
      <c r="F373" s="681" t="s">
        <v>1142</v>
      </c>
      <c r="G373" s="680" t="s">
        <v>552</v>
      </c>
      <c r="H373" s="680">
        <v>242332</v>
      </c>
      <c r="I373" s="680">
        <v>242332</v>
      </c>
      <c r="J373" s="680" t="s">
        <v>1190</v>
      </c>
      <c r="K373" s="680" t="s">
        <v>1191</v>
      </c>
      <c r="L373" s="683">
        <v>376.92000000000007</v>
      </c>
      <c r="M373" s="683">
        <v>5.1499999999999995</v>
      </c>
      <c r="N373" s="684">
        <v>1941.1380000000001</v>
      </c>
    </row>
    <row r="374" spans="1:14" ht="14.45" customHeight="1" x14ac:dyDescent="0.2">
      <c r="A374" s="678" t="s">
        <v>521</v>
      </c>
      <c r="B374" s="679" t="s">
        <v>522</v>
      </c>
      <c r="C374" s="680" t="s">
        <v>534</v>
      </c>
      <c r="D374" s="681" t="s">
        <v>535</v>
      </c>
      <c r="E374" s="682">
        <v>50113013</v>
      </c>
      <c r="F374" s="681" t="s">
        <v>1142</v>
      </c>
      <c r="G374" s="680" t="s">
        <v>298</v>
      </c>
      <c r="H374" s="680">
        <v>245255</v>
      </c>
      <c r="I374" s="680">
        <v>245255</v>
      </c>
      <c r="J374" s="680" t="s">
        <v>1190</v>
      </c>
      <c r="K374" s="680" t="s">
        <v>1192</v>
      </c>
      <c r="L374" s="683">
        <v>188.59167721192364</v>
      </c>
      <c r="M374" s="683">
        <v>137</v>
      </c>
      <c r="N374" s="684">
        <v>25837.059778033537</v>
      </c>
    </row>
    <row r="375" spans="1:14" ht="14.45" customHeight="1" x14ac:dyDescent="0.2">
      <c r="A375" s="678" t="s">
        <v>521</v>
      </c>
      <c r="B375" s="679" t="s">
        <v>522</v>
      </c>
      <c r="C375" s="680" t="s">
        <v>534</v>
      </c>
      <c r="D375" s="681" t="s">
        <v>535</v>
      </c>
      <c r="E375" s="682">
        <v>50113013</v>
      </c>
      <c r="F375" s="681" t="s">
        <v>1142</v>
      </c>
      <c r="G375" s="680" t="s">
        <v>552</v>
      </c>
      <c r="H375" s="680">
        <v>224407</v>
      </c>
      <c r="I375" s="680">
        <v>224407</v>
      </c>
      <c r="J375" s="680" t="s">
        <v>1190</v>
      </c>
      <c r="K375" s="680" t="s">
        <v>1193</v>
      </c>
      <c r="L375" s="683">
        <v>188.46</v>
      </c>
      <c r="M375" s="683">
        <v>9.3999999999999844</v>
      </c>
      <c r="N375" s="684">
        <v>1771.5239999999972</v>
      </c>
    </row>
    <row r="376" spans="1:14" ht="14.45" customHeight="1" x14ac:dyDescent="0.2">
      <c r="A376" s="678" t="s">
        <v>521</v>
      </c>
      <c r="B376" s="679" t="s">
        <v>522</v>
      </c>
      <c r="C376" s="680" t="s">
        <v>534</v>
      </c>
      <c r="D376" s="681" t="s">
        <v>535</v>
      </c>
      <c r="E376" s="682">
        <v>50113013</v>
      </c>
      <c r="F376" s="681" t="s">
        <v>1142</v>
      </c>
      <c r="G376" s="680" t="s">
        <v>298</v>
      </c>
      <c r="H376" s="680">
        <v>232628</v>
      </c>
      <c r="I376" s="680">
        <v>232628</v>
      </c>
      <c r="J376" s="680" t="s">
        <v>1194</v>
      </c>
      <c r="K376" s="680" t="s">
        <v>1195</v>
      </c>
      <c r="L376" s="683">
        <v>4213.6859999999997</v>
      </c>
      <c r="M376" s="683">
        <v>1</v>
      </c>
      <c r="N376" s="684">
        <v>4213.6859999999997</v>
      </c>
    </row>
    <row r="377" spans="1:14" ht="14.45" customHeight="1" x14ac:dyDescent="0.2">
      <c r="A377" s="678" t="s">
        <v>521</v>
      </c>
      <c r="B377" s="679" t="s">
        <v>522</v>
      </c>
      <c r="C377" s="680" t="s">
        <v>534</v>
      </c>
      <c r="D377" s="681" t="s">
        <v>535</v>
      </c>
      <c r="E377" s="682">
        <v>50113013</v>
      </c>
      <c r="F377" s="681" t="s">
        <v>1142</v>
      </c>
      <c r="G377" s="680" t="s">
        <v>540</v>
      </c>
      <c r="H377" s="680">
        <v>101076</v>
      </c>
      <c r="I377" s="680">
        <v>1076</v>
      </c>
      <c r="J377" s="680" t="s">
        <v>1196</v>
      </c>
      <c r="K377" s="680" t="s">
        <v>913</v>
      </c>
      <c r="L377" s="683">
        <v>77.995000000000005</v>
      </c>
      <c r="M377" s="683">
        <v>6</v>
      </c>
      <c r="N377" s="684">
        <v>467.97</v>
      </c>
    </row>
    <row r="378" spans="1:14" ht="14.45" customHeight="1" x14ac:dyDescent="0.2">
      <c r="A378" s="678" t="s">
        <v>521</v>
      </c>
      <c r="B378" s="679" t="s">
        <v>522</v>
      </c>
      <c r="C378" s="680" t="s">
        <v>534</v>
      </c>
      <c r="D378" s="681" t="s">
        <v>535</v>
      </c>
      <c r="E378" s="682">
        <v>50113013</v>
      </c>
      <c r="F378" s="681" t="s">
        <v>1142</v>
      </c>
      <c r="G378" s="680" t="s">
        <v>298</v>
      </c>
      <c r="H378" s="680">
        <v>113453</v>
      </c>
      <c r="I378" s="680">
        <v>113453</v>
      </c>
      <c r="J378" s="680" t="s">
        <v>1197</v>
      </c>
      <c r="K378" s="680" t="s">
        <v>1198</v>
      </c>
      <c r="L378" s="683">
        <v>748</v>
      </c>
      <c r="M378" s="683">
        <v>95.5</v>
      </c>
      <c r="N378" s="684">
        <v>71434</v>
      </c>
    </row>
    <row r="379" spans="1:14" ht="14.45" customHeight="1" x14ac:dyDescent="0.2">
      <c r="A379" s="678" t="s">
        <v>521</v>
      </c>
      <c r="B379" s="679" t="s">
        <v>522</v>
      </c>
      <c r="C379" s="680" t="s">
        <v>534</v>
      </c>
      <c r="D379" s="681" t="s">
        <v>535</v>
      </c>
      <c r="E379" s="682">
        <v>50113013</v>
      </c>
      <c r="F379" s="681" t="s">
        <v>1142</v>
      </c>
      <c r="G379" s="680" t="s">
        <v>552</v>
      </c>
      <c r="H379" s="680">
        <v>173857</v>
      </c>
      <c r="I379" s="680">
        <v>173857</v>
      </c>
      <c r="J379" s="680" t="s">
        <v>1199</v>
      </c>
      <c r="K379" s="680" t="s">
        <v>1200</v>
      </c>
      <c r="L379" s="683">
        <v>893.70000000000016</v>
      </c>
      <c r="M379" s="683">
        <v>14</v>
      </c>
      <c r="N379" s="684">
        <v>12511.800000000003</v>
      </c>
    </row>
    <row r="380" spans="1:14" ht="14.45" customHeight="1" x14ac:dyDescent="0.2">
      <c r="A380" s="678" t="s">
        <v>521</v>
      </c>
      <c r="B380" s="679" t="s">
        <v>522</v>
      </c>
      <c r="C380" s="680" t="s">
        <v>534</v>
      </c>
      <c r="D380" s="681" t="s">
        <v>535</v>
      </c>
      <c r="E380" s="682">
        <v>50113013</v>
      </c>
      <c r="F380" s="681" t="s">
        <v>1142</v>
      </c>
      <c r="G380" s="680" t="s">
        <v>552</v>
      </c>
      <c r="H380" s="680">
        <v>206563</v>
      </c>
      <c r="I380" s="680">
        <v>206563</v>
      </c>
      <c r="J380" s="680" t="s">
        <v>1201</v>
      </c>
      <c r="K380" s="680" t="s">
        <v>1202</v>
      </c>
      <c r="L380" s="683">
        <v>20.688000000000002</v>
      </c>
      <c r="M380" s="683">
        <v>150</v>
      </c>
      <c r="N380" s="684">
        <v>3103.2000000000003</v>
      </c>
    </row>
    <row r="381" spans="1:14" ht="14.45" customHeight="1" x14ac:dyDescent="0.2">
      <c r="A381" s="678" t="s">
        <v>521</v>
      </c>
      <c r="B381" s="679" t="s">
        <v>522</v>
      </c>
      <c r="C381" s="680" t="s">
        <v>534</v>
      </c>
      <c r="D381" s="681" t="s">
        <v>535</v>
      </c>
      <c r="E381" s="682">
        <v>50113013</v>
      </c>
      <c r="F381" s="681" t="s">
        <v>1142</v>
      </c>
      <c r="G381" s="680" t="s">
        <v>298</v>
      </c>
      <c r="H381" s="680">
        <v>206567</v>
      </c>
      <c r="I381" s="680">
        <v>206567</v>
      </c>
      <c r="J381" s="680" t="s">
        <v>1201</v>
      </c>
      <c r="K381" s="680" t="s">
        <v>1203</v>
      </c>
      <c r="L381" s="683">
        <v>482.77</v>
      </c>
      <c r="M381" s="683">
        <v>1</v>
      </c>
      <c r="N381" s="684">
        <v>482.77</v>
      </c>
    </row>
    <row r="382" spans="1:14" ht="14.45" customHeight="1" x14ac:dyDescent="0.2">
      <c r="A382" s="678" t="s">
        <v>521</v>
      </c>
      <c r="B382" s="679" t="s">
        <v>522</v>
      </c>
      <c r="C382" s="680" t="s">
        <v>534</v>
      </c>
      <c r="D382" s="681" t="s">
        <v>535</v>
      </c>
      <c r="E382" s="682">
        <v>50113013</v>
      </c>
      <c r="F382" s="681" t="s">
        <v>1142</v>
      </c>
      <c r="G382" s="680" t="s">
        <v>540</v>
      </c>
      <c r="H382" s="680">
        <v>225174</v>
      </c>
      <c r="I382" s="680">
        <v>225174</v>
      </c>
      <c r="J382" s="680" t="s">
        <v>1204</v>
      </c>
      <c r="K382" s="680" t="s">
        <v>1205</v>
      </c>
      <c r="L382" s="683">
        <v>42.99</v>
      </c>
      <c r="M382" s="683">
        <v>1</v>
      </c>
      <c r="N382" s="684">
        <v>42.99</v>
      </c>
    </row>
    <row r="383" spans="1:14" ht="14.45" customHeight="1" x14ac:dyDescent="0.2">
      <c r="A383" s="678" t="s">
        <v>521</v>
      </c>
      <c r="B383" s="679" t="s">
        <v>522</v>
      </c>
      <c r="C383" s="680" t="s">
        <v>534</v>
      </c>
      <c r="D383" s="681" t="s">
        <v>535</v>
      </c>
      <c r="E383" s="682">
        <v>50113013</v>
      </c>
      <c r="F383" s="681" t="s">
        <v>1142</v>
      </c>
      <c r="G383" s="680" t="s">
        <v>540</v>
      </c>
      <c r="H383" s="680">
        <v>225175</v>
      </c>
      <c r="I383" s="680">
        <v>225175</v>
      </c>
      <c r="J383" s="680" t="s">
        <v>1204</v>
      </c>
      <c r="K383" s="680" t="s">
        <v>1206</v>
      </c>
      <c r="L383" s="683">
        <v>45.61</v>
      </c>
      <c r="M383" s="683">
        <v>4</v>
      </c>
      <c r="N383" s="684">
        <v>182.44</v>
      </c>
    </row>
    <row r="384" spans="1:14" ht="14.45" customHeight="1" x14ac:dyDescent="0.2">
      <c r="A384" s="678" t="s">
        <v>521</v>
      </c>
      <c r="B384" s="679" t="s">
        <v>522</v>
      </c>
      <c r="C384" s="680" t="s">
        <v>534</v>
      </c>
      <c r="D384" s="681" t="s">
        <v>535</v>
      </c>
      <c r="E384" s="682">
        <v>50113013</v>
      </c>
      <c r="F384" s="681" t="s">
        <v>1142</v>
      </c>
      <c r="G384" s="680" t="s">
        <v>552</v>
      </c>
      <c r="H384" s="680">
        <v>126127</v>
      </c>
      <c r="I384" s="680">
        <v>26127</v>
      </c>
      <c r="J384" s="680" t="s">
        <v>1207</v>
      </c>
      <c r="K384" s="680" t="s">
        <v>1208</v>
      </c>
      <c r="L384" s="683">
        <v>2237.7300000000005</v>
      </c>
      <c r="M384" s="683">
        <v>78</v>
      </c>
      <c r="N384" s="684">
        <v>174542.94000000003</v>
      </c>
    </row>
    <row r="385" spans="1:14" ht="14.45" customHeight="1" x14ac:dyDescent="0.2">
      <c r="A385" s="678" t="s">
        <v>521</v>
      </c>
      <c r="B385" s="679" t="s">
        <v>522</v>
      </c>
      <c r="C385" s="680" t="s">
        <v>534</v>
      </c>
      <c r="D385" s="681" t="s">
        <v>535</v>
      </c>
      <c r="E385" s="682">
        <v>50113013</v>
      </c>
      <c r="F385" s="681" t="s">
        <v>1142</v>
      </c>
      <c r="G385" s="680" t="s">
        <v>552</v>
      </c>
      <c r="H385" s="680">
        <v>166269</v>
      </c>
      <c r="I385" s="680">
        <v>166269</v>
      </c>
      <c r="J385" s="680" t="s">
        <v>1209</v>
      </c>
      <c r="K385" s="680" t="s">
        <v>1210</v>
      </c>
      <c r="L385" s="683">
        <v>52.879879215857144</v>
      </c>
      <c r="M385" s="683">
        <v>51</v>
      </c>
      <c r="N385" s="684">
        <v>2696.8738400087145</v>
      </c>
    </row>
    <row r="386" spans="1:14" ht="14.45" customHeight="1" x14ac:dyDescent="0.2">
      <c r="A386" s="678" t="s">
        <v>521</v>
      </c>
      <c r="B386" s="679" t="s">
        <v>522</v>
      </c>
      <c r="C386" s="680" t="s">
        <v>534</v>
      </c>
      <c r="D386" s="681" t="s">
        <v>535</v>
      </c>
      <c r="E386" s="682">
        <v>50113013</v>
      </c>
      <c r="F386" s="681" t="s">
        <v>1142</v>
      </c>
      <c r="G386" s="680" t="s">
        <v>552</v>
      </c>
      <c r="H386" s="680">
        <v>166265</v>
      </c>
      <c r="I386" s="680">
        <v>166265</v>
      </c>
      <c r="J386" s="680" t="s">
        <v>1211</v>
      </c>
      <c r="K386" s="680" t="s">
        <v>1212</v>
      </c>
      <c r="L386" s="683">
        <v>33.387749999999997</v>
      </c>
      <c r="M386" s="683">
        <v>40</v>
      </c>
      <c r="N386" s="684">
        <v>1335.5099999999998</v>
      </c>
    </row>
    <row r="387" spans="1:14" ht="14.45" customHeight="1" x14ac:dyDescent="0.2">
      <c r="A387" s="678" t="s">
        <v>521</v>
      </c>
      <c r="B387" s="679" t="s">
        <v>522</v>
      </c>
      <c r="C387" s="680" t="s">
        <v>534</v>
      </c>
      <c r="D387" s="681" t="s">
        <v>535</v>
      </c>
      <c r="E387" s="682">
        <v>50113013</v>
      </c>
      <c r="F387" s="681" t="s">
        <v>1142</v>
      </c>
      <c r="G387" s="680" t="s">
        <v>540</v>
      </c>
      <c r="H387" s="680">
        <v>209414</v>
      </c>
      <c r="I387" s="680">
        <v>209414</v>
      </c>
      <c r="J387" s="680" t="s">
        <v>1213</v>
      </c>
      <c r="K387" s="680" t="s">
        <v>1214</v>
      </c>
      <c r="L387" s="683">
        <v>20672.96</v>
      </c>
      <c r="M387" s="683">
        <v>2</v>
      </c>
      <c r="N387" s="684">
        <v>41345.919999999998</v>
      </c>
    </row>
    <row r="388" spans="1:14" ht="14.45" customHeight="1" x14ac:dyDescent="0.2">
      <c r="A388" s="678" t="s">
        <v>521</v>
      </c>
      <c r="B388" s="679" t="s">
        <v>522</v>
      </c>
      <c r="C388" s="680" t="s">
        <v>534</v>
      </c>
      <c r="D388" s="681" t="s">
        <v>535</v>
      </c>
      <c r="E388" s="682">
        <v>50113014</v>
      </c>
      <c r="F388" s="681" t="s">
        <v>1215</v>
      </c>
      <c r="G388" s="680" t="s">
        <v>552</v>
      </c>
      <c r="H388" s="680">
        <v>850734</v>
      </c>
      <c r="I388" s="680">
        <v>149384</v>
      </c>
      <c r="J388" s="680" t="s">
        <v>1216</v>
      </c>
      <c r="K388" s="680" t="s">
        <v>1217</v>
      </c>
      <c r="L388" s="683">
        <v>1115.252</v>
      </c>
      <c r="M388" s="683">
        <v>10</v>
      </c>
      <c r="N388" s="684">
        <v>11152.52</v>
      </c>
    </row>
    <row r="389" spans="1:14" ht="14.45" customHeight="1" x14ac:dyDescent="0.2">
      <c r="A389" s="678" t="s">
        <v>521</v>
      </c>
      <c r="B389" s="679" t="s">
        <v>522</v>
      </c>
      <c r="C389" s="680" t="s">
        <v>534</v>
      </c>
      <c r="D389" s="681" t="s">
        <v>535</v>
      </c>
      <c r="E389" s="682">
        <v>50113014</v>
      </c>
      <c r="F389" s="681" t="s">
        <v>1215</v>
      </c>
      <c r="G389" s="680" t="s">
        <v>552</v>
      </c>
      <c r="H389" s="680">
        <v>164401</v>
      </c>
      <c r="I389" s="680">
        <v>164401</v>
      </c>
      <c r="J389" s="680" t="s">
        <v>1218</v>
      </c>
      <c r="K389" s="680" t="s">
        <v>1219</v>
      </c>
      <c r="L389" s="683">
        <v>318.99999881642793</v>
      </c>
      <c r="M389" s="683">
        <v>53.300000000000004</v>
      </c>
      <c r="N389" s="684">
        <v>17002.699936915611</v>
      </c>
    </row>
    <row r="390" spans="1:14" ht="14.45" customHeight="1" x14ac:dyDescent="0.2">
      <c r="A390" s="678" t="s">
        <v>521</v>
      </c>
      <c r="B390" s="679" t="s">
        <v>522</v>
      </c>
      <c r="C390" s="680" t="s">
        <v>534</v>
      </c>
      <c r="D390" s="681" t="s">
        <v>535</v>
      </c>
      <c r="E390" s="682">
        <v>50113014</v>
      </c>
      <c r="F390" s="681" t="s">
        <v>1215</v>
      </c>
      <c r="G390" s="680" t="s">
        <v>552</v>
      </c>
      <c r="H390" s="680">
        <v>164407</v>
      </c>
      <c r="I390" s="680">
        <v>164407</v>
      </c>
      <c r="J390" s="680" t="s">
        <v>1218</v>
      </c>
      <c r="K390" s="680" t="s">
        <v>1220</v>
      </c>
      <c r="L390" s="683">
        <v>638</v>
      </c>
      <c r="M390" s="683">
        <v>13.6</v>
      </c>
      <c r="N390" s="684">
        <v>8676.7999999999993</v>
      </c>
    </row>
    <row r="391" spans="1:14" ht="14.45" customHeight="1" x14ac:dyDescent="0.2">
      <c r="A391" s="678" t="s">
        <v>521</v>
      </c>
      <c r="B391" s="679" t="s">
        <v>522</v>
      </c>
      <c r="C391" s="680" t="s">
        <v>534</v>
      </c>
      <c r="D391" s="681" t="s">
        <v>535</v>
      </c>
      <c r="E391" s="682">
        <v>50113014</v>
      </c>
      <c r="F391" s="681" t="s">
        <v>1215</v>
      </c>
      <c r="G391" s="680" t="s">
        <v>298</v>
      </c>
      <c r="H391" s="680">
        <v>129428</v>
      </c>
      <c r="I391" s="680">
        <v>500720</v>
      </c>
      <c r="J391" s="680" t="s">
        <v>1221</v>
      </c>
      <c r="K391" s="680" t="s">
        <v>1222</v>
      </c>
      <c r="L391" s="683">
        <v>3630</v>
      </c>
      <c r="M391" s="683">
        <v>40</v>
      </c>
      <c r="N391" s="684">
        <v>145200</v>
      </c>
    </row>
    <row r="392" spans="1:14" ht="14.45" customHeight="1" thickBot="1" x14ac:dyDescent="0.25">
      <c r="A392" s="685" t="s">
        <v>521</v>
      </c>
      <c r="B392" s="686" t="s">
        <v>522</v>
      </c>
      <c r="C392" s="687" t="s">
        <v>534</v>
      </c>
      <c r="D392" s="688" t="s">
        <v>535</v>
      </c>
      <c r="E392" s="689">
        <v>50113014</v>
      </c>
      <c r="F392" s="688" t="s">
        <v>1215</v>
      </c>
      <c r="G392" s="687" t="s">
        <v>298</v>
      </c>
      <c r="H392" s="687">
        <v>196852</v>
      </c>
      <c r="I392" s="687">
        <v>196852</v>
      </c>
      <c r="J392" s="687" t="s">
        <v>1223</v>
      </c>
      <c r="K392" s="687" t="s">
        <v>1224</v>
      </c>
      <c r="L392" s="690">
        <v>611.04</v>
      </c>
      <c r="M392" s="690">
        <v>20</v>
      </c>
      <c r="N392" s="691">
        <v>12220.8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DB63791A-6B84-4487-A28C-0FB553B048A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1" customWidth="1"/>
    <col min="2" max="2" width="10" style="309" customWidth="1"/>
    <col min="3" max="3" width="5.5703125" style="312" customWidth="1"/>
    <col min="4" max="4" width="10.85546875" style="309" customWidth="1"/>
    <col min="5" max="5" width="5.5703125" style="312" customWidth="1"/>
    <col min="6" max="6" width="10.85546875" style="309" customWidth="1"/>
    <col min="7" max="16384" width="8.85546875" style="231"/>
  </cols>
  <sheetData>
    <row r="1" spans="1:6" ht="37.15" customHeight="1" thickBot="1" x14ac:dyDescent="0.35">
      <c r="A1" s="524" t="s">
        <v>180</v>
      </c>
      <c r="B1" s="525"/>
      <c r="C1" s="525"/>
      <c r="D1" s="525"/>
      <c r="E1" s="525"/>
      <c r="F1" s="525"/>
    </row>
    <row r="2" spans="1:6" ht="14.45" customHeight="1" thickBot="1" x14ac:dyDescent="0.25">
      <c r="A2" s="347" t="s">
        <v>297</v>
      </c>
      <c r="B2" s="67"/>
      <c r="C2" s="68"/>
      <c r="D2" s="69"/>
      <c r="E2" s="68"/>
      <c r="F2" s="69"/>
    </row>
    <row r="3" spans="1:6" ht="14.45" customHeight="1" thickBot="1" x14ac:dyDescent="0.25">
      <c r="A3" s="190"/>
      <c r="B3" s="526" t="s">
        <v>143</v>
      </c>
      <c r="C3" s="527"/>
      <c r="D3" s="528" t="s">
        <v>142</v>
      </c>
      <c r="E3" s="527"/>
      <c r="F3" s="96" t="s">
        <v>3</v>
      </c>
    </row>
    <row r="4" spans="1:6" ht="14.45" customHeight="1" thickBot="1" x14ac:dyDescent="0.25">
      <c r="A4" s="692" t="s">
        <v>165</v>
      </c>
      <c r="B4" s="693" t="s">
        <v>14</v>
      </c>
      <c r="C4" s="694" t="s">
        <v>2</v>
      </c>
      <c r="D4" s="693" t="s">
        <v>14</v>
      </c>
      <c r="E4" s="694" t="s">
        <v>2</v>
      </c>
      <c r="F4" s="695" t="s">
        <v>14</v>
      </c>
    </row>
    <row r="5" spans="1:6" ht="14.45" customHeight="1" thickBot="1" x14ac:dyDescent="0.25">
      <c r="A5" s="703" t="s">
        <v>1225</v>
      </c>
      <c r="B5" s="669">
        <v>325941.66977803363</v>
      </c>
      <c r="C5" s="696">
        <v>0.20460610056617051</v>
      </c>
      <c r="D5" s="669">
        <v>1267078.6208003631</v>
      </c>
      <c r="E5" s="696">
        <v>0.79539389943382943</v>
      </c>
      <c r="F5" s="670">
        <v>1593020.2905783968</v>
      </c>
    </row>
    <row r="6" spans="1:6" ht="14.45" customHeight="1" thickBot="1" x14ac:dyDescent="0.25">
      <c r="A6" s="699" t="s">
        <v>3</v>
      </c>
      <c r="B6" s="700">
        <v>325941.66977803363</v>
      </c>
      <c r="C6" s="701">
        <v>0.20460610056617051</v>
      </c>
      <c r="D6" s="700">
        <v>1267078.6208003631</v>
      </c>
      <c r="E6" s="701">
        <v>0.79539389943382943</v>
      </c>
      <c r="F6" s="702">
        <v>1593020.2905783968</v>
      </c>
    </row>
    <row r="7" spans="1:6" ht="14.45" customHeight="1" thickBot="1" x14ac:dyDescent="0.25"/>
    <row r="8" spans="1:6" ht="14.45" customHeight="1" x14ac:dyDescent="0.2">
      <c r="A8" s="709" t="s">
        <v>1226</v>
      </c>
      <c r="B8" s="676"/>
      <c r="C8" s="697">
        <v>0</v>
      </c>
      <c r="D8" s="676">
        <v>25107.084500000001</v>
      </c>
      <c r="E8" s="697">
        <v>1</v>
      </c>
      <c r="F8" s="677">
        <v>25107.084500000001</v>
      </c>
    </row>
    <row r="9" spans="1:6" ht="14.45" customHeight="1" x14ac:dyDescent="0.2">
      <c r="A9" s="710" t="s">
        <v>1227</v>
      </c>
      <c r="B9" s="683"/>
      <c r="C9" s="705">
        <v>0</v>
      </c>
      <c r="D9" s="683">
        <v>1643.4</v>
      </c>
      <c r="E9" s="705">
        <v>1</v>
      </c>
      <c r="F9" s="684">
        <v>1643.4</v>
      </c>
    </row>
    <row r="10" spans="1:6" ht="14.45" customHeight="1" x14ac:dyDescent="0.2">
      <c r="A10" s="710" t="s">
        <v>1228</v>
      </c>
      <c r="B10" s="683"/>
      <c r="C10" s="705">
        <v>0</v>
      </c>
      <c r="D10" s="683">
        <v>137.36999999999998</v>
      </c>
      <c r="E10" s="705">
        <v>1</v>
      </c>
      <c r="F10" s="684">
        <v>137.36999999999998</v>
      </c>
    </row>
    <row r="11" spans="1:6" ht="14.45" customHeight="1" x14ac:dyDescent="0.2">
      <c r="A11" s="710" t="s">
        <v>1229</v>
      </c>
      <c r="B11" s="683"/>
      <c r="C11" s="705">
        <v>0</v>
      </c>
      <c r="D11" s="683">
        <v>96538.919946387963</v>
      </c>
      <c r="E11" s="705">
        <v>1</v>
      </c>
      <c r="F11" s="684">
        <v>96538.919946387963</v>
      </c>
    </row>
    <row r="12" spans="1:6" ht="14.45" customHeight="1" x14ac:dyDescent="0.2">
      <c r="A12" s="710" t="s">
        <v>1230</v>
      </c>
      <c r="B12" s="683"/>
      <c r="C12" s="705">
        <v>0</v>
      </c>
      <c r="D12" s="683">
        <v>179.3</v>
      </c>
      <c r="E12" s="705">
        <v>1</v>
      </c>
      <c r="F12" s="684">
        <v>179.3</v>
      </c>
    </row>
    <row r="13" spans="1:6" ht="14.45" customHeight="1" x14ac:dyDescent="0.2">
      <c r="A13" s="710" t="s">
        <v>1231</v>
      </c>
      <c r="B13" s="683"/>
      <c r="C13" s="705">
        <v>0</v>
      </c>
      <c r="D13" s="683">
        <v>77.740000000000009</v>
      </c>
      <c r="E13" s="705">
        <v>1</v>
      </c>
      <c r="F13" s="684">
        <v>77.740000000000009</v>
      </c>
    </row>
    <row r="14" spans="1:6" ht="14.45" customHeight="1" x14ac:dyDescent="0.2">
      <c r="A14" s="710" t="s">
        <v>1232</v>
      </c>
      <c r="B14" s="683"/>
      <c r="C14" s="705">
        <v>0</v>
      </c>
      <c r="D14" s="683">
        <v>543.32000000000005</v>
      </c>
      <c r="E14" s="705">
        <v>1</v>
      </c>
      <c r="F14" s="684">
        <v>543.32000000000005</v>
      </c>
    </row>
    <row r="15" spans="1:6" ht="14.45" customHeight="1" x14ac:dyDescent="0.2">
      <c r="A15" s="710" t="s">
        <v>1233</v>
      </c>
      <c r="B15" s="683">
        <v>588.88</v>
      </c>
      <c r="C15" s="705">
        <v>1</v>
      </c>
      <c r="D15" s="683"/>
      <c r="E15" s="705">
        <v>0</v>
      </c>
      <c r="F15" s="684">
        <v>588.88</v>
      </c>
    </row>
    <row r="16" spans="1:6" ht="14.45" customHeight="1" x14ac:dyDescent="0.2">
      <c r="A16" s="710" t="s">
        <v>1234</v>
      </c>
      <c r="B16" s="683"/>
      <c r="C16" s="705">
        <v>0</v>
      </c>
      <c r="D16" s="683">
        <v>1704.8398684764597</v>
      </c>
      <c r="E16" s="705">
        <v>1</v>
      </c>
      <c r="F16" s="684">
        <v>1704.8398684764597</v>
      </c>
    </row>
    <row r="17" spans="1:6" ht="14.45" customHeight="1" x14ac:dyDescent="0.2">
      <c r="A17" s="710" t="s">
        <v>1235</v>
      </c>
      <c r="B17" s="683"/>
      <c r="C17" s="705">
        <v>0</v>
      </c>
      <c r="D17" s="683">
        <v>76.450000000000017</v>
      </c>
      <c r="E17" s="705">
        <v>1</v>
      </c>
      <c r="F17" s="684">
        <v>76.450000000000017</v>
      </c>
    </row>
    <row r="18" spans="1:6" ht="14.45" customHeight="1" x14ac:dyDescent="0.2">
      <c r="A18" s="710" t="s">
        <v>1236</v>
      </c>
      <c r="B18" s="683"/>
      <c r="C18" s="705">
        <v>0</v>
      </c>
      <c r="D18" s="683">
        <v>15.500000000000007</v>
      </c>
      <c r="E18" s="705">
        <v>1</v>
      </c>
      <c r="F18" s="684">
        <v>15.500000000000007</v>
      </c>
    </row>
    <row r="19" spans="1:6" ht="14.45" customHeight="1" x14ac:dyDescent="0.2">
      <c r="A19" s="710" t="s">
        <v>1237</v>
      </c>
      <c r="B19" s="683"/>
      <c r="C19" s="705">
        <v>0</v>
      </c>
      <c r="D19" s="683">
        <v>121.95</v>
      </c>
      <c r="E19" s="705">
        <v>1</v>
      </c>
      <c r="F19" s="684">
        <v>121.95</v>
      </c>
    </row>
    <row r="20" spans="1:6" ht="14.45" customHeight="1" x14ac:dyDescent="0.2">
      <c r="A20" s="710" t="s">
        <v>1238</v>
      </c>
      <c r="B20" s="683"/>
      <c r="C20" s="705">
        <v>0</v>
      </c>
      <c r="D20" s="683">
        <v>99.23</v>
      </c>
      <c r="E20" s="705">
        <v>1</v>
      </c>
      <c r="F20" s="684">
        <v>99.23</v>
      </c>
    </row>
    <row r="21" spans="1:6" ht="14.45" customHeight="1" x14ac:dyDescent="0.2">
      <c r="A21" s="710" t="s">
        <v>1239</v>
      </c>
      <c r="B21" s="683"/>
      <c r="C21" s="705">
        <v>0</v>
      </c>
      <c r="D21" s="683">
        <v>182875</v>
      </c>
      <c r="E21" s="705">
        <v>1</v>
      </c>
      <c r="F21" s="684">
        <v>182875</v>
      </c>
    </row>
    <row r="22" spans="1:6" ht="14.45" customHeight="1" x14ac:dyDescent="0.2">
      <c r="A22" s="710" t="s">
        <v>1240</v>
      </c>
      <c r="B22" s="683"/>
      <c r="C22" s="705">
        <v>0</v>
      </c>
      <c r="D22" s="683">
        <v>7624.0999999999995</v>
      </c>
      <c r="E22" s="705">
        <v>1</v>
      </c>
      <c r="F22" s="684">
        <v>7624.0999999999995</v>
      </c>
    </row>
    <row r="23" spans="1:6" ht="14.45" customHeight="1" x14ac:dyDescent="0.2">
      <c r="A23" s="710" t="s">
        <v>1241</v>
      </c>
      <c r="B23" s="683"/>
      <c r="C23" s="705">
        <v>0</v>
      </c>
      <c r="D23" s="683">
        <v>174542.94000000003</v>
      </c>
      <c r="E23" s="705">
        <v>1</v>
      </c>
      <c r="F23" s="684">
        <v>174542.94000000003</v>
      </c>
    </row>
    <row r="24" spans="1:6" ht="14.45" customHeight="1" x14ac:dyDescent="0.2">
      <c r="A24" s="710" t="s">
        <v>1242</v>
      </c>
      <c r="B24" s="683">
        <v>5479.46</v>
      </c>
      <c r="C24" s="705">
        <v>1</v>
      </c>
      <c r="D24" s="683"/>
      <c r="E24" s="705">
        <v>0</v>
      </c>
      <c r="F24" s="684">
        <v>5479.46</v>
      </c>
    </row>
    <row r="25" spans="1:6" ht="14.45" customHeight="1" x14ac:dyDescent="0.2">
      <c r="A25" s="710" t="s">
        <v>1243</v>
      </c>
      <c r="B25" s="683">
        <v>4293.6000000000004</v>
      </c>
      <c r="C25" s="705">
        <v>1</v>
      </c>
      <c r="D25" s="683"/>
      <c r="E25" s="705">
        <v>0</v>
      </c>
      <c r="F25" s="684">
        <v>4293.6000000000004</v>
      </c>
    </row>
    <row r="26" spans="1:6" ht="14.45" customHeight="1" x14ac:dyDescent="0.2">
      <c r="A26" s="710" t="s">
        <v>1244</v>
      </c>
      <c r="B26" s="683"/>
      <c r="C26" s="705">
        <v>0</v>
      </c>
      <c r="D26" s="683">
        <v>1430.9460000000001</v>
      </c>
      <c r="E26" s="705">
        <v>1</v>
      </c>
      <c r="F26" s="684">
        <v>1430.9460000000001</v>
      </c>
    </row>
    <row r="27" spans="1:6" ht="14.45" customHeight="1" x14ac:dyDescent="0.2">
      <c r="A27" s="710" t="s">
        <v>1245</v>
      </c>
      <c r="B27" s="683">
        <v>482.77</v>
      </c>
      <c r="C27" s="705">
        <v>0.1346274508710335</v>
      </c>
      <c r="D27" s="683">
        <v>3103.2</v>
      </c>
      <c r="E27" s="705">
        <v>0.86537254912896655</v>
      </c>
      <c r="F27" s="684">
        <v>3585.97</v>
      </c>
    </row>
    <row r="28" spans="1:6" ht="14.45" customHeight="1" x14ac:dyDescent="0.2">
      <c r="A28" s="710" t="s">
        <v>1246</v>
      </c>
      <c r="B28" s="683"/>
      <c r="C28" s="705">
        <v>0</v>
      </c>
      <c r="D28" s="683">
        <v>83485.309833573279</v>
      </c>
      <c r="E28" s="705">
        <v>1</v>
      </c>
      <c r="F28" s="684">
        <v>83485.309833573279</v>
      </c>
    </row>
    <row r="29" spans="1:6" ht="14.45" customHeight="1" x14ac:dyDescent="0.2">
      <c r="A29" s="710" t="s">
        <v>1247</v>
      </c>
      <c r="B29" s="683"/>
      <c r="C29" s="705">
        <v>0</v>
      </c>
      <c r="D29" s="683">
        <v>863.5</v>
      </c>
      <c r="E29" s="705">
        <v>1</v>
      </c>
      <c r="F29" s="684">
        <v>863.5</v>
      </c>
    </row>
    <row r="30" spans="1:6" ht="14.45" customHeight="1" x14ac:dyDescent="0.2">
      <c r="A30" s="710" t="s">
        <v>1248</v>
      </c>
      <c r="B30" s="683">
        <v>7512.5820000000003</v>
      </c>
      <c r="C30" s="705">
        <v>1</v>
      </c>
      <c r="D30" s="683"/>
      <c r="E30" s="705">
        <v>0</v>
      </c>
      <c r="F30" s="684">
        <v>7512.5820000000003</v>
      </c>
    </row>
    <row r="31" spans="1:6" ht="14.45" customHeight="1" x14ac:dyDescent="0.2">
      <c r="A31" s="710" t="s">
        <v>1249</v>
      </c>
      <c r="B31" s="683">
        <v>4213.6859999999997</v>
      </c>
      <c r="C31" s="705">
        <v>1</v>
      </c>
      <c r="D31" s="683"/>
      <c r="E31" s="705">
        <v>0</v>
      </c>
      <c r="F31" s="684">
        <v>4213.6859999999997</v>
      </c>
    </row>
    <row r="32" spans="1:6" ht="14.45" customHeight="1" x14ac:dyDescent="0.2">
      <c r="A32" s="710" t="s">
        <v>1250</v>
      </c>
      <c r="B32" s="683"/>
      <c r="C32" s="705">
        <v>0</v>
      </c>
      <c r="D32" s="683">
        <v>7179.7</v>
      </c>
      <c r="E32" s="705">
        <v>1</v>
      </c>
      <c r="F32" s="684">
        <v>7179.7</v>
      </c>
    </row>
    <row r="33" spans="1:6" ht="14.45" customHeight="1" x14ac:dyDescent="0.2">
      <c r="A33" s="710" t="s">
        <v>1251</v>
      </c>
      <c r="B33" s="683"/>
      <c r="C33" s="705">
        <v>0</v>
      </c>
      <c r="D33" s="683">
        <v>4032.3838400087143</v>
      </c>
      <c r="E33" s="705">
        <v>1</v>
      </c>
      <c r="F33" s="684">
        <v>4032.3838400087143</v>
      </c>
    </row>
    <row r="34" spans="1:6" ht="14.45" customHeight="1" x14ac:dyDescent="0.2">
      <c r="A34" s="710" t="s">
        <v>1252</v>
      </c>
      <c r="B34" s="683"/>
      <c r="C34" s="705">
        <v>0</v>
      </c>
      <c r="D34" s="683">
        <v>19142.557999999997</v>
      </c>
      <c r="E34" s="705">
        <v>1</v>
      </c>
      <c r="F34" s="684">
        <v>19142.557999999997</v>
      </c>
    </row>
    <row r="35" spans="1:6" ht="14.45" customHeight="1" x14ac:dyDescent="0.2">
      <c r="A35" s="710" t="s">
        <v>1253</v>
      </c>
      <c r="B35" s="683">
        <v>25837.059778033617</v>
      </c>
      <c r="C35" s="705">
        <v>0.87435881705120222</v>
      </c>
      <c r="D35" s="683">
        <v>3712.6619999999971</v>
      </c>
      <c r="E35" s="705">
        <v>0.12564118294879784</v>
      </c>
      <c r="F35" s="684">
        <v>29549.721778033614</v>
      </c>
    </row>
    <row r="36" spans="1:6" ht="14.45" customHeight="1" x14ac:dyDescent="0.2">
      <c r="A36" s="710" t="s">
        <v>1254</v>
      </c>
      <c r="B36" s="683">
        <v>7084.0800000000008</v>
      </c>
      <c r="C36" s="705">
        <v>0.38007820380202678</v>
      </c>
      <c r="D36" s="683">
        <v>11554.400000000001</v>
      </c>
      <c r="E36" s="705">
        <v>0.61992179619797316</v>
      </c>
      <c r="F36" s="684">
        <v>18638.480000000003</v>
      </c>
    </row>
    <row r="37" spans="1:6" ht="14.45" customHeight="1" x14ac:dyDescent="0.2">
      <c r="A37" s="710" t="s">
        <v>1255</v>
      </c>
      <c r="B37" s="683"/>
      <c r="C37" s="705">
        <v>0</v>
      </c>
      <c r="D37" s="683">
        <v>25679.499936915607</v>
      </c>
      <c r="E37" s="705">
        <v>1</v>
      </c>
      <c r="F37" s="684">
        <v>25679.499936915607</v>
      </c>
    </row>
    <row r="38" spans="1:6" ht="14.45" customHeight="1" x14ac:dyDescent="0.2">
      <c r="A38" s="710" t="s">
        <v>1256</v>
      </c>
      <c r="B38" s="683">
        <v>12220.8</v>
      </c>
      <c r="C38" s="705">
        <v>1</v>
      </c>
      <c r="D38" s="683"/>
      <c r="E38" s="705">
        <v>0</v>
      </c>
      <c r="F38" s="684">
        <v>12220.8</v>
      </c>
    </row>
    <row r="39" spans="1:6" ht="14.45" customHeight="1" x14ac:dyDescent="0.2">
      <c r="A39" s="710" t="s">
        <v>1257</v>
      </c>
      <c r="B39" s="683">
        <v>145200</v>
      </c>
      <c r="C39" s="705">
        <v>1</v>
      </c>
      <c r="D39" s="683"/>
      <c r="E39" s="705">
        <v>0</v>
      </c>
      <c r="F39" s="684">
        <v>145200</v>
      </c>
    </row>
    <row r="40" spans="1:6" ht="14.45" customHeight="1" x14ac:dyDescent="0.2">
      <c r="A40" s="710" t="s">
        <v>1258</v>
      </c>
      <c r="B40" s="683"/>
      <c r="C40" s="705">
        <v>0</v>
      </c>
      <c r="D40" s="683">
        <v>11152.52</v>
      </c>
      <c r="E40" s="705">
        <v>1</v>
      </c>
      <c r="F40" s="684">
        <v>11152.52</v>
      </c>
    </row>
    <row r="41" spans="1:6" ht="14.45" customHeight="1" x14ac:dyDescent="0.2">
      <c r="A41" s="710" t="s">
        <v>1259</v>
      </c>
      <c r="B41" s="683"/>
      <c r="C41" s="705">
        <v>0</v>
      </c>
      <c r="D41" s="683">
        <v>38272.120000000003</v>
      </c>
      <c r="E41" s="705">
        <v>1</v>
      </c>
      <c r="F41" s="684">
        <v>38272.120000000003</v>
      </c>
    </row>
    <row r="42" spans="1:6" ht="14.45" customHeight="1" x14ac:dyDescent="0.2">
      <c r="A42" s="710" t="s">
        <v>1260</v>
      </c>
      <c r="B42" s="683">
        <v>163.07999999999998</v>
      </c>
      <c r="C42" s="705">
        <v>1</v>
      </c>
      <c r="D42" s="683"/>
      <c r="E42" s="705">
        <v>0</v>
      </c>
      <c r="F42" s="684">
        <v>163.07999999999998</v>
      </c>
    </row>
    <row r="43" spans="1:6" ht="14.45" customHeight="1" x14ac:dyDescent="0.2">
      <c r="A43" s="710" t="s">
        <v>1261</v>
      </c>
      <c r="B43" s="683"/>
      <c r="C43" s="705">
        <v>0</v>
      </c>
      <c r="D43" s="683">
        <v>533.57687499999997</v>
      </c>
      <c r="E43" s="705">
        <v>1</v>
      </c>
      <c r="F43" s="684">
        <v>533.57687499999997</v>
      </c>
    </row>
    <row r="44" spans="1:6" ht="14.45" customHeight="1" x14ac:dyDescent="0.2">
      <c r="A44" s="710" t="s">
        <v>1262</v>
      </c>
      <c r="B44" s="683"/>
      <c r="C44" s="705">
        <v>0</v>
      </c>
      <c r="D44" s="683">
        <v>5935.82</v>
      </c>
      <c r="E44" s="705">
        <v>1</v>
      </c>
      <c r="F44" s="684">
        <v>5935.82</v>
      </c>
    </row>
    <row r="45" spans="1:6" ht="14.45" customHeight="1" x14ac:dyDescent="0.2">
      <c r="A45" s="710" t="s">
        <v>1263</v>
      </c>
      <c r="B45" s="683"/>
      <c r="C45" s="705">
        <v>0</v>
      </c>
      <c r="D45" s="683">
        <v>47444.1</v>
      </c>
      <c r="E45" s="705">
        <v>1</v>
      </c>
      <c r="F45" s="684">
        <v>47444.1</v>
      </c>
    </row>
    <row r="46" spans="1:6" ht="14.45" customHeight="1" x14ac:dyDescent="0.2">
      <c r="A46" s="710" t="s">
        <v>1264</v>
      </c>
      <c r="B46" s="683"/>
      <c r="C46" s="705">
        <v>0</v>
      </c>
      <c r="D46" s="683">
        <v>11349.480000000001</v>
      </c>
      <c r="E46" s="705">
        <v>1</v>
      </c>
      <c r="F46" s="684">
        <v>11349.480000000001</v>
      </c>
    </row>
    <row r="47" spans="1:6" ht="14.45" customHeight="1" x14ac:dyDescent="0.2">
      <c r="A47" s="710" t="s">
        <v>1265</v>
      </c>
      <c r="B47" s="683"/>
      <c r="C47" s="705">
        <v>0</v>
      </c>
      <c r="D47" s="683">
        <v>12409.8</v>
      </c>
      <c r="E47" s="705">
        <v>1</v>
      </c>
      <c r="F47" s="684">
        <v>12409.8</v>
      </c>
    </row>
    <row r="48" spans="1:6" ht="14.45" customHeight="1" x14ac:dyDescent="0.2">
      <c r="A48" s="710" t="s">
        <v>1266</v>
      </c>
      <c r="B48" s="683"/>
      <c r="C48" s="705">
        <v>0</v>
      </c>
      <c r="D48" s="683">
        <v>19.5</v>
      </c>
      <c r="E48" s="705">
        <v>1</v>
      </c>
      <c r="F48" s="684">
        <v>19.5</v>
      </c>
    </row>
    <row r="49" spans="1:6" ht="14.45" customHeight="1" x14ac:dyDescent="0.2">
      <c r="A49" s="710" t="s">
        <v>1267</v>
      </c>
      <c r="B49" s="683"/>
      <c r="C49" s="705">
        <v>0</v>
      </c>
      <c r="D49" s="683">
        <v>24134.260000000002</v>
      </c>
      <c r="E49" s="705">
        <v>1</v>
      </c>
      <c r="F49" s="684">
        <v>24134.260000000002</v>
      </c>
    </row>
    <row r="50" spans="1:6" ht="14.45" customHeight="1" x14ac:dyDescent="0.2">
      <c r="A50" s="710" t="s">
        <v>1268</v>
      </c>
      <c r="B50" s="683"/>
      <c r="C50" s="705">
        <v>0</v>
      </c>
      <c r="D50" s="683">
        <v>136.47</v>
      </c>
      <c r="E50" s="705">
        <v>1</v>
      </c>
      <c r="F50" s="684">
        <v>136.47</v>
      </c>
    </row>
    <row r="51" spans="1:6" ht="14.45" customHeight="1" x14ac:dyDescent="0.2">
      <c r="A51" s="710" t="s">
        <v>1269</v>
      </c>
      <c r="B51" s="683"/>
      <c r="C51" s="705">
        <v>0</v>
      </c>
      <c r="D51" s="683">
        <v>25795.879999999997</v>
      </c>
      <c r="E51" s="705">
        <v>1</v>
      </c>
      <c r="F51" s="684">
        <v>25795.879999999997</v>
      </c>
    </row>
    <row r="52" spans="1:6" ht="14.45" customHeight="1" x14ac:dyDescent="0.2">
      <c r="A52" s="710" t="s">
        <v>1270</v>
      </c>
      <c r="B52" s="683">
        <v>99.14</v>
      </c>
      <c r="C52" s="705">
        <v>0.3515602836879434</v>
      </c>
      <c r="D52" s="683">
        <v>182.8599999999999</v>
      </c>
      <c r="E52" s="705">
        <v>0.64843971631205666</v>
      </c>
      <c r="F52" s="684">
        <v>281.99999999999989</v>
      </c>
    </row>
    <row r="53" spans="1:6" ht="14.45" customHeight="1" x14ac:dyDescent="0.2">
      <c r="A53" s="710" t="s">
        <v>1271</v>
      </c>
      <c r="B53" s="683">
        <v>119.78999999999999</v>
      </c>
      <c r="C53" s="705">
        <v>1</v>
      </c>
      <c r="D53" s="683"/>
      <c r="E53" s="705">
        <v>0</v>
      </c>
      <c r="F53" s="684">
        <v>119.78999999999999</v>
      </c>
    </row>
    <row r="54" spans="1:6" ht="14.45" customHeight="1" x14ac:dyDescent="0.2">
      <c r="A54" s="710" t="s">
        <v>1272</v>
      </c>
      <c r="B54" s="683">
        <v>534.17999999999995</v>
      </c>
      <c r="C54" s="705">
        <v>1</v>
      </c>
      <c r="D54" s="683"/>
      <c r="E54" s="705">
        <v>0</v>
      </c>
      <c r="F54" s="684">
        <v>534.17999999999995</v>
      </c>
    </row>
    <row r="55" spans="1:6" ht="14.45" customHeight="1" x14ac:dyDescent="0.2">
      <c r="A55" s="710" t="s">
        <v>1273</v>
      </c>
      <c r="B55" s="683"/>
      <c r="C55" s="705">
        <v>0</v>
      </c>
      <c r="D55" s="683">
        <v>5322.14</v>
      </c>
      <c r="E55" s="705">
        <v>1</v>
      </c>
      <c r="F55" s="684">
        <v>5322.14</v>
      </c>
    </row>
    <row r="56" spans="1:6" ht="14.45" customHeight="1" x14ac:dyDescent="0.2">
      <c r="A56" s="710" t="s">
        <v>1274</v>
      </c>
      <c r="B56" s="683">
        <v>286.32999999999993</v>
      </c>
      <c r="C56" s="705">
        <v>1</v>
      </c>
      <c r="D56" s="683"/>
      <c r="E56" s="705">
        <v>0</v>
      </c>
      <c r="F56" s="684">
        <v>286.32999999999993</v>
      </c>
    </row>
    <row r="57" spans="1:6" ht="14.45" customHeight="1" x14ac:dyDescent="0.2">
      <c r="A57" s="710" t="s">
        <v>1275</v>
      </c>
      <c r="B57" s="683"/>
      <c r="C57" s="705">
        <v>0</v>
      </c>
      <c r="D57" s="683">
        <v>2261.6999999999998</v>
      </c>
      <c r="E57" s="705">
        <v>1</v>
      </c>
      <c r="F57" s="684">
        <v>2261.6999999999998</v>
      </c>
    </row>
    <row r="58" spans="1:6" ht="14.45" customHeight="1" x14ac:dyDescent="0.2">
      <c r="A58" s="710" t="s">
        <v>1276</v>
      </c>
      <c r="B58" s="683"/>
      <c r="C58" s="705">
        <v>0</v>
      </c>
      <c r="D58" s="683">
        <v>122.11000000000001</v>
      </c>
      <c r="E58" s="705">
        <v>1</v>
      </c>
      <c r="F58" s="684">
        <v>122.11000000000001</v>
      </c>
    </row>
    <row r="59" spans="1:6" ht="14.45" customHeight="1" x14ac:dyDescent="0.2">
      <c r="A59" s="710" t="s">
        <v>1277</v>
      </c>
      <c r="B59" s="683"/>
      <c r="C59" s="705">
        <v>0</v>
      </c>
      <c r="D59" s="683">
        <v>1058.78</v>
      </c>
      <c r="E59" s="705">
        <v>1</v>
      </c>
      <c r="F59" s="684">
        <v>1058.78</v>
      </c>
    </row>
    <row r="60" spans="1:6" ht="14.45" customHeight="1" x14ac:dyDescent="0.2">
      <c r="A60" s="710" t="s">
        <v>1278</v>
      </c>
      <c r="B60" s="683">
        <v>13694.6</v>
      </c>
      <c r="C60" s="705">
        <v>1</v>
      </c>
      <c r="D60" s="683"/>
      <c r="E60" s="705">
        <v>0</v>
      </c>
      <c r="F60" s="684">
        <v>13694.6</v>
      </c>
    </row>
    <row r="61" spans="1:6" ht="14.45" customHeight="1" x14ac:dyDescent="0.2">
      <c r="A61" s="710" t="s">
        <v>1279</v>
      </c>
      <c r="B61" s="683">
        <v>14580.621999999999</v>
      </c>
      <c r="C61" s="705">
        <v>1</v>
      </c>
      <c r="D61" s="683"/>
      <c r="E61" s="705">
        <v>0</v>
      </c>
      <c r="F61" s="684">
        <v>14580.621999999999</v>
      </c>
    </row>
    <row r="62" spans="1:6" ht="14.45" customHeight="1" x14ac:dyDescent="0.2">
      <c r="A62" s="710" t="s">
        <v>1280</v>
      </c>
      <c r="B62" s="683">
        <v>926.4699999999998</v>
      </c>
      <c r="C62" s="705">
        <v>1</v>
      </c>
      <c r="D62" s="683"/>
      <c r="E62" s="705">
        <v>0</v>
      </c>
      <c r="F62" s="684">
        <v>926.4699999999998</v>
      </c>
    </row>
    <row r="63" spans="1:6" ht="14.45" customHeight="1" x14ac:dyDescent="0.2">
      <c r="A63" s="710" t="s">
        <v>1281</v>
      </c>
      <c r="B63" s="683"/>
      <c r="C63" s="705">
        <v>0</v>
      </c>
      <c r="D63" s="683">
        <v>15486.45</v>
      </c>
      <c r="E63" s="705">
        <v>1</v>
      </c>
      <c r="F63" s="684">
        <v>15486.45</v>
      </c>
    </row>
    <row r="64" spans="1:6" ht="14.45" customHeight="1" x14ac:dyDescent="0.2">
      <c r="A64" s="710" t="s">
        <v>1282</v>
      </c>
      <c r="B64" s="683">
        <v>1287.1799999999998</v>
      </c>
      <c r="C64" s="705">
        <v>1</v>
      </c>
      <c r="D64" s="683"/>
      <c r="E64" s="705">
        <v>0</v>
      </c>
      <c r="F64" s="684">
        <v>1287.1799999999998</v>
      </c>
    </row>
    <row r="65" spans="1:6" ht="14.45" customHeight="1" x14ac:dyDescent="0.2">
      <c r="A65" s="710" t="s">
        <v>1283</v>
      </c>
      <c r="B65" s="683"/>
      <c r="C65" s="705">
        <v>0</v>
      </c>
      <c r="D65" s="683">
        <v>20218.5</v>
      </c>
      <c r="E65" s="705">
        <v>1</v>
      </c>
      <c r="F65" s="684">
        <v>20218.5</v>
      </c>
    </row>
    <row r="66" spans="1:6" ht="14.45" customHeight="1" x14ac:dyDescent="0.2">
      <c r="A66" s="710" t="s">
        <v>1284</v>
      </c>
      <c r="B66" s="683">
        <v>71434</v>
      </c>
      <c r="C66" s="705">
        <v>0.85095382973299438</v>
      </c>
      <c r="D66" s="683">
        <v>12511.800000000003</v>
      </c>
      <c r="E66" s="705">
        <v>0.14904617026700565</v>
      </c>
      <c r="F66" s="684">
        <v>83945.8</v>
      </c>
    </row>
    <row r="67" spans="1:6" ht="14.45" customHeight="1" x14ac:dyDescent="0.2">
      <c r="A67" s="710" t="s">
        <v>1285</v>
      </c>
      <c r="B67" s="683"/>
      <c r="C67" s="705">
        <v>0</v>
      </c>
      <c r="D67" s="683">
        <v>601.30000000000007</v>
      </c>
      <c r="E67" s="705">
        <v>1</v>
      </c>
      <c r="F67" s="684">
        <v>601.30000000000007</v>
      </c>
    </row>
    <row r="68" spans="1:6" ht="14.45" customHeight="1" x14ac:dyDescent="0.2">
      <c r="A68" s="710" t="s">
        <v>1286</v>
      </c>
      <c r="B68" s="683"/>
      <c r="C68" s="705">
        <v>0</v>
      </c>
      <c r="D68" s="683">
        <v>371967.65</v>
      </c>
      <c r="E68" s="705">
        <v>1</v>
      </c>
      <c r="F68" s="684">
        <v>371967.65</v>
      </c>
    </row>
    <row r="69" spans="1:6" ht="14.45" customHeight="1" thickBot="1" x14ac:dyDescent="0.25">
      <c r="A69" s="711" t="s">
        <v>1287</v>
      </c>
      <c r="B69" s="706">
        <v>9903.36</v>
      </c>
      <c r="C69" s="707">
        <v>0.53261452974261403</v>
      </c>
      <c r="D69" s="706">
        <v>8690.5000000000018</v>
      </c>
      <c r="E69" s="707">
        <v>0.46738547025738614</v>
      </c>
      <c r="F69" s="708">
        <v>18593.86</v>
      </c>
    </row>
    <row r="70" spans="1:6" ht="14.45" customHeight="1" thickBot="1" x14ac:dyDescent="0.25">
      <c r="A70" s="699" t="s">
        <v>3</v>
      </c>
      <c r="B70" s="700">
        <v>325941.66977803363</v>
      </c>
      <c r="C70" s="701">
        <v>0.20460610056617062</v>
      </c>
      <c r="D70" s="700">
        <v>1267078.620800362</v>
      </c>
      <c r="E70" s="701">
        <v>0.79539389943382921</v>
      </c>
      <c r="F70" s="702">
        <v>1593020.2905783958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 xr:uid="{EB1ED7C8-05EB-42A1-8BAD-C87BD7FE13C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1" bestFit="1" customWidth="1"/>
    <col min="2" max="2" width="8.85546875" style="231" bestFit="1" customWidth="1"/>
    <col min="3" max="3" width="7" style="231" bestFit="1" customWidth="1"/>
    <col min="4" max="4" width="53.42578125" style="231" bestFit="1" customWidth="1"/>
    <col min="5" max="5" width="28.42578125" style="231" bestFit="1" customWidth="1"/>
    <col min="6" max="6" width="6.7109375" style="309" customWidth="1"/>
    <col min="7" max="7" width="10" style="309" customWidth="1"/>
    <col min="8" max="8" width="6.7109375" style="312" bestFit="1" customWidth="1"/>
    <col min="9" max="9" width="6.7109375" style="309" customWidth="1"/>
    <col min="10" max="10" width="10.85546875" style="309" customWidth="1"/>
    <col min="11" max="11" width="6.7109375" style="312" bestFit="1" customWidth="1"/>
    <col min="12" max="12" width="6.7109375" style="309" customWidth="1"/>
    <col min="13" max="13" width="10.85546875" style="309" customWidth="1"/>
    <col min="14" max="16384" width="8.85546875" style="231"/>
  </cols>
  <sheetData>
    <row r="1" spans="1:13" ht="18.600000000000001" customHeight="1" thickBot="1" x14ac:dyDescent="0.35">
      <c r="A1" s="525" t="s">
        <v>1556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486"/>
      <c r="M1" s="486"/>
    </row>
    <row r="2" spans="1:13" ht="14.45" customHeight="1" thickBot="1" x14ac:dyDescent="0.25">
      <c r="A2" s="347" t="s">
        <v>297</v>
      </c>
      <c r="B2" s="308"/>
      <c r="C2" s="308"/>
      <c r="D2" s="308"/>
      <c r="E2" s="308"/>
      <c r="F2" s="316"/>
      <c r="G2" s="316"/>
      <c r="H2" s="317"/>
      <c r="I2" s="316"/>
      <c r="J2" s="316"/>
      <c r="K2" s="317"/>
      <c r="L2" s="316"/>
    </row>
    <row r="3" spans="1:13" ht="14.45" customHeight="1" thickBot="1" x14ac:dyDescent="0.25">
      <c r="E3" s="95" t="s">
        <v>141</v>
      </c>
      <c r="F3" s="47">
        <f>SUBTOTAL(9,F6:F1048576)</f>
        <v>517.5</v>
      </c>
      <c r="G3" s="47">
        <f>SUBTOTAL(9,G6:G1048576)</f>
        <v>325941.66977803357</v>
      </c>
      <c r="H3" s="48">
        <f>IF(M3=0,0,G3/M3)</f>
        <v>0.20460610056617062</v>
      </c>
      <c r="I3" s="47">
        <f>SUBTOTAL(9,I6:I1048576)</f>
        <v>4368.55</v>
      </c>
      <c r="J3" s="47">
        <f>SUBTOTAL(9,J6:J1048576)</f>
        <v>1267078.620800362</v>
      </c>
      <c r="K3" s="48">
        <f>IF(M3=0,0,J3/M3)</f>
        <v>0.79539389943382932</v>
      </c>
      <c r="L3" s="47">
        <f>SUBTOTAL(9,L6:L1048576)</f>
        <v>4886.05</v>
      </c>
      <c r="M3" s="49">
        <f>SUBTOTAL(9,M6:M1048576)</f>
        <v>1593020.2905783956</v>
      </c>
    </row>
    <row r="4" spans="1:13" ht="14.45" customHeight="1" thickBot="1" x14ac:dyDescent="0.25">
      <c r="A4" s="45"/>
      <c r="B4" s="45"/>
      <c r="C4" s="45"/>
      <c r="D4" s="45"/>
      <c r="E4" s="46"/>
      <c r="F4" s="529" t="s">
        <v>143</v>
      </c>
      <c r="G4" s="530"/>
      <c r="H4" s="531"/>
      <c r="I4" s="532" t="s">
        <v>142</v>
      </c>
      <c r="J4" s="530"/>
      <c r="K4" s="531"/>
      <c r="L4" s="533" t="s">
        <v>3</v>
      </c>
      <c r="M4" s="534"/>
    </row>
    <row r="5" spans="1:13" ht="14.45" customHeight="1" thickBot="1" x14ac:dyDescent="0.25">
      <c r="A5" s="692" t="s">
        <v>144</v>
      </c>
      <c r="B5" s="712" t="s">
        <v>145</v>
      </c>
      <c r="C5" s="712" t="s">
        <v>76</v>
      </c>
      <c r="D5" s="712" t="s">
        <v>146</v>
      </c>
      <c r="E5" s="712" t="s">
        <v>147</v>
      </c>
      <c r="F5" s="713" t="s">
        <v>15</v>
      </c>
      <c r="G5" s="713" t="s">
        <v>14</v>
      </c>
      <c r="H5" s="694" t="s">
        <v>148</v>
      </c>
      <c r="I5" s="693" t="s">
        <v>15</v>
      </c>
      <c r="J5" s="713" t="s">
        <v>14</v>
      </c>
      <c r="K5" s="694" t="s">
        <v>148</v>
      </c>
      <c r="L5" s="693" t="s">
        <v>15</v>
      </c>
      <c r="M5" s="714" t="s">
        <v>14</v>
      </c>
    </row>
    <row r="6" spans="1:13" ht="14.45" customHeight="1" x14ac:dyDescent="0.2">
      <c r="A6" s="671" t="s">
        <v>534</v>
      </c>
      <c r="B6" s="672" t="s">
        <v>1288</v>
      </c>
      <c r="C6" s="672" t="s">
        <v>1289</v>
      </c>
      <c r="D6" s="672" t="s">
        <v>1290</v>
      </c>
      <c r="E6" s="672" t="s">
        <v>1291</v>
      </c>
      <c r="F6" s="676"/>
      <c r="G6" s="676"/>
      <c r="H6" s="697">
        <v>0</v>
      </c>
      <c r="I6" s="676">
        <v>1510</v>
      </c>
      <c r="J6" s="676">
        <v>25008.5245</v>
      </c>
      <c r="K6" s="697">
        <v>1</v>
      </c>
      <c r="L6" s="676">
        <v>1510</v>
      </c>
      <c r="M6" s="677">
        <v>25008.5245</v>
      </c>
    </row>
    <row r="7" spans="1:13" ht="14.45" customHeight="1" x14ac:dyDescent="0.2">
      <c r="A7" s="678" t="s">
        <v>534</v>
      </c>
      <c r="B7" s="679" t="s">
        <v>1288</v>
      </c>
      <c r="C7" s="679" t="s">
        <v>1292</v>
      </c>
      <c r="D7" s="679" t="s">
        <v>1290</v>
      </c>
      <c r="E7" s="679" t="s">
        <v>1293</v>
      </c>
      <c r="F7" s="683"/>
      <c r="G7" s="683"/>
      <c r="H7" s="705">
        <v>0</v>
      </c>
      <c r="I7" s="683">
        <v>8</v>
      </c>
      <c r="J7" s="683">
        <v>98.56</v>
      </c>
      <c r="K7" s="705">
        <v>1</v>
      </c>
      <c r="L7" s="683">
        <v>8</v>
      </c>
      <c r="M7" s="684">
        <v>98.56</v>
      </c>
    </row>
    <row r="8" spans="1:13" ht="14.45" customHeight="1" x14ac:dyDescent="0.2">
      <c r="A8" s="678" t="s">
        <v>534</v>
      </c>
      <c r="B8" s="679" t="s">
        <v>1294</v>
      </c>
      <c r="C8" s="679" t="s">
        <v>1295</v>
      </c>
      <c r="D8" s="679" t="s">
        <v>819</v>
      </c>
      <c r="E8" s="679" t="s">
        <v>820</v>
      </c>
      <c r="F8" s="683"/>
      <c r="G8" s="683"/>
      <c r="H8" s="705">
        <v>0</v>
      </c>
      <c r="I8" s="683">
        <v>1</v>
      </c>
      <c r="J8" s="683">
        <v>122.11000000000001</v>
      </c>
      <c r="K8" s="705">
        <v>1</v>
      </c>
      <c r="L8" s="683">
        <v>1</v>
      </c>
      <c r="M8" s="684">
        <v>122.11000000000001</v>
      </c>
    </row>
    <row r="9" spans="1:13" ht="14.45" customHeight="1" x14ac:dyDescent="0.2">
      <c r="A9" s="678" t="s">
        <v>534</v>
      </c>
      <c r="B9" s="679" t="s">
        <v>1296</v>
      </c>
      <c r="C9" s="679" t="s">
        <v>1297</v>
      </c>
      <c r="D9" s="679" t="s">
        <v>1298</v>
      </c>
      <c r="E9" s="679" t="s">
        <v>1299</v>
      </c>
      <c r="F9" s="683"/>
      <c r="G9" s="683"/>
      <c r="H9" s="705">
        <v>0</v>
      </c>
      <c r="I9" s="683">
        <v>6</v>
      </c>
      <c r="J9" s="683">
        <v>1643.4</v>
      </c>
      <c r="K9" s="705">
        <v>1</v>
      </c>
      <c r="L9" s="683">
        <v>6</v>
      </c>
      <c r="M9" s="684">
        <v>1643.4</v>
      </c>
    </row>
    <row r="10" spans="1:13" ht="14.45" customHeight="1" x14ac:dyDescent="0.2">
      <c r="A10" s="678" t="s">
        <v>534</v>
      </c>
      <c r="B10" s="679" t="s">
        <v>1300</v>
      </c>
      <c r="C10" s="679" t="s">
        <v>1301</v>
      </c>
      <c r="D10" s="679" t="s">
        <v>691</v>
      </c>
      <c r="E10" s="679" t="s">
        <v>692</v>
      </c>
      <c r="F10" s="683">
        <v>7</v>
      </c>
      <c r="G10" s="683">
        <v>926.4699999999998</v>
      </c>
      <c r="H10" s="705">
        <v>1</v>
      </c>
      <c r="I10" s="683"/>
      <c r="J10" s="683"/>
      <c r="K10" s="705">
        <v>0</v>
      </c>
      <c r="L10" s="683">
        <v>7</v>
      </c>
      <c r="M10" s="684">
        <v>926.4699999999998</v>
      </c>
    </row>
    <row r="11" spans="1:13" ht="14.45" customHeight="1" x14ac:dyDescent="0.2">
      <c r="A11" s="678" t="s">
        <v>534</v>
      </c>
      <c r="B11" s="679" t="s">
        <v>1302</v>
      </c>
      <c r="C11" s="679" t="s">
        <v>1303</v>
      </c>
      <c r="D11" s="679" t="s">
        <v>1304</v>
      </c>
      <c r="E11" s="679" t="s">
        <v>1305</v>
      </c>
      <c r="F11" s="683"/>
      <c r="G11" s="683"/>
      <c r="H11" s="705">
        <v>0</v>
      </c>
      <c r="I11" s="683">
        <v>50</v>
      </c>
      <c r="J11" s="683">
        <v>20218.5</v>
      </c>
      <c r="K11" s="705">
        <v>1</v>
      </c>
      <c r="L11" s="683">
        <v>50</v>
      </c>
      <c r="M11" s="684">
        <v>20218.5</v>
      </c>
    </row>
    <row r="12" spans="1:13" ht="14.45" customHeight="1" x14ac:dyDescent="0.2">
      <c r="A12" s="678" t="s">
        <v>534</v>
      </c>
      <c r="B12" s="679" t="s">
        <v>1306</v>
      </c>
      <c r="C12" s="679" t="s">
        <v>1307</v>
      </c>
      <c r="D12" s="679" t="s">
        <v>1308</v>
      </c>
      <c r="E12" s="679" t="s">
        <v>1309</v>
      </c>
      <c r="F12" s="683"/>
      <c r="G12" s="683"/>
      <c r="H12" s="705">
        <v>0</v>
      </c>
      <c r="I12" s="683">
        <v>1</v>
      </c>
      <c r="J12" s="683">
        <v>137.36999999999998</v>
      </c>
      <c r="K12" s="705">
        <v>1</v>
      </c>
      <c r="L12" s="683">
        <v>1</v>
      </c>
      <c r="M12" s="684">
        <v>137.36999999999998</v>
      </c>
    </row>
    <row r="13" spans="1:13" ht="14.45" customHeight="1" x14ac:dyDescent="0.2">
      <c r="A13" s="678" t="s">
        <v>534</v>
      </c>
      <c r="B13" s="679" t="s">
        <v>1310</v>
      </c>
      <c r="C13" s="679" t="s">
        <v>1311</v>
      </c>
      <c r="D13" s="679" t="s">
        <v>731</v>
      </c>
      <c r="E13" s="679" t="s">
        <v>1312</v>
      </c>
      <c r="F13" s="683"/>
      <c r="G13" s="683"/>
      <c r="H13" s="705">
        <v>0</v>
      </c>
      <c r="I13" s="683">
        <v>7</v>
      </c>
      <c r="J13" s="683">
        <v>23099.23</v>
      </c>
      <c r="K13" s="705">
        <v>1</v>
      </c>
      <c r="L13" s="683">
        <v>7</v>
      </c>
      <c r="M13" s="684">
        <v>23099.23</v>
      </c>
    </row>
    <row r="14" spans="1:13" ht="14.45" customHeight="1" x14ac:dyDescent="0.2">
      <c r="A14" s="678" t="s">
        <v>534</v>
      </c>
      <c r="B14" s="679" t="s">
        <v>1310</v>
      </c>
      <c r="C14" s="679" t="s">
        <v>1313</v>
      </c>
      <c r="D14" s="679" t="s">
        <v>738</v>
      </c>
      <c r="E14" s="679" t="s">
        <v>1314</v>
      </c>
      <c r="F14" s="683"/>
      <c r="G14" s="683"/>
      <c r="H14" s="705">
        <v>0</v>
      </c>
      <c r="I14" s="683">
        <v>2</v>
      </c>
      <c r="J14" s="683">
        <v>2212.3200000000002</v>
      </c>
      <c r="K14" s="705">
        <v>1</v>
      </c>
      <c r="L14" s="683">
        <v>2</v>
      </c>
      <c r="M14" s="684">
        <v>2212.3200000000002</v>
      </c>
    </row>
    <row r="15" spans="1:13" ht="14.45" customHeight="1" x14ac:dyDescent="0.2">
      <c r="A15" s="678" t="s">
        <v>534</v>
      </c>
      <c r="B15" s="679" t="s">
        <v>1310</v>
      </c>
      <c r="C15" s="679" t="s">
        <v>1315</v>
      </c>
      <c r="D15" s="679" t="s">
        <v>733</v>
      </c>
      <c r="E15" s="679" t="s">
        <v>1316</v>
      </c>
      <c r="F15" s="683"/>
      <c r="G15" s="683"/>
      <c r="H15" s="705">
        <v>0</v>
      </c>
      <c r="I15" s="683">
        <v>13</v>
      </c>
      <c r="J15" s="683">
        <v>9375.0799999999981</v>
      </c>
      <c r="K15" s="705">
        <v>1</v>
      </c>
      <c r="L15" s="683">
        <v>13</v>
      </c>
      <c r="M15" s="684">
        <v>9375.0799999999981</v>
      </c>
    </row>
    <row r="16" spans="1:13" ht="14.45" customHeight="1" x14ac:dyDescent="0.2">
      <c r="A16" s="678" t="s">
        <v>534</v>
      </c>
      <c r="B16" s="679" t="s">
        <v>1310</v>
      </c>
      <c r="C16" s="679" t="s">
        <v>1317</v>
      </c>
      <c r="D16" s="679" t="s">
        <v>733</v>
      </c>
      <c r="E16" s="679" t="s">
        <v>1318</v>
      </c>
      <c r="F16" s="683"/>
      <c r="G16" s="683"/>
      <c r="H16" s="705">
        <v>0</v>
      </c>
      <c r="I16" s="683">
        <v>32</v>
      </c>
      <c r="J16" s="683">
        <v>9299.84</v>
      </c>
      <c r="K16" s="705">
        <v>1</v>
      </c>
      <c r="L16" s="683">
        <v>32</v>
      </c>
      <c r="M16" s="684">
        <v>9299.84</v>
      </c>
    </row>
    <row r="17" spans="1:13" ht="14.45" customHeight="1" x14ac:dyDescent="0.2">
      <c r="A17" s="678" t="s">
        <v>534</v>
      </c>
      <c r="B17" s="679" t="s">
        <v>1310</v>
      </c>
      <c r="C17" s="679" t="s">
        <v>1319</v>
      </c>
      <c r="D17" s="679" t="s">
        <v>733</v>
      </c>
      <c r="E17" s="679" t="s">
        <v>1320</v>
      </c>
      <c r="F17" s="683"/>
      <c r="G17" s="683"/>
      <c r="H17" s="705">
        <v>0</v>
      </c>
      <c r="I17" s="683">
        <v>29</v>
      </c>
      <c r="J17" s="683">
        <v>18103.25</v>
      </c>
      <c r="K17" s="705">
        <v>1</v>
      </c>
      <c r="L17" s="683">
        <v>29</v>
      </c>
      <c r="M17" s="684">
        <v>18103.25</v>
      </c>
    </row>
    <row r="18" spans="1:13" ht="14.45" customHeight="1" x14ac:dyDescent="0.2">
      <c r="A18" s="678" t="s">
        <v>534</v>
      </c>
      <c r="B18" s="679" t="s">
        <v>1310</v>
      </c>
      <c r="C18" s="679" t="s">
        <v>1321</v>
      </c>
      <c r="D18" s="679" t="s">
        <v>733</v>
      </c>
      <c r="E18" s="679" t="s">
        <v>1322</v>
      </c>
      <c r="F18" s="683"/>
      <c r="G18" s="683"/>
      <c r="H18" s="705">
        <v>0</v>
      </c>
      <c r="I18" s="683">
        <v>90</v>
      </c>
      <c r="J18" s="683">
        <v>34449.199946387947</v>
      </c>
      <c r="K18" s="705">
        <v>1</v>
      </c>
      <c r="L18" s="683">
        <v>90</v>
      </c>
      <c r="M18" s="684">
        <v>34449.199946387947</v>
      </c>
    </row>
    <row r="19" spans="1:13" ht="14.45" customHeight="1" x14ac:dyDescent="0.2">
      <c r="A19" s="678" t="s">
        <v>534</v>
      </c>
      <c r="B19" s="679" t="s">
        <v>1323</v>
      </c>
      <c r="C19" s="679" t="s">
        <v>1324</v>
      </c>
      <c r="D19" s="679" t="s">
        <v>652</v>
      </c>
      <c r="E19" s="679" t="s">
        <v>1325</v>
      </c>
      <c r="F19" s="683"/>
      <c r="G19" s="683"/>
      <c r="H19" s="705">
        <v>0</v>
      </c>
      <c r="I19" s="683">
        <v>2</v>
      </c>
      <c r="J19" s="683">
        <v>179.3</v>
      </c>
      <c r="K19" s="705">
        <v>1</v>
      </c>
      <c r="L19" s="683">
        <v>2</v>
      </c>
      <c r="M19" s="684">
        <v>179.3</v>
      </c>
    </row>
    <row r="20" spans="1:13" ht="14.45" customHeight="1" x14ac:dyDescent="0.2">
      <c r="A20" s="678" t="s">
        <v>534</v>
      </c>
      <c r="B20" s="679" t="s">
        <v>1326</v>
      </c>
      <c r="C20" s="679" t="s">
        <v>1327</v>
      </c>
      <c r="D20" s="679" t="s">
        <v>900</v>
      </c>
      <c r="E20" s="679" t="s">
        <v>1328</v>
      </c>
      <c r="F20" s="683"/>
      <c r="G20" s="683"/>
      <c r="H20" s="705">
        <v>0</v>
      </c>
      <c r="I20" s="683">
        <v>571</v>
      </c>
      <c r="J20" s="683">
        <v>371967.65</v>
      </c>
      <c r="K20" s="705">
        <v>1</v>
      </c>
      <c r="L20" s="683">
        <v>571</v>
      </c>
      <c r="M20" s="684">
        <v>371967.65</v>
      </c>
    </row>
    <row r="21" spans="1:13" ht="14.45" customHeight="1" x14ac:dyDescent="0.2">
      <c r="A21" s="678" t="s">
        <v>534</v>
      </c>
      <c r="B21" s="679" t="s">
        <v>1329</v>
      </c>
      <c r="C21" s="679" t="s">
        <v>1330</v>
      </c>
      <c r="D21" s="679" t="s">
        <v>1331</v>
      </c>
      <c r="E21" s="679" t="s">
        <v>1332</v>
      </c>
      <c r="F21" s="683"/>
      <c r="G21" s="683"/>
      <c r="H21" s="705">
        <v>0</v>
      </c>
      <c r="I21" s="683">
        <v>1</v>
      </c>
      <c r="J21" s="683">
        <v>77.740000000000009</v>
      </c>
      <c r="K21" s="705">
        <v>1</v>
      </c>
      <c r="L21" s="683">
        <v>1</v>
      </c>
      <c r="M21" s="684">
        <v>77.740000000000009</v>
      </c>
    </row>
    <row r="22" spans="1:13" ht="14.45" customHeight="1" x14ac:dyDescent="0.2">
      <c r="A22" s="678" t="s">
        <v>534</v>
      </c>
      <c r="B22" s="679" t="s">
        <v>1333</v>
      </c>
      <c r="C22" s="679" t="s">
        <v>1334</v>
      </c>
      <c r="D22" s="679" t="s">
        <v>741</v>
      </c>
      <c r="E22" s="679" t="s">
        <v>742</v>
      </c>
      <c r="F22" s="683"/>
      <c r="G22" s="683"/>
      <c r="H22" s="705">
        <v>0</v>
      </c>
      <c r="I22" s="683">
        <v>12</v>
      </c>
      <c r="J22" s="683">
        <v>484.68</v>
      </c>
      <c r="K22" s="705">
        <v>1</v>
      </c>
      <c r="L22" s="683">
        <v>12</v>
      </c>
      <c r="M22" s="684">
        <v>484.68</v>
      </c>
    </row>
    <row r="23" spans="1:13" ht="14.45" customHeight="1" x14ac:dyDescent="0.2">
      <c r="A23" s="678" t="s">
        <v>534</v>
      </c>
      <c r="B23" s="679" t="s">
        <v>1333</v>
      </c>
      <c r="C23" s="679" t="s">
        <v>1335</v>
      </c>
      <c r="D23" s="679" t="s">
        <v>1336</v>
      </c>
      <c r="E23" s="679" t="s">
        <v>1337</v>
      </c>
      <c r="F23" s="683"/>
      <c r="G23" s="683"/>
      <c r="H23" s="705">
        <v>0</v>
      </c>
      <c r="I23" s="683">
        <v>1</v>
      </c>
      <c r="J23" s="683">
        <v>58.640000000000022</v>
      </c>
      <c r="K23" s="705">
        <v>1</v>
      </c>
      <c r="L23" s="683">
        <v>1</v>
      </c>
      <c r="M23" s="684">
        <v>58.640000000000022</v>
      </c>
    </row>
    <row r="24" spans="1:13" ht="14.45" customHeight="1" x14ac:dyDescent="0.2">
      <c r="A24" s="678" t="s">
        <v>534</v>
      </c>
      <c r="B24" s="679" t="s">
        <v>1338</v>
      </c>
      <c r="C24" s="679" t="s">
        <v>1339</v>
      </c>
      <c r="D24" s="679" t="s">
        <v>1340</v>
      </c>
      <c r="E24" s="679" t="s">
        <v>1341</v>
      </c>
      <c r="F24" s="683">
        <v>8</v>
      </c>
      <c r="G24" s="683">
        <v>588.88</v>
      </c>
      <c r="H24" s="705">
        <v>1</v>
      </c>
      <c r="I24" s="683"/>
      <c r="J24" s="683"/>
      <c r="K24" s="705">
        <v>0</v>
      </c>
      <c r="L24" s="683">
        <v>8</v>
      </c>
      <c r="M24" s="684">
        <v>588.88</v>
      </c>
    </row>
    <row r="25" spans="1:13" ht="14.45" customHeight="1" x14ac:dyDescent="0.2">
      <c r="A25" s="678" t="s">
        <v>534</v>
      </c>
      <c r="B25" s="679" t="s">
        <v>1342</v>
      </c>
      <c r="C25" s="679" t="s">
        <v>1343</v>
      </c>
      <c r="D25" s="679" t="s">
        <v>604</v>
      </c>
      <c r="E25" s="679" t="s">
        <v>605</v>
      </c>
      <c r="F25" s="683"/>
      <c r="G25" s="683"/>
      <c r="H25" s="705">
        <v>0</v>
      </c>
      <c r="I25" s="683">
        <v>1</v>
      </c>
      <c r="J25" s="683">
        <v>291.40000000000003</v>
      </c>
      <c r="K25" s="705">
        <v>1</v>
      </c>
      <c r="L25" s="683">
        <v>1</v>
      </c>
      <c r="M25" s="684">
        <v>291.40000000000003</v>
      </c>
    </row>
    <row r="26" spans="1:13" ht="14.45" customHeight="1" x14ac:dyDescent="0.2">
      <c r="A26" s="678" t="s">
        <v>534</v>
      </c>
      <c r="B26" s="679" t="s">
        <v>1342</v>
      </c>
      <c r="C26" s="679" t="s">
        <v>1344</v>
      </c>
      <c r="D26" s="679" t="s">
        <v>602</v>
      </c>
      <c r="E26" s="679" t="s">
        <v>603</v>
      </c>
      <c r="F26" s="683"/>
      <c r="G26" s="683"/>
      <c r="H26" s="705">
        <v>0</v>
      </c>
      <c r="I26" s="683">
        <v>16</v>
      </c>
      <c r="J26" s="683">
        <v>1413.4398684764597</v>
      </c>
      <c r="K26" s="705">
        <v>1</v>
      </c>
      <c r="L26" s="683">
        <v>16</v>
      </c>
      <c r="M26" s="684">
        <v>1413.4398684764597</v>
      </c>
    </row>
    <row r="27" spans="1:13" ht="14.45" customHeight="1" x14ac:dyDescent="0.2">
      <c r="A27" s="678" t="s">
        <v>534</v>
      </c>
      <c r="B27" s="679" t="s">
        <v>1345</v>
      </c>
      <c r="C27" s="679" t="s">
        <v>1346</v>
      </c>
      <c r="D27" s="679" t="s">
        <v>938</v>
      </c>
      <c r="E27" s="679" t="s">
        <v>1347</v>
      </c>
      <c r="F27" s="683"/>
      <c r="G27" s="683"/>
      <c r="H27" s="705">
        <v>0</v>
      </c>
      <c r="I27" s="683">
        <v>1</v>
      </c>
      <c r="J27" s="683">
        <v>76.450000000000017</v>
      </c>
      <c r="K27" s="705">
        <v>1</v>
      </c>
      <c r="L27" s="683">
        <v>1</v>
      </c>
      <c r="M27" s="684">
        <v>76.450000000000017</v>
      </c>
    </row>
    <row r="28" spans="1:13" ht="14.45" customHeight="1" x14ac:dyDescent="0.2">
      <c r="A28" s="678" t="s">
        <v>534</v>
      </c>
      <c r="B28" s="679" t="s">
        <v>1348</v>
      </c>
      <c r="C28" s="679" t="s">
        <v>1349</v>
      </c>
      <c r="D28" s="679" t="s">
        <v>1350</v>
      </c>
      <c r="E28" s="679" t="s">
        <v>1351</v>
      </c>
      <c r="F28" s="683"/>
      <c r="G28" s="683"/>
      <c r="H28" s="705">
        <v>0</v>
      </c>
      <c r="I28" s="683">
        <v>1</v>
      </c>
      <c r="J28" s="683">
        <v>15.500000000000007</v>
      </c>
      <c r="K28" s="705">
        <v>1</v>
      </c>
      <c r="L28" s="683">
        <v>1</v>
      </c>
      <c r="M28" s="684">
        <v>15.500000000000007</v>
      </c>
    </row>
    <row r="29" spans="1:13" ht="14.45" customHeight="1" x14ac:dyDescent="0.2">
      <c r="A29" s="678" t="s">
        <v>534</v>
      </c>
      <c r="B29" s="679" t="s">
        <v>1352</v>
      </c>
      <c r="C29" s="679" t="s">
        <v>1353</v>
      </c>
      <c r="D29" s="679" t="s">
        <v>1354</v>
      </c>
      <c r="E29" s="679" t="s">
        <v>1355</v>
      </c>
      <c r="F29" s="683"/>
      <c r="G29" s="683"/>
      <c r="H29" s="705">
        <v>0</v>
      </c>
      <c r="I29" s="683">
        <v>1</v>
      </c>
      <c r="J29" s="683">
        <v>121.95</v>
      </c>
      <c r="K29" s="705">
        <v>1</v>
      </c>
      <c r="L29" s="683">
        <v>1</v>
      </c>
      <c r="M29" s="684">
        <v>121.95</v>
      </c>
    </row>
    <row r="30" spans="1:13" ht="14.45" customHeight="1" x14ac:dyDescent="0.2">
      <c r="A30" s="678" t="s">
        <v>534</v>
      </c>
      <c r="B30" s="679" t="s">
        <v>1356</v>
      </c>
      <c r="C30" s="679" t="s">
        <v>1357</v>
      </c>
      <c r="D30" s="679" t="s">
        <v>729</v>
      </c>
      <c r="E30" s="679" t="s">
        <v>1358</v>
      </c>
      <c r="F30" s="683"/>
      <c r="G30" s="683"/>
      <c r="H30" s="705">
        <v>0</v>
      </c>
      <c r="I30" s="683">
        <v>1</v>
      </c>
      <c r="J30" s="683">
        <v>99.23</v>
      </c>
      <c r="K30" s="705">
        <v>1</v>
      </c>
      <c r="L30" s="683">
        <v>1</v>
      </c>
      <c r="M30" s="684">
        <v>99.23</v>
      </c>
    </row>
    <row r="31" spans="1:13" ht="14.45" customHeight="1" x14ac:dyDescent="0.2">
      <c r="A31" s="678" t="s">
        <v>534</v>
      </c>
      <c r="B31" s="679" t="s">
        <v>1359</v>
      </c>
      <c r="C31" s="679" t="s">
        <v>1360</v>
      </c>
      <c r="D31" s="679" t="s">
        <v>1361</v>
      </c>
      <c r="E31" s="679" t="s">
        <v>1362</v>
      </c>
      <c r="F31" s="683"/>
      <c r="G31" s="683"/>
      <c r="H31" s="705">
        <v>0</v>
      </c>
      <c r="I31" s="683">
        <v>133</v>
      </c>
      <c r="J31" s="683">
        <v>182875</v>
      </c>
      <c r="K31" s="705">
        <v>1</v>
      </c>
      <c r="L31" s="683">
        <v>133</v>
      </c>
      <c r="M31" s="684">
        <v>182875</v>
      </c>
    </row>
    <row r="32" spans="1:13" ht="14.45" customHeight="1" x14ac:dyDescent="0.2">
      <c r="A32" s="678" t="s">
        <v>534</v>
      </c>
      <c r="B32" s="679" t="s">
        <v>1363</v>
      </c>
      <c r="C32" s="679" t="s">
        <v>1364</v>
      </c>
      <c r="D32" s="679" t="s">
        <v>965</v>
      </c>
      <c r="E32" s="679" t="s">
        <v>1365</v>
      </c>
      <c r="F32" s="683"/>
      <c r="G32" s="683"/>
      <c r="H32" s="705">
        <v>0</v>
      </c>
      <c r="I32" s="683">
        <v>65</v>
      </c>
      <c r="J32" s="683">
        <v>4218.5</v>
      </c>
      <c r="K32" s="705">
        <v>1</v>
      </c>
      <c r="L32" s="683">
        <v>65</v>
      </c>
      <c r="M32" s="684">
        <v>4218.5</v>
      </c>
    </row>
    <row r="33" spans="1:13" ht="14.45" customHeight="1" x14ac:dyDescent="0.2">
      <c r="A33" s="678" t="s">
        <v>534</v>
      </c>
      <c r="B33" s="679" t="s">
        <v>1363</v>
      </c>
      <c r="C33" s="679" t="s">
        <v>1366</v>
      </c>
      <c r="D33" s="679" t="s">
        <v>965</v>
      </c>
      <c r="E33" s="679" t="s">
        <v>1367</v>
      </c>
      <c r="F33" s="683"/>
      <c r="G33" s="683"/>
      <c r="H33" s="705">
        <v>0</v>
      </c>
      <c r="I33" s="683">
        <v>20</v>
      </c>
      <c r="J33" s="683">
        <v>3405.5999999999995</v>
      </c>
      <c r="K33" s="705">
        <v>1</v>
      </c>
      <c r="L33" s="683">
        <v>20</v>
      </c>
      <c r="M33" s="684">
        <v>3405.5999999999995</v>
      </c>
    </row>
    <row r="34" spans="1:13" ht="14.45" customHeight="1" x14ac:dyDescent="0.2">
      <c r="A34" s="678" t="s">
        <v>534</v>
      </c>
      <c r="B34" s="679" t="s">
        <v>1368</v>
      </c>
      <c r="C34" s="679" t="s">
        <v>1369</v>
      </c>
      <c r="D34" s="679" t="s">
        <v>1370</v>
      </c>
      <c r="E34" s="679" t="s">
        <v>1371</v>
      </c>
      <c r="F34" s="683"/>
      <c r="G34" s="683"/>
      <c r="H34" s="705">
        <v>0</v>
      </c>
      <c r="I34" s="683">
        <v>1</v>
      </c>
      <c r="J34" s="683">
        <v>98.01</v>
      </c>
      <c r="K34" s="705">
        <v>1</v>
      </c>
      <c r="L34" s="683">
        <v>1</v>
      </c>
      <c r="M34" s="684">
        <v>98.01</v>
      </c>
    </row>
    <row r="35" spans="1:13" ht="14.45" customHeight="1" x14ac:dyDescent="0.2">
      <c r="A35" s="678" t="s">
        <v>534</v>
      </c>
      <c r="B35" s="679" t="s">
        <v>1368</v>
      </c>
      <c r="C35" s="679" t="s">
        <v>1372</v>
      </c>
      <c r="D35" s="679" t="s">
        <v>1370</v>
      </c>
      <c r="E35" s="679" t="s">
        <v>1373</v>
      </c>
      <c r="F35" s="683"/>
      <c r="G35" s="683"/>
      <c r="H35" s="705">
        <v>0</v>
      </c>
      <c r="I35" s="683">
        <v>1</v>
      </c>
      <c r="J35" s="683">
        <v>49.310000000000016</v>
      </c>
      <c r="K35" s="705">
        <v>1</v>
      </c>
      <c r="L35" s="683">
        <v>1</v>
      </c>
      <c r="M35" s="684">
        <v>49.310000000000016</v>
      </c>
    </row>
    <row r="36" spans="1:13" ht="14.45" customHeight="1" x14ac:dyDescent="0.2">
      <c r="A36" s="678" t="s">
        <v>534</v>
      </c>
      <c r="B36" s="679" t="s">
        <v>1368</v>
      </c>
      <c r="C36" s="679" t="s">
        <v>1374</v>
      </c>
      <c r="D36" s="679" t="s">
        <v>1370</v>
      </c>
      <c r="E36" s="679" t="s">
        <v>1375</v>
      </c>
      <c r="F36" s="683"/>
      <c r="G36" s="683"/>
      <c r="H36" s="705">
        <v>0</v>
      </c>
      <c r="I36" s="683">
        <v>5</v>
      </c>
      <c r="J36" s="683">
        <v>306.59000000000003</v>
      </c>
      <c r="K36" s="705">
        <v>1</v>
      </c>
      <c r="L36" s="683">
        <v>5</v>
      </c>
      <c r="M36" s="684">
        <v>306.59000000000003</v>
      </c>
    </row>
    <row r="37" spans="1:13" ht="14.45" customHeight="1" x14ac:dyDescent="0.2">
      <c r="A37" s="678" t="s">
        <v>534</v>
      </c>
      <c r="B37" s="679" t="s">
        <v>1368</v>
      </c>
      <c r="C37" s="679" t="s">
        <v>1376</v>
      </c>
      <c r="D37" s="679" t="s">
        <v>1377</v>
      </c>
      <c r="E37" s="679" t="s">
        <v>722</v>
      </c>
      <c r="F37" s="683"/>
      <c r="G37" s="683"/>
      <c r="H37" s="705">
        <v>0</v>
      </c>
      <c r="I37" s="683">
        <v>1</v>
      </c>
      <c r="J37" s="683">
        <v>92.09</v>
      </c>
      <c r="K37" s="705">
        <v>1</v>
      </c>
      <c r="L37" s="683">
        <v>1</v>
      </c>
      <c r="M37" s="684">
        <v>92.09</v>
      </c>
    </row>
    <row r="38" spans="1:13" ht="14.45" customHeight="1" x14ac:dyDescent="0.2">
      <c r="A38" s="678" t="s">
        <v>534</v>
      </c>
      <c r="B38" s="679" t="s">
        <v>1368</v>
      </c>
      <c r="C38" s="679" t="s">
        <v>1378</v>
      </c>
      <c r="D38" s="679" t="s">
        <v>1377</v>
      </c>
      <c r="E38" s="679" t="s">
        <v>1379</v>
      </c>
      <c r="F38" s="683"/>
      <c r="G38" s="683"/>
      <c r="H38" s="705">
        <v>0</v>
      </c>
      <c r="I38" s="683">
        <v>1</v>
      </c>
      <c r="J38" s="683">
        <v>55.3</v>
      </c>
      <c r="K38" s="705">
        <v>1</v>
      </c>
      <c r="L38" s="683">
        <v>1</v>
      </c>
      <c r="M38" s="684">
        <v>55.3</v>
      </c>
    </row>
    <row r="39" spans="1:13" ht="14.45" customHeight="1" x14ac:dyDescent="0.2">
      <c r="A39" s="678" t="s">
        <v>534</v>
      </c>
      <c r="B39" s="679" t="s">
        <v>1380</v>
      </c>
      <c r="C39" s="679" t="s">
        <v>1381</v>
      </c>
      <c r="D39" s="679" t="s">
        <v>1382</v>
      </c>
      <c r="E39" s="679" t="s">
        <v>1383</v>
      </c>
      <c r="F39" s="683"/>
      <c r="G39" s="683"/>
      <c r="H39" s="705">
        <v>0</v>
      </c>
      <c r="I39" s="683">
        <v>78</v>
      </c>
      <c r="J39" s="683">
        <v>174542.94000000003</v>
      </c>
      <c r="K39" s="705">
        <v>1</v>
      </c>
      <c r="L39" s="683">
        <v>78</v>
      </c>
      <c r="M39" s="684">
        <v>174542.94000000003</v>
      </c>
    </row>
    <row r="40" spans="1:13" ht="14.45" customHeight="1" x14ac:dyDescent="0.2">
      <c r="A40" s="678" t="s">
        <v>534</v>
      </c>
      <c r="B40" s="679" t="s">
        <v>1384</v>
      </c>
      <c r="C40" s="679" t="s">
        <v>1385</v>
      </c>
      <c r="D40" s="679" t="s">
        <v>565</v>
      </c>
      <c r="E40" s="679" t="s">
        <v>566</v>
      </c>
      <c r="F40" s="683">
        <v>17</v>
      </c>
      <c r="G40" s="683">
        <v>5479.46</v>
      </c>
      <c r="H40" s="705">
        <v>1</v>
      </c>
      <c r="I40" s="683"/>
      <c r="J40" s="683"/>
      <c r="K40" s="705">
        <v>0</v>
      </c>
      <c r="L40" s="683">
        <v>17</v>
      </c>
      <c r="M40" s="684">
        <v>5479.46</v>
      </c>
    </row>
    <row r="41" spans="1:13" ht="14.45" customHeight="1" x14ac:dyDescent="0.2">
      <c r="A41" s="678" t="s">
        <v>534</v>
      </c>
      <c r="B41" s="679" t="s">
        <v>1386</v>
      </c>
      <c r="C41" s="679" t="s">
        <v>1387</v>
      </c>
      <c r="D41" s="679" t="s">
        <v>1388</v>
      </c>
      <c r="E41" s="679" t="s">
        <v>1389</v>
      </c>
      <c r="F41" s="683">
        <v>40</v>
      </c>
      <c r="G41" s="683">
        <v>4293.6000000000004</v>
      </c>
      <c r="H41" s="705">
        <v>1</v>
      </c>
      <c r="I41" s="683"/>
      <c r="J41" s="683"/>
      <c r="K41" s="705">
        <v>0</v>
      </c>
      <c r="L41" s="683">
        <v>40</v>
      </c>
      <c r="M41" s="684">
        <v>4293.6000000000004</v>
      </c>
    </row>
    <row r="42" spans="1:13" ht="14.45" customHeight="1" x14ac:dyDescent="0.2">
      <c r="A42" s="678" t="s">
        <v>534</v>
      </c>
      <c r="B42" s="679" t="s">
        <v>1390</v>
      </c>
      <c r="C42" s="679" t="s">
        <v>1391</v>
      </c>
      <c r="D42" s="679" t="s">
        <v>1392</v>
      </c>
      <c r="E42" s="679" t="s">
        <v>1393</v>
      </c>
      <c r="F42" s="683"/>
      <c r="G42" s="683"/>
      <c r="H42" s="705">
        <v>0</v>
      </c>
      <c r="I42" s="683">
        <v>29.4</v>
      </c>
      <c r="J42" s="683">
        <v>15486.45</v>
      </c>
      <c r="K42" s="705">
        <v>1</v>
      </c>
      <c r="L42" s="683">
        <v>29.4</v>
      </c>
      <c r="M42" s="684">
        <v>15486.45</v>
      </c>
    </row>
    <row r="43" spans="1:13" ht="14.45" customHeight="1" x14ac:dyDescent="0.2">
      <c r="A43" s="678" t="s">
        <v>534</v>
      </c>
      <c r="B43" s="679" t="s">
        <v>1394</v>
      </c>
      <c r="C43" s="679" t="s">
        <v>1395</v>
      </c>
      <c r="D43" s="679" t="s">
        <v>1396</v>
      </c>
      <c r="E43" s="679" t="s">
        <v>1397</v>
      </c>
      <c r="F43" s="683">
        <v>35.200000000000003</v>
      </c>
      <c r="G43" s="683">
        <v>14580.621999999999</v>
      </c>
      <c r="H43" s="705">
        <v>1</v>
      </c>
      <c r="I43" s="683"/>
      <c r="J43" s="683"/>
      <c r="K43" s="705">
        <v>0</v>
      </c>
      <c r="L43" s="683">
        <v>35.200000000000003</v>
      </c>
      <c r="M43" s="684">
        <v>14580.621999999999</v>
      </c>
    </row>
    <row r="44" spans="1:13" ht="14.45" customHeight="1" x14ac:dyDescent="0.2">
      <c r="A44" s="678" t="s">
        <v>534</v>
      </c>
      <c r="B44" s="679" t="s">
        <v>1398</v>
      </c>
      <c r="C44" s="679" t="s">
        <v>1399</v>
      </c>
      <c r="D44" s="679" t="s">
        <v>1400</v>
      </c>
      <c r="E44" s="679" t="s">
        <v>1200</v>
      </c>
      <c r="F44" s="683">
        <v>95.5</v>
      </c>
      <c r="G44" s="683">
        <v>71434</v>
      </c>
      <c r="H44" s="705">
        <v>1</v>
      </c>
      <c r="I44" s="683"/>
      <c r="J44" s="683"/>
      <c r="K44" s="705">
        <v>0</v>
      </c>
      <c r="L44" s="683">
        <v>95.5</v>
      </c>
      <c r="M44" s="684">
        <v>71434</v>
      </c>
    </row>
    <row r="45" spans="1:13" ht="14.45" customHeight="1" x14ac:dyDescent="0.2">
      <c r="A45" s="678" t="s">
        <v>534</v>
      </c>
      <c r="B45" s="679" t="s">
        <v>1398</v>
      </c>
      <c r="C45" s="679" t="s">
        <v>1401</v>
      </c>
      <c r="D45" s="679" t="s">
        <v>1199</v>
      </c>
      <c r="E45" s="679" t="s">
        <v>1200</v>
      </c>
      <c r="F45" s="683"/>
      <c r="G45" s="683"/>
      <c r="H45" s="705">
        <v>0</v>
      </c>
      <c r="I45" s="683">
        <v>14</v>
      </c>
      <c r="J45" s="683">
        <v>12511.800000000003</v>
      </c>
      <c r="K45" s="705">
        <v>1</v>
      </c>
      <c r="L45" s="683">
        <v>14</v>
      </c>
      <c r="M45" s="684">
        <v>12511.800000000003</v>
      </c>
    </row>
    <row r="46" spans="1:13" ht="14.45" customHeight="1" x14ac:dyDescent="0.2">
      <c r="A46" s="678" t="s">
        <v>534</v>
      </c>
      <c r="B46" s="679" t="s">
        <v>1402</v>
      </c>
      <c r="C46" s="679" t="s">
        <v>1403</v>
      </c>
      <c r="D46" s="679" t="s">
        <v>1404</v>
      </c>
      <c r="E46" s="679" t="s">
        <v>1405</v>
      </c>
      <c r="F46" s="683"/>
      <c r="G46" s="683"/>
      <c r="H46" s="705">
        <v>0</v>
      </c>
      <c r="I46" s="683">
        <v>7.3</v>
      </c>
      <c r="J46" s="683">
        <v>1430.9460000000001</v>
      </c>
      <c r="K46" s="705">
        <v>1</v>
      </c>
      <c r="L46" s="683">
        <v>7.3</v>
      </c>
      <c r="M46" s="684">
        <v>1430.9460000000001</v>
      </c>
    </row>
    <row r="47" spans="1:13" ht="14.45" customHeight="1" x14ac:dyDescent="0.2">
      <c r="A47" s="678" t="s">
        <v>534</v>
      </c>
      <c r="B47" s="679" t="s">
        <v>1406</v>
      </c>
      <c r="C47" s="679" t="s">
        <v>1407</v>
      </c>
      <c r="D47" s="679" t="s">
        <v>1201</v>
      </c>
      <c r="E47" s="679" t="s">
        <v>1202</v>
      </c>
      <c r="F47" s="683"/>
      <c r="G47" s="683"/>
      <c r="H47" s="705">
        <v>0</v>
      </c>
      <c r="I47" s="683">
        <v>150</v>
      </c>
      <c r="J47" s="683">
        <v>3103.2</v>
      </c>
      <c r="K47" s="705">
        <v>1</v>
      </c>
      <c r="L47" s="683">
        <v>150</v>
      </c>
      <c r="M47" s="684">
        <v>3103.2</v>
      </c>
    </row>
    <row r="48" spans="1:13" ht="14.45" customHeight="1" x14ac:dyDescent="0.2">
      <c r="A48" s="678" t="s">
        <v>534</v>
      </c>
      <c r="B48" s="679" t="s">
        <v>1406</v>
      </c>
      <c r="C48" s="679" t="s">
        <v>1408</v>
      </c>
      <c r="D48" s="679" t="s">
        <v>1201</v>
      </c>
      <c r="E48" s="679" t="s">
        <v>1203</v>
      </c>
      <c r="F48" s="683">
        <v>1</v>
      </c>
      <c r="G48" s="683">
        <v>482.77</v>
      </c>
      <c r="H48" s="705">
        <v>1</v>
      </c>
      <c r="I48" s="683"/>
      <c r="J48" s="683"/>
      <c r="K48" s="705">
        <v>0</v>
      </c>
      <c r="L48" s="683">
        <v>1</v>
      </c>
      <c r="M48" s="684">
        <v>482.77</v>
      </c>
    </row>
    <row r="49" spans="1:13" ht="14.45" customHeight="1" x14ac:dyDescent="0.2">
      <c r="A49" s="678" t="s">
        <v>534</v>
      </c>
      <c r="B49" s="679" t="s">
        <v>1409</v>
      </c>
      <c r="C49" s="679" t="s">
        <v>1410</v>
      </c>
      <c r="D49" s="679" t="s">
        <v>1189</v>
      </c>
      <c r="E49" s="679" t="s">
        <v>566</v>
      </c>
      <c r="F49" s="683"/>
      <c r="G49" s="683"/>
      <c r="H49" s="705">
        <v>0</v>
      </c>
      <c r="I49" s="683">
        <v>116.5</v>
      </c>
      <c r="J49" s="683">
        <v>83485.309833573279</v>
      </c>
      <c r="K49" s="705">
        <v>1</v>
      </c>
      <c r="L49" s="683">
        <v>116.5</v>
      </c>
      <c r="M49" s="684">
        <v>83485.309833573279</v>
      </c>
    </row>
    <row r="50" spans="1:13" ht="14.45" customHeight="1" x14ac:dyDescent="0.2">
      <c r="A50" s="678" t="s">
        <v>534</v>
      </c>
      <c r="B50" s="679" t="s">
        <v>1411</v>
      </c>
      <c r="C50" s="679" t="s">
        <v>1412</v>
      </c>
      <c r="D50" s="679" t="s">
        <v>794</v>
      </c>
      <c r="E50" s="679" t="s">
        <v>795</v>
      </c>
      <c r="F50" s="683">
        <v>1</v>
      </c>
      <c r="G50" s="683">
        <v>1287.1799999999998</v>
      </c>
      <c r="H50" s="705">
        <v>1</v>
      </c>
      <c r="I50" s="683"/>
      <c r="J50" s="683"/>
      <c r="K50" s="705">
        <v>0</v>
      </c>
      <c r="L50" s="683">
        <v>1</v>
      </c>
      <c r="M50" s="684">
        <v>1287.1799999999998</v>
      </c>
    </row>
    <row r="51" spans="1:13" ht="14.45" customHeight="1" x14ac:dyDescent="0.2">
      <c r="A51" s="678" t="s">
        <v>534</v>
      </c>
      <c r="B51" s="679" t="s">
        <v>1413</v>
      </c>
      <c r="C51" s="679" t="s">
        <v>1414</v>
      </c>
      <c r="D51" s="679" t="s">
        <v>1415</v>
      </c>
      <c r="E51" s="679" t="s">
        <v>1416</v>
      </c>
      <c r="F51" s="683"/>
      <c r="G51" s="683"/>
      <c r="H51" s="705">
        <v>0</v>
      </c>
      <c r="I51" s="683">
        <v>1</v>
      </c>
      <c r="J51" s="683">
        <v>150.69999999999999</v>
      </c>
      <c r="K51" s="705">
        <v>1</v>
      </c>
      <c r="L51" s="683">
        <v>1</v>
      </c>
      <c r="M51" s="684">
        <v>150.69999999999999</v>
      </c>
    </row>
    <row r="52" spans="1:13" ht="14.45" customHeight="1" x14ac:dyDescent="0.2">
      <c r="A52" s="678" t="s">
        <v>534</v>
      </c>
      <c r="B52" s="679" t="s">
        <v>1413</v>
      </c>
      <c r="C52" s="679" t="s">
        <v>1417</v>
      </c>
      <c r="D52" s="679" t="s">
        <v>1415</v>
      </c>
      <c r="E52" s="679" t="s">
        <v>1418</v>
      </c>
      <c r="F52" s="683"/>
      <c r="G52" s="683"/>
      <c r="H52" s="705">
        <v>0</v>
      </c>
      <c r="I52" s="683">
        <v>2.7</v>
      </c>
      <c r="J52" s="683">
        <v>712.8</v>
      </c>
      <c r="K52" s="705">
        <v>1</v>
      </c>
      <c r="L52" s="683">
        <v>2.7</v>
      </c>
      <c r="M52" s="684">
        <v>712.8</v>
      </c>
    </row>
    <row r="53" spans="1:13" ht="14.45" customHeight="1" x14ac:dyDescent="0.2">
      <c r="A53" s="678" t="s">
        <v>534</v>
      </c>
      <c r="B53" s="679" t="s">
        <v>1419</v>
      </c>
      <c r="C53" s="679" t="s">
        <v>1420</v>
      </c>
      <c r="D53" s="679" t="s">
        <v>1421</v>
      </c>
      <c r="E53" s="679" t="s">
        <v>1422</v>
      </c>
      <c r="F53" s="683">
        <v>13.8</v>
      </c>
      <c r="G53" s="683">
        <v>7512.5820000000003</v>
      </c>
      <c r="H53" s="705">
        <v>1</v>
      </c>
      <c r="I53" s="683"/>
      <c r="J53" s="683"/>
      <c r="K53" s="705">
        <v>0</v>
      </c>
      <c r="L53" s="683">
        <v>13.8</v>
      </c>
      <c r="M53" s="684">
        <v>7512.5820000000003</v>
      </c>
    </row>
    <row r="54" spans="1:13" ht="14.45" customHeight="1" x14ac:dyDescent="0.2">
      <c r="A54" s="678" t="s">
        <v>534</v>
      </c>
      <c r="B54" s="679" t="s">
        <v>1423</v>
      </c>
      <c r="C54" s="679" t="s">
        <v>1424</v>
      </c>
      <c r="D54" s="679" t="s">
        <v>1194</v>
      </c>
      <c r="E54" s="679" t="s">
        <v>1195</v>
      </c>
      <c r="F54" s="683">
        <v>1</v>
      </c>
      <c r="G54" s="683">
        <v>4213.6859999999997</v>
      </c>
      <c r="H54" s="705">
        <v>1</v>
      </c>
      <c r="I54" s="683"/>
      <c r="J54" s="683"/>
      <c r="K54" s="705">
        <v>0</v>
      </c>
      <c r="L54" s="683">
        <v>1</v>
      </c>
      <c r="M54" s="684">
        <v>4213.6859999999997</v>
      </c>
    </row>
    <row r="55" spans="1:13" ht="14.45" customHeight="1" x14ac:dyDescent="0.2">
      <c r="A55" s="678" t="s">
        <v>534</v>
      </c>
      <c r="B55" s="679" t="s">
        <v>1425</v>
      </c>
      <c r="C55" s="679" t="s">
        <v>1426</v>
      </c>
      <c r="D55" s="679" t="s">
        <v>1427</v>
      </c>
      <c r="E55" s="679" t="s">
        <v>1428</v>
      </c>
      <c r="F55" s="683"/>
      <c r="G55" s="683"/>
      <c r="H55" s="705">
        <v>0</v>
      </c>
      <c r="I55" s="683">
        <v>10.7</v>
      </c>
      <c r="J55" s="683">
        <v>7179.7</v>
      </c>
      <c r="K55" s="705">
        <v>1</v>
      </c>
      <c r="L55" s="683">
        <v>10.7</v>
      </c>
      <c r="M55" s="684">
        <v>7179.7</v>
      </c>
    </row>
    <row r="56" spans="1:13" ht="14.45" customHeight="1" x14ac:dyDescent="0.2">
      <c r="A56" s="678" t="s">
        <v>534</v>
      </c>
      <c r="B56" s="679" t="s">
        <v>1429</v>
      </c>
      <c r="C56" s="679" t="s">
        <v>1430</v>
      </c>
      <c r="D56" s="679" t="s">
        <v>1431</v>
      </c>
      <c r="E56" s="679" t="s">
        <v>1432</v>
      </c>
      <c r="F56" s="683"/>
      <c r="G56" s="683"/>
      <c r="H56" s="705">
        <v>0</v>
      </c>
      <c r="I56" s="683">
        <v>40</v>
      </c>
      <c r="J56" s="683">
        <v>1335.51</v>
      </c>
      <c r="K56" s="705">
        <v>1</v>
      </c>
      <c r="L56" s="683">
        <v>40</v>
      </c>
      <c r="M56" s="684">
        <v>1335.51</v>
      </c>
    </row>
    <row r="57" spans="1:13" ht="14.45" customHeight="1" x14ac:dyDescent="0.2">
      <c r="A57" s="678" t="s">
        <v>534</v>
      </c>
      <c r="B57" s="679" t="s">
        <v>1429</v>
      </c>
      <c r="C57" s="679" t="s">
        <v>1433</v>
      </c>
      <c r="D57" s="679" t="s">
        <v>1431</v>
      </c>
      <c r="E57" s="679" t="s">
        <v>1434</v>
      </c>
      <c r="F57" s="683"/>
      <c r="G57" s="683"/>
      <c r="H57" s="705">
        <v>0</v>
      </c>
      <c r="I57" s="683">
        <v>51</v>
      </c>
      <c r="J57" s="683">
        <v>2696.8738400087145</v>
      </c>
      <c r="K57" s="705">
        <v>1</v>
      </c>
      <c r="L57" s="683">
        <v>51</v>
      </c>
      <c r="M57" s="684">
        <v>2696.8738400087145</v>
      </c>
    </row>
    <row r="58" spans="1:13" ht="14.45" customHeight="1" x14ac:dyDescent="0.2">
      <c r="A58" s="678" t="s">
        <v>534</v>
      </c>
      <c r="B58" s="679" t="s">
        <v>1435</v>
      </c>
      <c r="C58" s="679" t="s">
        <v>1436</v>
      </c>
      <c r="D58" s="679" t="s">
        <v>1437</v>
      </c>
      <c r="E58" s="679" t="s">
        <v>1438</v>
      </c>
      <c r="F58" s="683"/>
      <c r="G58" s="683"/>
      <c r="H58" s="705">
        <v>0</v>
      </c>
      <c r="I58" s="683">
        <v>28.1</v>
      </c>
      <c r="J58" s="683">
        <v>19142.557999999997</v>
      </c>
      <c r="K58" s="705">
        <v>1</v>
      </c>
      <c r="L58" s="683">
        <v>28.1</v>
      </c>
      <c r="M58" s="684">
        <v>19142.557999999997</v>
      </c>
    </row>
    <row r="59" spans="1:13" ht="14.45" customHeight="1" x14ac:dyDescent="0.2">
      <c r="A59" s="678" t="s">
        <v>534</v>
      </c>
      <c r="B59" s="679" t="s">
        <v>1439</v>
      </c>
      <c r="C59" s="679" t="s">
        <v>1440</v>
      </c>
      <c r="D59" s="679" t="s">
        <v>1190</v>
      </c>
      <c r="E59" s="679" t="s">
        <v>1441</v>
      </c>
      <c r="F59" s="683"/>
      <c r="G59" s="683"/>
      <c r="H59" s="705">
        <v>0</v>
      </c>
      <c r="I59" s="683">
        <v>9.3999999999999844</v>
      </c>
      <c r="J59" s="683">
        <v>1771.5239999999972</v>
      </c>
      <c r="K59" s="705">
        <v>1</v>
      </c>
      <c r="L59" s="683">
        <v>9.3999999999999844</v>
      </c>
      <c r="M59" s="684">
        <v>1771.5239999999972</v>
      </c>
    </row>
    <row r="60" spans="1:13" ht="14.45" customHeight="1" x14ac:dyDescent="0.2">
      <c r="A60" s="678" t="s">
        <v>534</v>
      </c>
      <c r="B60" s="679" t="s">
        <v>1439</v>
      </c>
      <c r="C60" s="679" t="s">
        <v>1442</v>
      </c>
      <c r="D60" s="679" t="s">
        <v>1190</v>
      </c>
      <c r="E60" s="679" t="s">
        <v>1443</v>
      </c>
      <c r="F60" s="683"/>
      <c r="G60" s="683"/>
      <c r="H60" s="705">
        <v>0</v>
      </c>
      <c r="I60" s="683">
        <v>5.15</v>
      </c>
      <c r="J60" s="683">
        <v>1941.1379999999999</v>
      </c>
      <c r="K60" s="705">
        <v>1</v>
      </c>
      <c r="L60" s="683">
        <v>5.15</v>
      </c>
      <c r="M60" s="684">
        <v>1941.1379999999999</v>
      </c>
    </row>
    <row r="61" spans="1:13" ht="14.45" customHeight="1" x14ac:dyDescent="0.2">
      <c r="A61" s="678" t="s">
        <v>534</v>
      </c>
      <c r="B61" s="679" t="s">
        <v>1439</v>
      </c>
      <c r="C61" s="679" t="s">
        <v>1444</v>
      </c>
      <c r="D61" s="679" t="s">
        <v>1190</v>
      </c>
      <c r="E61" s="679" t="s">
        <v>1192</v>
      </c>
      <c r="F61" s="683">
        <v>137</v>
      </c>
      <c r="G61" s="683">
        <v>25837.059778033617</v>
      </c>
      <c r="H61" s="705">
        <v>1</v>
      </c>
      <c r="I61" s="683"/>
      <c r="J61" s="683"/>
      <c r="K61" s="705">
        <v>0</v>
      </c>
      <c r="L61" s="683">
        <v>137</v>
      </c>
      <c r="M61" s="684">
        <v>25837.059778033617</v>
      </c>
    </row>
    <row r="62" spans="1:13" ht="14.45" customHeight="1" x14ac:dyDescent="0.2">
      <c r="A62" s="678" t="s">
        <v>534</v>
      </c>
      <c r="B62" s="679" t="s">
        <v>1445</v>
      </c>
      <c r="C62" s="679" t="s">
        <v>1446</v>
      </c>
      <c r="D62" s="679" t="s">
        <v>1184</v>
      </c>
      <c r="E62" s="679" t="s">
        <v>850</v>
      </c>
      <c r="F62" s="683"/>
      <c r="G62" s="683"/>
      <c r="H62" s="705">
        <v>0</v>
      </c>
      <c r="I62" s="683">
        <v>10.399999999999999</v>
      </c>
      <c r="J62" s="683">
        <v>11554.400000000001</v>
      </c>
      <c r="K62" s="705">
        <v>1</v>
      </c>
      <c r="L62" s="683">
        <v>10.399999999999999</v>
      </c>
      <c r="M62" s="684">
        <v>11554.400000000001</v>
      </c>
    </row>
    <row r="63" spans="1:13" ht="14.45" customHeight="1" x14ac:dyDescent="0.2">
      <c r="A63" s="678" t="s">
        <v>534</v>
      </c>
      <c r="B63" s="679" t="s">
        <v>1445</v>
      </c>
      <c r="C63" s="679" t="s">
        <v>1447</v>
      </c>
      <c r="D63" s="679" t="s">
        <v>849</v>
      </c>
      <c r="E63" s="679" t="s">
        <v>850</v>
      </c>
      <c r="F63" s="683">
        <v>6</v>
      </c>
      <c r="G63" s="683">
        <v>5313.06</v>
      </c>
      <c r="H63" s="705">
        <v>1</v>
      </c>
      <c r="I63" s="683"/>
      <c r="J63" s="683"/>
      <c r="K63" s="705">
        <v>0</v>
      </c>
      <c r="L63" s="683">
        <v>6</v>
      </c>
      <c r="M63" s="684">
        <v>5313.06</v>
      </c>
    </row>
    <row r="64" spans="1:13" ht="14.45" customHeight="1" x14ac:dyDescent="0.2">
      <c r="A64" s="678" t="s">
        <v>534</v>
      </c>
      <c r="B64" s="679" t="s">
        <v>1445</v>
      </c>
      <c r="C64" s="679" t="s">
        <v>1448</v>
      </c>
      <c r="D64" s="679" t="s">
        <v>849</v>
      </c>
      <c r="E64" s="679" t="s">
        <v>850</v>
      </c>
      <c r="F64" s="683">
        <v>2</v>
      </c>
      <c r="G64" s="683">
        <v>1771.02</v>
      </c>
      <c r="H64" s="705">
        <v>1</v>
      </c>
      <c r="I64" s="683"/>
      <c r="J64" s="683"/>
      <c r="K64" s="705">
        <v>0</v>
      </c>
      <c r="L64" s="683">
        <v>2</v>
      </c>
      <c r="M64" s="684">
        <v>1771.02</v>
      </c>
    </row>
    <row r="65" spans="1:13" ht="14.45" customHeight="1" x14ac:dyDescent="0.2">
      <c r="A65" s="678" t="s">
        <v>534</v>
      </c>
      <c r="B65" s="679" t="s">
        <v>1449</v>
      </c>
      <c r="C65" s="679" t="s">
        <v>1450</v>
      </c>
      <c r="D65" s="679" t="s">
        <v>1451</v>
      </c>
      <c r="E65" s="679" t="s">
        <v>1452</v>
      </c>
      <c r="F65" s="683"/>
      <c r="G65" s="683"/>
      <c r="H65" s="705">
        <v>0</v>
      </c>
      <c r="I65" s="683">
        <v>53.3</v>
      </c>
      <c r="J65" s="683">
        <v>17002.699936915607</v>
      </c>
      <c r="K65" s="705">
        <v>1</v>
      </c>
      <c r="L65" s="683">
        <v>53.3</v>
      </c>
      <c r="M65" s="684">
        <v>17002.699936915607</v>
      </c>
    </row>
    <row r="66" spans="1:13" ht="14.45" customHeight="1" x14ac:dyDescent="0.2">
      <c r="A66" s="678" t="s">
        <v>534</v>
      </c>
      <c r="B66" s="679" t="s">
        <v>1449</v>
      </c>
      <c r="C66" s="679" t="s">
        <v>1453</v>
      </c>
      <c r="D66" s="679" t="s">
        <v>1451</v>
      </c>
      <c r="E66" s="679" t="s">
        <v>1454</v>
      </c>
      <c r="F66" s="683"/>
      <c r="G66" s="683"/>
      <c r="H66" s="705">
        <v>0</v>
      </c>
      <c r="I66" s="683">
        <v>13.6</v>
      </c>
      <c r="J66" s="683">
        <v>8676.7999999999993</v>
      </c>
      <c r="K66" s="705">
        <v>1</v>
      </c>
      <c r="L66" s="683">
        <v>13.6</v>
      </c>
      <c r="M66" s="684">
        <v>8676.7999999999993</v>
      </c>
    </row>
    <row r="67" spans="1:13" ht="14.45" customHeight="1" x14ac:dyDescent="0.2">
      <c r="A67" s="678" t="s">
        <v>534</v>
      </c>
      <c r="B67" s="679" t="s">
        <v>1455</v>
      </c>
      <c r="C67" s="679" t="s">
        <v>1456</v>
      </c>
      <c r="D67" s="679" t="s">
        <v>1457</v>
      </c>
      <c r="E67" s="679" t="s">
        <v>1458</v>
      </c>
      <c r="F67" s="683">
        <v>20</v>
      </c>
      <c r="G67" s="683">
        <v>12220.8</v>
      </c>
      <c r="H67" s="705">
        <v>1</v>
      </c>
      <c r="I67" s="683"/>
      <c r="J67" s="683"/>
      <c r="K67" s="705">
        <v>0</v>
      </c>
      <c r="L67" s="683">
        <v>20</v>
      </c>
      <c r="M67" s="684">
        <v>12220.8</v>
      </c>
    </row>
    <row r="68" spans="1:13" ht="14.45" customHeight="1" x14ac:dyDescent="0.2">
      <c r="A68" s="678" t="s">
        <v>534</v>
      </c>
      <c r="B68" s="679" t="s">
        <v>1459</v>
      </c>
      <c r="C68" s="679" t="s">
        <v>1460</v>
      </c>
      <c r="D68" s="679" t="s">
        <v>1461</v>
      </c>
      <c r="E68" s="679" t="s">
        <v>1462</v>
      </c>
      <c r="F68" s="683">
        <v>40</v>
      </c>
      <c r="G68" s="683">
        <v>145200</v>
      </c>
      <c r="H68" s="705">
        <v>1</v>
      </c>
      <c r="I68" s="683"/>
      <c r="J68" s="683"/>
      <c r="K68" s="705">
        <v>0</v>
      </c>
      <c r="L68" s="683">
        <v>40</v>
      </c>
      <c r="M68" s="684">
        <v>145200</v>
      </c>
    </row>
    <row r="69" spans="1:13" ht="14.45" customHeight="1" x14ac:dyDescent="0.2">
      <c r="A69" s="678" t="s">
        <v>534</v>
      </c>
      <c r="B69" s="679" t="s">
        <v>1463</v>
      </c>
      <c r="C69" s="679" t="s">
        <v>1464</v>
      </c>
      <c r="D69" s="679" t="s">
        <v>1465</v>
      </c>
      <c r="E69" s="679" t="s">
        <v>1466</v>
      </c>
      <c r="F69" s="683"/>
      <c r="G69" s="683"/>
      <c r="H69" s="705">
        <v>0</v>
      </c>
      <c r="I69" s="683">
        <v>10</v>
      </c>
      <c r="J69" s="683">
        <v>11152.52</v>
      </c>
      <c r="K69" s="705">
        <v>1</v>
      </c>
      <c r="L69" s="683">
        <v>10</v>
      </c>
      <c r="M69" s="684">
        <v>11152.52</v>
      </c>
    </row>
    <row r="70" spans="1:13" ht="14.45" customHeight="1" x14ac:dyDescent="0.2">
      <c r="A70" s="678" t="s">
        <v>534</v>
      </c>
      <c r="B70" s="679" t="s">
        <v>1467</v>
      </c>
      <c r="C70" s="679" t="s">
        <v>1468</v>
      </c>
      <c r="D70" s="679" t="s">
        <v>654</v>
      </c>
      <c r="E70" s="679" t="s">
        <v>655</v>
      </c>
      <c r="F70" s="683"/>
      <c r="G70" s="683"/>
      <c r="H70" s="705">
        <v>0</v>
      </c>
      <c r="I70" s="683">
        <v>70</v>
      </c>
      <c r="J70" s="683">
        <v>38272.120000000003</v>
      </c>
      <c r="K70" s="705">
        <v>1</v>
      </c>
      <c r="L70" s="683">
        <v>70</v>
      </c>
      <c r="M70" s="684">
        <v>38272.120000000003</v>
      </c>
    </row>
    <row r="71" spans="1:13" ht="14.45" customHeight="1" x14ac:dyDescent="0.2">
      <c r="A71" s="678" t="s">
        <v>534</v>
      </c>
      <c r="B71" s="679" t="s">
        <v>1469</v>
      </c>
      <c r="C71" s="679" t="s">
        <v>1470</v>
      </c>
      <c r="D71" s="679" t="s">
        <v>812</v>
      </c>
      <c r="E71" s="679" t="s">
        <v>1471</v>
      </c>
      <c r="F71" s="683"/>
      <c r="G71" s="683"/>
      <c r="H71" s="705">
        <v>0</v>
      </c>
      <c r="I71" s="683">
        <v>3</v>
      </c>
      <c r="J71" s="683">
        <v>2261.6999999999998</v>
      </c>
      <c r="K71" s="705">
        <v>1</v>
      </c>
      <c r="L71" s="683">
        <v>3</v>
      </c>
      <c r="M71" s="684">
        <v>2261.6999999999998</v>
      </c>
    </row>
    <row r="72" spans="1:13" ht="14.45" customHeight="1" x14ac:dyDescent="0.2">
      <c r="A72" s="678" t="s">
        <v>534</v>
      </c>
      <c r="B72" s="679" t="s">
        <v>1472</v>
      </c>
      <c r="C72" s="679" t="s">
        <v>1473</v>
      </c>
      <c r="D72" s="679" t="s">
        <v>559</v>
      </c>
      <c r="E72" s="679" t="s">
        <v>560</v>
      </c>
      <c r="F72" s="683">
        <v>1</v>
      </c>
      <c r="G72" s="683">
        <v>163.07999999999998</v>
      </c>
      <c r="H72" s="705">
        <v>1</v>
      </c>
      <c r="I72" s="683"/>
      <c r="J72" s="683"/>
      <c r="K72" s="705">
        <v>0</v>
      </c>
      <c r="L72" s="683">
        <v>1</v>
      </c>
      <c r="M72" s="684">
        <v>163.07999999999998</v>
      </c>
    </row>
    <row r="73" spans="1:13" ht="14.45" customHeight="1" x14ac:dyDescent="0.2">
      <c r="A73" s="678" t="s">
        <v>534</v>
      </c>
      <c r="B73" s="679" t="s">
        <v>1474</v>
      </c>
      <c r="C73" s="679" t="s">
        <v>1475</v>
      </c>
      <c r="D73" s="679" t="s">
        <v>1476</v>
      </c>
      <c r="E73" s="679" t="s">
        <v>1477</v>
      </c>
      <c r="F73" s="683"/>
      <c r="G73" s="683"/>
      <c r="H73" s="705">
        <v>0</v>
      </c>
      <c r="I73" s="683">
        <v>1</v>
      </c>
      <c r="J73" s="683">
        <v>533.57687499999997</v>
      </c>
      <c r="K73" s="705">
        <v>1</v>
      </c>
      <c r="L73" s="683">
        <v>1</v>
      </c>
      <c r="M73" s="684">
        <v>533.57687499999997</v>
      </c>
    </row>
    <row r="74" spans="1:13" ht="14.45" customHeight="1" x14ac:dyDescent="0.2">
      <c r="A74" s="678" t="s">
        <v>534</v>
      </c>
      <c r="B74" s="679" t="s">
        <v>1478</v>
      </c>
      <c r="C74" s="679" t="s">
        <v>1479</v>
      </c>
      <c r="D74" s="679" t="s">
        <v>1480</v>
      </c>
      <c r="E74" s="679" t="s">
        <v>1481</v>
      </c>
      <c r="F74" s="683"/>
      <c r="G74" s="683"/>
      <c r="H74" s="705">
        <v>0</v>
      </c>
      <c r="I74" s="683">
        <v>1</v>
      </c>
      <c r="J74" s="683">
        <v>1058.78</v>
      </c>
      <c r="K74" s="705">
        <v>1</v>
      </c>
      <c r="L74" s="683">
        <v>1</v>
      </c>
      <c r="M74" s="684">
        <v>1058.78</v>
      </c>
    </row>
    <row r="75" spans="1:13" ht="14.45" customHeight="1" x14ac:dyDescent="0.2">
      <c r="A75" s="678" t="s">
        <v>534</v>
      </c>
      <c r="B75" s="679" t="s">
        <v>1482</v>
      </c>
      <c r="C75" s="679" t="s">
        <v>1483</v>
      </c>
      <c r="D75" s="679" t="s">
        <v>1484</v>
      </c>
      <c r="E75" s="679" t="s">
        <v>1485</v>
      </c>
      <c r="F75" s="683"/>
      <c r="G75" s="683"/>
      <c r="H75" s="705">
        <v>0</v>
      </c>
      <c r="I75" s="683">
        <v>1</v>
      </c>
      <c r="J75" s="683">
        <v>2199.85</v>
      </c>
      <c r="K75" s="705">
        <v>1</v>
      </c>
      <c r="L75" s="683">
        <v>1</v>
      </c>
      <c r="M75" s="684">
        <v>2199.85</v>
      </c>
    </row>
    <row r="76" spans="1:13" ht="14.45" customHeight="1" x14ac:dyDescent="0.2">
      <c r="A76" s="678" t="s">
        <v>534</v>
      </c>
      <c r="B76" s="679" t="s">
        <v>1482</v>
      </c>
      <c r="C76" s="679" t="s">
        <v>1486</v>
      </c>
      <c r="D76" s="679" t="s">
        <v>1484</v>
      </c>
      <c r="E76" s="679" t="s">
        <v>1487</v>
      </c>
      <c r="F76" s="683"/>
      <c r="G76" s="683"/>
      <c r="H76" s="705">
        <v>0</v>
      </c>
      <c r="I76" s="683">
        <v>1</v>
      </c>
      <c r="J76" s="683">
        <v>3735.97</v>
      </c>
      <c r="K76" s="705">
        <v>1</v>
      </c>
      <c r="L76" s="683">
        <v>1</v>
      </c>
      <c r="M76" s="684">
        <v>3735.97</v>
      </c>
    </row>
    <row r="77" spans="1:13" ht="14.45" customHeight="1" x14ac:dyDescent="0.2">
      <c r="A77" s="678" t="s">
        <v>534</v>
      </c>
      <c r="B77" s="679" t="s">
        <v>1488</v>
      </c>
      <c r="C77" s="679" t="s">
        <v>1489</v>
      </c>
      <c r="D77" s="679" t="s">
        <v>968</v>
      </c>
      <c r="E77" s="679" t="s">
        <v>969</v>
      </c>
      <c r="F77" s="683">
        <v>20</v>
      </c>
      <c r="G77" s="683">
        <v>13694.6</v>
      </c>
      <c r="H77" s="705">
        <v>1</v>
      </c>
      <c r="I77" s="683"/>
      <c r="J77" s="683"/>
      <c r="K77" s="705">
        <v>0</v>
      </c>
      <c r="L77" s="683">
        <v>20</v>
      </c>
      <c r="M77" s="684">
        <v>13694.6</v>
      </c>
    </row>
    <row r="78" spans="1:13" ht="14.45" customHeight="1" x14ac:dyDescent="0.2">
      <c r="A78" s="678" t="s">
        <v>534</v>
      </c>
      <c r="B78" s="679" t="s">
        <v>1490</v>
      </c>
      <c r="C78" s="679" t="s">
        <v>1491</v>
      </c>
      <c r="D78" s="679" t="s">
        <v>1492</v>
      </c>
      <c r="E78" s="679" t="s">
        <v>1493</v>
      </c>
      <c r="F78" s="683"/>
      <c r="G78" s="683"/>
      <c r="H78" s="705">
        <v>0</v>
      </c>
      <c r="I78" s="683">
        <v>420</v>
      </c>
      <c r="J78" s="683">
        <v>27627.599999999999</v>
      </c>
      <c r="K78" s="705">
        <v>1</v>
      </c>
      <c r="L78" s="683">
        <v>420</v>
      </c>
      <c r="M78" s="684">
        <v>27627.599999999999</v>
      </c>
    </row>
    <row r="79" spans="1:13" ht="14.45" customHeight="1" x14ac:dyDescent="0.2">
      <c r="A79" s="678" t="s">
        <v>534</v>
      </c>
      <c r="B79" s="679" t="s">
        <v>1490</v>
      </c>
      <c r="C79" s="679" t="s">
        <v>1494</v>
      </c>
      <c r="D79" s="679" t="s">
        <v>1492</v>
      </c>
      <c r="E79" s="679" t="s">
        <v>1495</v>
      </c>
      <c r="F79" s="683"/>
      <c r="G79" s="683"/>
      <c r="H79" s="705">
        <v>0</v>
      </c>
      <c r="I79" s="683">
        <v>9</v>
      </c>
      <c r="J79" s="683">
        <v>3514.5</v>
      </c>
      <c r="K79" s="705">
        <v>1</v>
      </c>
      <c r="L79" s="683">
        <v>9</v>
      </c>
      <c r="M79" s="684">
        <v>3514.5</v>
      </c>
    </row>
    <row r="80" spans="1:13" ht="14.45" customHeight="1" x14ac:dyDescent="0.2">
      <c r="A80" s="678" t="s">
        <v>534</v>
      </c>
      <c r="B80" s="679" t="s">
        <v>1490</v>
      </c>
      <c r="C80" s="679" t="s">
        <v>1496</v>
      </c>
      <c r="D80" s="679" t="s">
        <v>1492</v>
      </c>
      <c r="E80" s="679" t="s">
        <v>1497</v>
      </c>
      <c r="F80" s="683"/>
      <c r="G80" s="683"/>
      <c r="H80" s="705">
        <v>0</v>
      </c>
      <c r="I80" s="683">
        <v>26</v>
      </c>
      <c r="J80" s="683">
        <v>16302</v>
      </c>
      <c r="K80" s="705">
        <v>1</v>
      </c>
      <c r="L80" s="683">
        <v>26</v>
      </c>
      <c r="M80" s="684">
        <v>16302</v>
      </c>
    </row>
    <row r="81" spans="1:13" ht="14.45" customHeight="1" x14ac:dyDescent="0.2">
      <c r="A81" s="678" t="s">
        <v>534</v>
      </c>
      <c r="B81" s="679" t="s">
        <v>1498</v>
      </c>
      <c r="C81" s="679" t="s">
        <v>1499</v>
      </c>
      <c r="D81" s="679" t="s">
        <v>904</v>
      </c>
      <c r="E81" s="679" t="s">
        <v>1500</v>
      </c>
      <c r="F81" s="683"/>
      <c r="G81" s="683"/>
      <c r="H81" s="705">
        <v>0</v>
      </c>
      <c r="I81" s="683">
        <v>271</v>
      </c>
      <c r="J81" s="683">
        <v>11349.480000000001</v>
      </c>
      <c r="K81" s="705">
        <v>1</v>
      </c>
      <c r="L81" s="683">
        <v>271</v>
      </c>
      <c r="M81" s="684">
        <v>11349.480000000001</v>
      </c>
    </row>
    <row r="82" spans="1:13" ht="14.45" customHeight="1" x14ac:dyDescent="0.2">
      <c r="A82" s="678" t="s">
        <v>534</v>
      </c>
      <c r="B82" s="679" t="s">
        <v>1501</v>
      </c>
      <c r="C82" s="679" t="s">
        <v>1502</v>
      </c>
      <c r="D82" s="679" t="s">
        <v>1503</v>
      </c>
      <c r="E82" s="679" t="s">
        <v>1504</v>
      </c>
      <c r="F82" s="683"/>
      <c r="G82" s="683"/>
      <c r="H82" s="705">
        <v>0</v>
      </c>
      <c r="I82" s="683">
        <v>51</v>
      </c>
      <c r="J82" s="683">
        <v>12171.66</v>
      </c>
      <c r="K82" s="705">
        <v>1</v>
      </c>
      <c r="L82" s="683">
        <v>51</v>
      </c>
      <c r="M82" s="684">
        <v>12171.66</v>
      </c>
    </row>
    <row r="83" spans="1:13" ht="14.45" customHeight="1" x14ac:dyDescent="0.2">
      <c r="A83" s="678" t="s">
        <v>534</v>
      </c>
      <c r="B83" s="679" t="s">
        <v>1501</v>
      </c>
      <c r="C83" s="679" t="s">
        <v>1505</v>
      </c>
      <c r="D83" s="679" t="s">
        <v>1506</v>
      </c>
      <c r="E83" s="679" t="s">
        <v>1507</v>
      </c>
      <c r="F83" s="683"/>
      <c r="G83" s="683"/>
      <c r="H83" s="705">
        <v>0</v>
      </c>
      <c r="I83" s="683">
        <v>1</v>
      </c>
      <c r="J83" s="683">
        <v>238.13999999999993</v>
      </c>
      <c r="K83" s="705">
        <v>1</v>
      </c>
      <c r="L83" s="683">
        <v>1</v>
      </c>
      <c r="M83" s="684">
        <v>238.13999999999993</v>
      </c>
    </row>
    <row r="84" spans="1:13" ht="14.45" customHeight="1" x14ac:dyDescent="0.2">
      <c r="A84" s="678" t="s">
        <v>534</v>
      </c>
      <c r="B84" s="679" t="s">
        <v>1508</v>
      </c>
      <c r="C84" s="679" t="s">
        <v>1509</v>
      </c>
      <c r="D84" s="679" t="s">
        <v>1510</v>
      </c>
      <c r="E84" s="679" t="s">
        <v>1511</v>
      </c>
      <c r="F84" s="683"/>
      <c r="G84" s="683"/>
      <c r="H84" s="705">
        <v>0</v>
      </c>
      <c r="I84" s="683">
        <v>1</v>
      </c>
      <c r="J84" s="683">
        <v>19.5</v>
      </c>
      <c r="K84" s="705">
        <v>1</v>
      </c>
      <c r="L84" s="683">
        <v>1</v>
      </c>
      <c r="M84" s="684">
        <v>19.5</v>
      </c>
    </row>
    <row r="85" spans="1:13" ht="14.45" customHeight="1" x14ac:dyDescent="0.2">
      <c r="A85" s="678" t="s">
        <v>534</v>
      </c>
      <c r="B85" s="679" t="s">
        <v>1512</v>
      </c>
      <c r="C85" s="679" t="s">
        <v>1513</v>
      </c>
      <c r="D85" s="679" t="s">
        <v>1514</v>
      </c>
      <c r="E85" s="679" t="s">
        <v>1515</v>
      </c>
      <c r="F85" s="683"/>
      <c r="G85" s="683"/>
      <c r="H85" s="705">
        <v>0</v>
      </c>
      <c r="I85" s="683">
        <v>50</v>
      </c>
      <c r="J85" s="683">
        <v>6725.5</v>
      </c>
      <c r="K85" s="705">
        <v>1</v>
      </c>
      <c r="L85" s="683">
        <v>50</v>
      </c>
      <c r="M85" s="684">
        <v>6725.5</v>
      </c>
    </row>
    <row r="86" spans="1:13" ht="14.45" customHeight="1" x14ac:dyDescent="0.2">
      <c r="A86" s="678" t="s">
        <v>534</v>
      </c>
      <c r="B86" s="679" t="s">
        <v>1512</v>
      </c>
      <c r="C86" s="679" t="s">
        <v>1516</v>
      </c>
      <c r="D86" s="679" t="s">
        <v>1514</v>
      </c>
      <c r="E86" s="679" t="s">
        <v>1517</v>
      </c>
      <c r="F86" s="683"/>
      <c r="G86" s="683"/>
      <c r="H86" s="705">
        <v>0</v>
      </c>
      <c r="I86" s="683">
        <v>62</v>
      </c>
      <c r="J86" s="683">
        <v>17408.760000000002</v>
      </c>
      <c r="K86" s="705">
        <v>1</v>
      </c>
      <c r="L86" s="683">
        <v>62</v>
      </c>
      <c r="M86" s="684">
        <v>17408.760000000002</v>
      </c>
    </row>
    <row r="87" spans="1:13" ht="14.45" customHeight="1" x14ac:dyDescent="0.2">
      <c r="A87" s="678" t="s">
        <v>534</v>
      </c>
      <c r="B87" s="679" t="s">
        <v>1518</v>
      </c>
      <c r="C87" s="679" t="s">
        <v>1519</v>
      </c>
      <c r="D87" s="679" t="s">
        <v>1050</v>
      </c>
      <c r="E87" s="679" t="s">
        <v>1520</v>
      </c>
      <c r="F87" s="683"/>
      <c r="G87" s="683"/>
      <c r="H87" s="705">
        <v>0</v>
      </c>
      <c r="I87" s="683">
        <v>3</v>
      </c>
      <c r="J87" s="683">
        <v>136.47</v>
      </c>
      <c r="K87" s="705">
        <v>1</v>
      </c>
      <c r="L87" s="683">
        <v>3</v>
      </c>
      <c r="M87" s="684">
        <v>136.47</v>
      </c>
    </row>
    <row r="88" spans="1:13" ht="14.45" customHeight="1" x14ac:dyDescent="0.2">
      <c r="A88" s="678" t="s">
        <v>534</v>
      </c>
      <c r="B88" s="679" t="s">
        <v>1521</v>
      </c>
      <c r="C88" s="679" t="s">
        <v>1522</v>
      </c>
      <c r="D88" s="679" t="s">
        <v>667</v>
      </c>
      <c r="E88" s="679" t="s">
        <v>668</v>
      </c>
      <c r="F88" s="683"/>
      <c r="G88" s="683"/>
      <c r="H88" s="705">
        <v>0</v>
      </c>
      <c r="I88" s="683">
        <v>2</v>
      </c>
      <c r="J88" s="683">
        <v>1900.86</v>
      </c>
      <c r="K88" s="705">
        <v>1</v>
      </c>
      <c r="L88" s="683">
        <v>2</v>
      </c>
      <c r="M88" s="684">
        <v>1900.86</v>
      </c>
    </row>
    <row r="89" spans="1:13" ht="14.45" customHeight="1" x14ac:dyDescent="0.2">
      <c r="A89" s="678" t="s">
        <v>534</v>
      </c>
      <c r="B89" s="679" t="s">
        <v>1521</v>
      </c>
      <c r="C89" s="679" t="s">
        <v>1523</v>
      </c>
      <c r="D89" s="679" t="s">
        <v>667</v>
      </c>
      <c r="E89" s="679" t="s">
        <v>669</v>
      </c>
      <c r="F89" s="683"/>
      <c r="G89" s="683"/>
      <c r="H89" s="705">
        <v>0</v>
      </c>
      <c r="I89" s="683">
        <v>6</v>
      </c>
      <c r="J89" s="683">
        <v>23895.019999999997</v>
      </c>
      <c r="K89" s="705">
        <v>1</v>
      </c>
      <c r="L89" s="683">
        <v>6</v>
      </c>
      <c r="M89" s="684">
        <v>23895.019999999997</v>
      </c>
    </row>
    <row r="90" spans="1:13" ht="14.45" customHeight="1" x14ac:dyDescent="0.2">
      <c r="A90" s="678" t="s">
        <v>534</v>
      </c>
      <c r="B90" s="679" t="s">
        <v>1524</v>
      </c>
      <c r="C90" s="679" t="s">
        <v>1525</v>
      </c>
      <c r="D90" s="679" t="s">
        <v>961</v>
      </c>
      <c r="E90" s="679" t="s">
        <v>962</v>
      </c>
      <c r="F90" s="683">
        <v>1</v>
      </c>
      <c r="G90" s="683">
        <v>99.14</v>
      </c>
      <c r="H90" s="705">
        <v>1</v>
      </c>
      <c r="I90" s="683"/>
      <c r="J90" s="683"/>
      <c r="K90" s="705">
        <v>0</v>
      </c>
      <c r="L90" s="683">
        <v>1</v>
      </c>
      <c r="M90" s="684">
        <v>99.14</v>
      </c>
    </row>
    <row r="91" spans="1:13" ht="14.45" customHeight="1" x14ac:dyDescent="0.2">
      <c r="A91" s="678" t="s">
        <v>534</v>
      </c>
      <c r="B91" s="679" t="s">
        <v>1524</v>
      </c>
      <c r="C91" s="679" t="s">
        <v>1526</v>
      </c>
      <c r="D91" s="679" t="s">
        <v>1527</v>
      </c>
      <c r="E91" s="679" t="s">
        <v>1528</v>
      </c>
      <c r="F91" s="683"/>
      <c r="G91" s="683"/>
      <c r="H91" s="705">
        <v>0</v>
      </c>
      <c r="I91" s="683">
        <v>2</v>
      </c>
      <c r="J91" s="683">
        <v>182.8599999999999</v>
      </c>
      <c r="K91" s="705">
        <v>1</v>
      </c>
      <c r="L91" s="683">
        <v>2</v>
      </c>
      <c r="M91" s="684">
        <v>182.8599999999999</v>
      </c>
    </row>
    <row r="92" spans="1:13" ht="14.45" customHeight="1" x14ac:dyDescent="0.2">
      <c r="A92" s="678" t="s">
        <v>534</v>
      </c>
      <c r="B92" s="679" t="s">
        <v>1529</v>
      </c>
      <c r="C92" s="679" t="s">
        <v>1530</v>
      </c>
      <c r="D92" s="679" t="s">
        <v>1531</v>
      </c>
      <c r="E92" s="679" t="s">
        <v>1532</v>
      </c>
      <c r="F92" s="683">
        <v>1</v>
      </c>
      <c r="G92" s="683">
        <v>119.78999999999999</v>
      </c>
      <c r="H92" s="705">
        <v>1</v>
      </c>
      <c r="I92" s="683"/>
      <c r="J92" s="683"/>
      <c r="K92" s="705">
        <v>0</v>
      </c>
      <c r="L92" s="683">
        <v>1</v>
      </c>
      <c r="M92" s="684">
        <v>119.78999999999999</v>
      </c>
    </row>
    <row r="93" spans="1:13" ht="14.45" customHeight="1" x14ac:dyDescent="0.2">
      <c r="A93" s="678" t="s">
        <v>534</v>
      </c>
      <c r="B93" s="679" t="s">
        <v>1533</v>
      </c>
      <c r="C93" s="679" t="s">
        <v>1534</v>
      </c>
      <c r="D93" s="679" t="s">
        <v>867</v>
      </c>
      <c r="E93" s="679" t="s">
        <v>868</v>
      </c>
      <c r="F93" s="683">
        <v>1</v>
      </c>
      <c r="G93" s="683">
        <v>534.17999999999995</v>
      </c>
      <c r="H93" s="705">
        <v>1</v>
      </c>
      <c r="I93" s="683"/>
      <c r="J93" s="683"/>
      <c r="K93" s="705">
        <v>0</v>
      </c>
      <c r="L93" s="683">
        <v>1</v>
      </c>
      <c r="M93" s="684">
        <v>534.17999999999995</v>
      </c>
    </row>
    <row r="94" spans="1:13" ht="14.45" customHeight="1" x14ac:dyDescent="0.2">
      <c r="A94" s="678" t="s">
        <v>534</v>
      </c>
      <c r="B94" s="679" t="s">
        <v>1535</v>
      </c>
      <c r="C94" s="679" t="s">
        <v>1536</v>
      </c>
      <c r="D94" s="679" t="s">
        <v>1019</v>
      </c>
      <c r="E94" s="679" t="s">
        <v>1020</v>
      </c>
      <c r="F94" s="683"/>
      <c r="G94" s="683"/>
      <c r="H94" s="705">
        <v>0</v>
      </c>
      <c r="I94" s="683">
        <v>1</v>
      </c>
      <c r="J94" s="683">
        <v>49.76</v>
      </c>
      <c r="K94" s="705">
        <v>1</v>
      </c>
      <c r="L94" s="683">
        <v>1</v>
      </c>
      <c r="M94" s="684">
        <v>49.76</v>
      </c>
    </row>
    <row r="95" spans="1:13" ht="14.45" customHeight="1" x14ac:dyDescent="0.2">
      <c r="A95" s="678" t="s">
        <v>534</v>
      </c>
      <c r="B95" s="679" t="s">
        <v>1535</v>
      </c>
      <c r="C95" s="679" t="s">
        <v>1537</v>
      </c>
      <c r="D95" s="679" t="s">
        <v>1017</v>
      </c>
      <c r="E95" s="679" t="s">
        <v>1018</v>
      </c>
      <c r="F95" s="683"/>
      <c r="G95" s="683"/>
      <c r="H95" s="705">
        <v>0</v>
      </c>
      <c r="I95" s="683">
        <v>65</v>
      </c>
      <c r="J95" s="683">
        <v>5272.38</v>
      </c>
      <c r="K95" s="705">
        <v>1</v>
      </c>
      <c r="L95" s="683">
        <v>65</v>
      </c>
      <c r="M95" s="684">
        <v>5272.38</v>
      </c>
    </row>
    <row r="96" spans="1:13" ht="14.45" customHeight="1" x14ac:dyDescent="0.2">
      <c r="A96" s="678" t="s">
        <v>534</v>
      </c>
      <c r="B96" s="679" t="s">
        <v>1538</v>
      </c>
      <c r="C96" s="679" t="s">
        <v>1539</v>
      </c>
      <c r="D96" s="679" t="s">
        <v>638</v>
      </c>
      <c r="E96" s="679" t="s">
        <v>639</v>
      </c>
      <c r="F96" s="683">
        <v>1</v>
      </c>
      <c r="G96" s="683">
        <v>286.32999999999993</v>
      </c>
      <c r="H96" s="705">
        <v>1</v>
      </c>
      <c r="I96" s="683"/>
      <c r="J96" s="683"/>
      <c r="K96" s="705">
        <v>0</v>
      </c>
      <c r="L96" s="683">
        <v>1</v>
      </c>
      <c r="M96" s="684">
        <v>286.32999999999993</v>
      </c>
    </row>
    <row r="97" spans="1:13" ht="14.45" customHeight="1" x14ac:dyDescent="0.2">
      <c r="A97" s="678" t="s">
        <v>534</v>
      </c>
      <c r="B97" s="679" t="s">
        <v>1540</v>
      </c>
      <c r="C97" s="679" t="s">
        <v>1541</v>
      </c>
      <c r="D97" s="679" t="s">
        <v>1542</v>
      </c>
      <c r="E97" s="679" t="s">
        <v>1108</v>
      </c>
      <c r="F97" s="683">
        <v>60</v>
      </c>
      <c r="G97" s="683">
        <v>8772</v>
      </c>
      <c r="H97" s="705">
        <v>1</v>
      </c>
      <c r="I97" s="683"/>
      <c r="J97" s="683"/>
      <c r="K97" s="705">
        <v>0</v>
      </c>
      <c r="L97" s="683">
        <v>60</v>
      </c>
      <c r="M97" s="684">
        <v>8772</v>
      </c>
    </row>
    <row r="98" spans="1:13" ht="14.45" customHeight="1" x14ac:dyDescent="0.2">
      <c r="A98" s="678" t="s">
        <v>534</v>
      </c>
      <c r="B98" s="679" t="s">
        <v>1540</v>
      </c>
      <c r="C98" s="679" t="s">
        <v>1543</v>
      </c>
      <c r="D98" s="679" t="s">
        <v>1103</v>
      </c>
      <c r="E98" s="679" t="s">
        <v>1086</v>
      </c>
      <c r="F98" s="683"/>
      <c r="G98" s="683"/>
      <c r="H98" s="705">
        <v>0</v>
      </c>
      <c r="I98" s="683">
        <v>4</v>
      </c>
      <c r="J98" s="683">
        <v>553.59999999999991</v>
      </c>
      <c r="K98" s="705">
        <v>1</v>
      </c>
      <c r="L98" s="683">
        <v>4</v>
      </c>
      <c r="M98" s="684">
        <v>553.59999999999991</v>
      </c>
    </row>
    <row r="99" spans="1:13" ht="14.45" customHeight="1" x14ac:dyDescent="0.2">
      <c r="A99" s="678" t="s">
        <v>534</v>
      </c>
      <c r="B99" s="679" t="s">
        <v>1540</v>
      </c>
      <c r="C99" s="679" t="s">
        <v>1544</v>
      </c>
      <c r="D99" s="679" t="s">
        <v>1104</v>
      </c>
      <c r="E99" s="679" t="s">
        <v>1086</v>
      </c>
      <c r="F99" s="683"/>
      <c r="G99" s="683"/>
      <c r="H99" s="705">
        <v>0</v>
      </c>
      <c r="I99" s="683">
        <v>2</v>
      </c>
      <c r="J99" s="683">
        <v>276.79999999999995</v>
      </c>
      <c r="K99" s="705">
        <v>1</v>
      </c>
      <c r="L99" s="683">
        <v>2</v>
      </c>
      <c r="M99" s="684">
        <v>276.79999999999995</v>
      </c>
    </row>
    <row r="100" spans="1:13" ht="14.45" customHeight="1" x14ac:dyDescent="0.2">
      <c r="A100" s="678" t="s">
        <v>534</v>
      </c>
      <c r="B100" s="679" t="s">
        <v>1540</v>
      </c>
      <c r="C100" s="679" t="s">
        <v>1545</v>
      </c>
      <c r="D100" s="679" t="s">
        <v>1120</v>
      </c>
      <c r="E100" s="679" t="s">
        <v>1546</v>
      </c>
      <c r="F100" s="683"/>
      <c r="G100" s="683"/>
      <c r="H100" s="705">
        <v>0</v>
      </c>
      <c r="I100" s="683">
        <v>1</v>
      </c>
      <c r="J100" s="683">
        <v>194.86</v>
      </c>
      <c r="K100" s="705">
        <v>1</v>
      </c>
      <c r="L100" s="683">
        <v>1</v>
      </c>
      <c r="M100" s="684">
        <v>194.86</v>
      </c>
    </row>
    <row r="101" spans="1:13" ht="14.45" customHeight="1" x14ac:dyDescent="0.2">
      <c r="A101" s="678" t="s">
        <v>534</v>
      </c>
      <c r="B101" s="679" t="s">
        <v>1540</v>
      </c>
      <c r="C101" s="679" t="s">
        <v>1547</v>
      </c>
      <c r="D101" s="679" t="s">
        <v>1098</v>
      </c>
      <c r="E101" s="679" t="s">
        <v>1093</v>
      </c>
      <c r="F101" s="683"/>
      <c r="G101" s="683"/>
      <c r="H101" s="705">
        <v>0</v>
      </c>
      <c r="I101" s="683">
        <v>4</v>
      </c>
      <c r="J101" s="683">
        <v>554.16</v>
      </c>
      <c r="K101" s="705">
        <v>1</v>
      </c>
      <c r="L101" s="683">
        <v>4</v>
      </c>
      <c r="M101" s="684">
        <v>554.16</v>
      </c>
    </row>
    <row r="102" spans="1:13" ht="14.45" customHeight="1" x14ac:dyDescent="0.2">
      <c r="A102" s="678" t="s">
        <v>534</v>
      </c>
      <c r="B102" s="679" t="s">
        <v>1540</v>
      </c>
      <c r="C102" s="679" t="s">
        <v>1548</v>
      </c>
      <c r="D102" s="679" t="s">
        <v>1097</v>
      </c>
      <c r="E102" s="679" t="s">
        <v>1093</v>
      </c>
      <c r="F102" s="683"/>
      <c r="G102" s="683"/>
      <c r="H102" s="705">
        <v>0</v>
      </c>
      <c r="I102" s="683">
        <v>4</v>
      </c>
      <c r="J102" s="683">
        <v>554.16</v>
      </c>
      <c r="K102" s="705">
        <v>1</v>
      </c>
      <c r="L102" s="683">
        <v>4</v>
      </c>
      <c r="M102" s="684">
        <v>554.16</v>
      </c>
    </row>
    <row r="103" spans="1:13" ht="14.45" customHeight="1" x14ac:dyDescent="0.2">
      <c r="A103" s="678" t="s">
        <v>534</v>
      </c>
      <c r="B103" s="679" t="s">
        <v>1540</v>
      </c>
      <c r="C103" s="679" t="s">
        <v>1549</v>
      </c>
      <c r="D103" s="679" t="s">
        <v>1107</v>
      </c>
      <c r="E103" s="679" t="s">
        <v>1108</v>
      </c>
      <c r="F103" s="683"/>
      <c r="G103" s="683"/>
      <c r="H103" s="705">
        <v>0</v>
      </c>
      <c r="I103" s="683">
        <v>68</v>
      </c>
      <c r="J103" s="683">
        <v>3778.76</v>
      </c>
      <c r="K103" s="705">
        <v>1</v>
      </c>
      <c r="L103" s="683">
        <v>68</v>
      </c>
      <c r="M103" s="684">
        <v>3778.76</v>
      </c>
    </row>
    <row r="104" spans="1:13" ht="14.45" customHeight="1" x14ac:dyDescent="0.2">
      <c r="A104" s="678" t="s">
        <v>534</v>
      </c>
      <c r="B104" s="679" t="s">
        <v>1540</v>
      </c>
      <c r="C104" s="679" t="s">
        <v>1550</v>
      </c>
      <c r="D104" s="679" t="s">
        <v>1099</v>
      </c>
      <c r="E104" s="679" t="s">
        <v>1090</v>
      </c>
      <c r="F104" s="683"/>
      <c r="G104" s="683"/>
      <c r="H104" s="705">
        <v>0</v>
      </c>
      <c r="I104" s="683">
        <v>4</v>
      </c>
      <c r="J104" s="683">
        <v>386.2</v>
      </c>
      <c r="K104" s="705">
        <v>1</v>
      </c>
      <c r="L104" s="683">
        <v>4</v>
      </c>
      <c r="M104" s="684">
        <v>386.2</v>
      </c>
    </row>
    <row r="105" spans="1:13" ht="14.45" customHeight="1" x14ac:dyDescent="0.2">
      <c r="A105" s="678" t="s">
        <v>534</v>
      </c>
      <c r="B105" s="679" t="s">
        <v>1540</v>
      </c>
      <c r="C105" s="679" t="s">
        <v>1551</v>
      </c>
      <c r="D105" s="679" t="s">
        <v>1552</v>
      </c>
      <c r="E105" s="679" t="s">
        <v>1090</v>
      </c>
      <c r="F105" s="683"/>
      <c r="G105" s="683"/>
      <c r="H105" s="705">
        <v>0</v>
      </c>
      <c r="I105" s="683">
        <v>4</v>
      </c>
      <c r="J105" s="683">
        <v>386.2</v>
      </c>
      <c r="K105" s="705">
        <v>1</v>
      </c>
      <c r="L105" s="683">
        <v>4</v>
      </c>
      <c r="M105" s="684">
        <v>386.2</v>
      </c>
    </row>
    <row r="106" spans="1:13" ht="14.45" customHeight="1" x14ac:dyDescent="0.2">
      <c r="A106" s="678" t="s">
        <v>534</v>
      </c>
      <c r="B106" s="679" t="s">
        <v>1540</v>
      </c>
      <c r="C106" s="679" t="s">
        <v>1553</v>
      </c>
      <c r="D106" s="679" t="s">
        <v>1106</v>
      </c>
      <c r="E106" s="679" t="s">
        <v>1086</v>
      </c>
      <c r="F106" s="683"/>
      <c r="G106" s="683"/>
      <c r="H106" s="705">
        <v>0</v>
      </c>
      <c r="I106" s="683">
        <v>8</v>
      </c>
      <c r="J106" s="683">
        <v>1002.88</v>
      </c>
      <c r="K106" s="705">
        <v>1</v>
      </c>
      <c r="L106" s="683">
        <v>8</v>
      </c>
      <c r="M106" s="684">
        <v>1002.88</v>
      </c>
    </row>
    <row r="107" spans="1:13" ht="14.45" customHeight="1" x14ac:dyDescent="0.2">
      <c r="A107" s="678" t="s">
        <v>534</v>
      </c>
      <c r="B107" s="679" t="s">
        <v>1540</v>
      </c>
      <c r="C107" s="679" t="s">
        <v>1554</v>
      </c>
      <c r="D107" s="679" t="s">
        <v>1105</v>
      </c>
      <c r="E107" s="679" t="s">
        <v>1086</v>
      </c>
      <c r="F107" s="683"/>
      <c r="G107" s="683"/>
      <c r="H107" s="705">
        <v>0</v>
      </c>
      <c r="I107" s="683">
        <v>8</v>
      </c>
      <c r="J107" s="683">
        <v>1002.8799999999998</v>
      </c>
      <c r="K107" s="705">
        <v>1</v>
      </c>
      <c r="L107" s="683">
        <v>8</v>
      </c>
      <c r="M107" s="684">
        <v>1002.8799999999998</v>
      </c>
    </row>
    <row r="108" spans="1:13" ht="14.45" customHeight="1" thickBot="1" x14ac:dyDescent="0.25">
      <c r="A108" s="685" t="s">
        <v>534</v>
      </c>
      <c r="B108" s="686" t="s">
        <v>1540</v>
      </c>
      <c r="C108" s="686" t="s">
        <v>1555</v>
      </c>
      <c r="D108" s="686" t="s">
        <v>1103</v>
      </c>
      <c r="E108" s="686" t="s">
        <v>1086</v>
      </c>
      <c r="F108" s="690">
        <v>8</v>
      </c>
      <c r="G108" s="690">
        <v>1131.3599999999999</v>
      </c>
      <c r="H108" s="698">
        <v>1</v>
      </c>
      <c r="I108" s="690"/>
      <c r="J108" s="690"/>
      <c r="K108" s="698">
        <v>0</v>
      </c>
      <c r="L108" s="690">
        <v>8</v>
      </c>
      <c r="M108" s="691">
        <v>1131.3599999999999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 xr:uid="{A2AD8997-5E75-482F-BE7A-C7A44D5DA9FA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78" customWidth="1"/>
    <col min="2" max="2" width="5.42578125" style="309" bestFit="1" customWidth="1"/>
    <col min="3" max="3" width="6.140625" style="309" bestFit="1" customWidth="1"/>
    <col min="4" max="4" width="7.42578125" style="309" bestFit="1" customWidth="1"/>
    <col min="5" max="5" width="6.28515625" style="309" bestFit="1" customWidth="1"/>
    <col min="6" max="6" width="6.28515625" style="312" bestFit="1" customWidth="1"/>
    <col min="7" max="7" width="6.140625" style="312" bestFit="1" customWidth="1"/>
    <col min="8" max="8" width="7.42578125" style="312" bestFit="1" customWidth="1"/>
    <col min="9" max="9" width="6.28515625" style="312" bestFit="1" customWidth="1"/>
    <col min="10" max="10" width="5.42578125" style="309" bestFit="1" customWidth="1"/>
    <col min="11" max="11" width="6.140625" style="309" bestFit="1" customWidth="1"/>
    <col min="12" max="12" width="7.42578125" style="309" bestFit="1" customWidth="1"/>
    <col min="13" max="13" width="6.28515625" style="309" bestFit="1" customWidth="1"/>
    <col min="14" max="14" width="5.28515625" style="312" bestFit="1" customWidth="1"/>
    <col min="15" max="15" width="6.140625" style="312" bestFit="1" customWidth="1"/>
    <col min="16" max="16" width="7.42578125" style="312" bestFit="1" customWidth="1"/>
    <col min="17" max="17" width="6.28515625" style="312" bestFit="1" customWidth="1"/>
    <col min="18" max="16384" width="8.85546875" style="231"/>
  </cols>
  <sheetData>
    <row r="1" spans="1:17" ht="18.600000000000001" customHeight="1" thickBot="1" x14ac:dyDescent="0.35">
      <c r="A1" s="525" t="s">
        <v>215</v>
      </c>
      <c r="B1" s="525"/>
      <c r="C1" s="525"/>
      <c r="D1" s="525"/>
      <c r="E1" s="525"/>
      <c r="F1" s="487"/>
      <c r="G1" s="487"/>
      <c r="H1" s="487"/>
      <c r="I1" s="487"/>
      <c r="J1" s="518"/>
      <c r="K1" s="518"/>
      <c r="L1" s="518"/>
      <c r="M1" s="518"/>
      <c r="N1" s="518"/>
      <c r="O1" s="518"/>
      <c r="P1" s="518"/>
      <c r="Q1" s="518"/>
    </row>
    <row r="2" spans="1:17" ht="14.45" customHeight="1" thickBot="1" x14ac:dyDescent="0.25">
      <c r="A2" s="347" t="s">
        <v>297</v>
      </c>
      <c r="B2" s="316"/>
      <c r="C2" s="316"/>
      <c r="D2" s="316"/>
      <c r="E2" s="316"/>
    </row>
    <row r="3" spans="1:17" ht="14.45" customHeight="1" thickBot="1" x14ac:dyDescent="0.25">
      <c r="A3" s="367" t="s">
        <v>3</v>
      </c>
      <c r="B3" s="371">
        <f>SUM(B6:B1048576)</f>
        <v>1260</v>
      </c>
      <c r="C3" s="372">
        <f>SUM(C6:C1048576)</f>
        <v>645</v>
      </c>
      <c r="D3" s="372">
        <f>SUM(D6:D1048576)</f>
        <v>812</v>
      </c>
      <c r="E3" s="373">
        <f>SUM(E6:E1048576)</f>
        <v>0</v>
      </c>
      <c r="F3" s="370">
        <f>IF(SUM($B3:$E3)=0,"",B3/SUM($B3:$E3))</f>
        <v>0.46374677953625321</v>
      </c>
      <c r="G3" s="368">
        <f t="shared" ref="G3:I3" si="0">IF(SUM($B3:$E3)=0,"",C3/SUM($B3:$E3))</f>
        <v>0.23739418476260582</v>
      </c>
      <c r="H3" s="368">
        <f t="shared" si="0"/>
        <v>0.29885903570114097</v>
      </c>
      <c r="I3" s="369">
        <f t="shared" si="0"/>
        <v>0</v>
      </c>
      <c r="J3" s="372">
        <f>SUM(J6:J1048576)</f>
        <v>77</v>
      </c>
      <c r="K3" s="372">
        <f>SUM(K6:K1048576)</f>
        <v>225</v>
      </c>
      <c r="L3" s="372">
        <f>SUM(L6:L1048576)</f>
        <v>812</v>
      </c>
      <c r="M3" s="373">
        <f>SUM(M6:M1048576)</f>
        <v>0</v>
      </c>
      <c r="N3" s="370">
        <f>IF(SUM($J3:$M3)=0,"",J3/SUM($J3:$M3))</f>
        <v>6.9120287253141829E-2</v>
      </c>
      <c r="O3" s="368">
        <f t="shared" ref="O3:Q3" si="1">IF(SUM($J3:$M3)=0,"",K3/SUM($J3:$M3))</f>
        <v>0.20197486535008977</v>
      </c>
      <c r="P3" s="368">
        <f t="shared" si="1"/>
        <v>0.72890484739676842</v>
      </c>
      <c r="Q3" s="369">
        <f t="shared" si="1"/>
        <v>0</v>
      </c>
    </row>
    <row r="4" spans="1:17" ht="14.45" customHeight="1" thickBot="1" x14ac:dyDescent="0.25">
      <c r="A4" s="366"/>
      <c r="B4" s="538" t="s">
        <v>217</v>
      </c>
      <c r="C4" s="539"/>
      <c r="D4" s="539"/>
      <c r="E4" s="540"/>
      <c r="F4" s="535" t="s">
        <v>222</v>
      </c>
      <c r="G4" s="536"/>
      <c r="H4" s="536"/>
      <c r="I4" s="537"/>
      <c r="J4" s="538" t="s">
        <v>223</v>
      </c>
      <c r="K4" s="539"/>
      <c r="L4" s="539"/>
      <c r="M4" s="540"/>
      <c r="N4" s="535" t="s">
        <v>224</v>
      </c>
      <c r="O4" s="536"/>
      <c r="P4" s="536"/>
      <c r="Q4" s="537"/>
    </row>
    <row r="5" spans="1:17" ht="14.45" customHeight="1" thickBot="1" x14ac:dyDescent="0.25">
      <c r="A5" s="715" t="s">
        <v>216</v>
      </c>
      <c r="B5" s="716" t="s">
        <v>218</v>
      </c>
      <c r="C5" s="716" t="s">
        <v>219</v>
      </c>
      <c r="D5" s="716" t="s">
        <v>220</v>
      </c>
      <c r="E5" s="717" t="s">
        <v>221</v>
      </c>
      <c r="F5" s="718" t="s">
        <v>218</v>
      </c>
      <c r="G5" s="719" t="s">
        <v>219</v>
      </c>
      <c r="H5" s="719" t="s">
        <v>220</v>
      </c>
      <c r="I5" s="720" t="s">
        <v>221</v>
      </c>
      <c r="J5" s="716" t="s">
        <v>218</v>
      </c>
      <c r="K5" s="716" t="s">
        <v>219</v>
      </c>
      <c r="L5" s="716" t="s">
        <v>220</v>
      </c>
      <c r="M5" s="717" t="s">
        <v>221</v>
      </c>
      <c r="N5" s="718" t="s">
        <v>218</v>
      </c>
      <c r="O5" s="719" t="s">
        <v>219</v>
      </c>
      <c r="P5" s="719" t="s">
        <v>220</v>
      </c>
      <c r="Q5" s="720" t="s">
        <v>221</v>
      </c>
    </row>
    <row r="6" spans="1:17" ht="14.45" customHeight="1" x14ac:dyDescent="0.2">
      <c r="A6" s="723" t="s">
        <v>1557</v>
      </c>
      <c r="B6" s="727"/>
      <c r="C6" s="676"/>
      <c r="D6" s="676"/>
      <c r="E6" s="677"/>
      <c r="F6" s="725"/>
      <c r="G6" s="697"/>
      <c r="H6" s="697"/>
      <c r="I6" s="729"/>
      <c r="J6" s="727"/>
      <c r="K6" s="676"/>
      <c r="L6" s="676"/>
      <c r="M6" s="677"/>
      <c r="N6" s="725"/>
      <c r="O6" s="697"/>
      <c r="P6" s="697"/>
      <c r="Q6" s="721"/>
    </row>
    <row r="7" spans="1:17" ht="14.45" customHeight="1" thickBot="1" x14ac:dyDescent="0.25">
      <c r="A7" s="724" t="s">
        <v>1225</v>
      </c>
      <c r="B7" s="728">
        <v>1260</v>
      </c>
      <c r="C7" s="690">
        <v>645</v>
      </c>
      <c r="D7" s="690">
        <v>812</v>
      </c>
      <c r="E7" s="691"/>
      <c r="F7" s="726">
        <v>0.46374677953625321</v>
      </c>
      <c r="G7" s="698">
        <v>0.23739418476260582</v>
      </c>
      <c r="H7" s="698">
        <v>0.29885903570114097</v>
      </c>
      <c r="I7" s="730">
        <v>0</v>
      </c>
      <c r="J7" s="728">
        <v>77</v>
      </c>
      <c r="K7" s="690">
        <v>225</v>
      </c>
      <c r="L7" s="690">
        <v>812</v>
      </c>
      <c r="M7" s="691"/>
      <c r="N7" s="726">
        <v>6.9120287253141829E-2</v>
      </c>
      <c r="O7" s="698">
        <v>0.20197486535008977</v>
      </c>
      <c r="P7" s="698">
        <v>0.72890484739676842</v>
      </c>
      <c r="Q7" s="72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 xr:uid="{F736C600-E7EE-4174-8BC6-F8740C3A2BE7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0" customWidth="1"/>
    <col min="2" max="2" width="61.140625" style="310" customWidth="1"/>
    <col min="3" max="3" width="9.5703125" style="231" hidden="1" customWidth="1" outlineLevel="1"/>
    <col min="4" max="4" width="9.5703125" style="311" customWidth="1" collapsed="1"/>
    <col min="5" max="5" width="2.28515625" style="311" customWidth="1"/>
    <col min="6" max="6" width="9.5703125" style="312" customWidth="1"/>
    <col min="7" max="7" width="9.5703125" style="309" customWidth="1"/>
    <col min="8" max="9" width="9.5703125" style="231" customWidth="1"/>
    <col min="10" max="10" width="0" style="231" hidden="1" customWidth="1"/>
    <col min="11" max="16384" width="8.85546875" style="231"/>
  </cols>
  <sheetData>
    <row r="1" spans="1:10" ht="18.600000000000001" customHeight="1" thickBot="1" x14ac:dyDescent="0.35">
      <c r="A1" s="516" t="s">
        <v>158</v>
      </c>
      <c r="B1" s="517"/>
      <c r="C1" s="517"/>
      <c r="D1" s="517"/>
      <c r="E1" s="517"/>
      <c r="F1" s="517"/>
      <c r="G1" s="487"/>
      <c r="H1" s="518"/>
      <c r="I1" s="518"/>
    </row>
    <row r="2" spans="1:10" ht="14.45" customHeight="1" thickBot="1" x14ac:dyDescent="0.25">
      <c r="A2" s="347" t="s">
        <v>297</v>
      </c>
      <c r="B2" s="308"/>
      <c r="C2" s="308"/>
      <c r="D2" s="308"/>
      <c r="E2" s="308"/>
      <c r="F2" s="308"/>
    </row>
    <row r="3" spans="1:10" ht="14.45" customHeight="1" thickBot="1" x14ac:dyDescent="0.25">
      <c r="A3" s="347"/>
      <c r="B3" s="408"/>
      <c r="C3" s="353">
        <v>2019</v>
      </c>
      <c r="D3" s="354">
        <v>2020</v>
      </c>
      <c r="E3" s="11"/>
      <c r="F3" s="495">
        <v>2021</v>
      </c>
      <c r="G3" s="513"/>
      <c r="H3" s="513"/>
      <c r="I3" s="496"/>
    </row>
    <row r="4" spans="1:10" ht="14.45" customHeight="1" thickBot="1" x14ac:dyDescent="0.25">
      <c r="A4" s="358" t="s">
        <v>0</v>
      </c>
      <c r="B4" s="359" t="s">
        <v>213</v>
      </c>
      <c r="C4" s="514" t="s">
        <v>80</v>
      </c>
      <c r="D4" s="515"/>
      <c r="E4" s="360"/>
      <c r="F4" s="355" t="s">
        <v>80</v>
      </c>
      <c r="G4" s="356" t="s">
        <v>81</v>
      </c>
      <c r="H4" s="356" t="s">
        <v>55</v>
      </c>
      <c r="I4" s="357" t="s">
        <v>82</v>
      </c>
    </row>
    <row r="5" spans="1:10" ht="14.45" customHeight="1" x14ac:dyDescent="0.2">
      <c r="A5" s="658" t="s">
        <v>521</v>
      </c>
      <c r="B5" s="659" t="s">
        <v>522</v>
      </c>
      <c r="C5" s="660" t="s">
        <v>298</v>
      </c>
      <c r="D5" s="660" t="s">
        <v>298</v>
      </c>
      <c r="E5" s="660"/>
      <c r="F5" s="660" t="s">
        <v>298</v>
      </c>
      <c r="G5" s="660" t="s">
        <v>298</v>
      </c>
      <c r="H5" s="660" t="s">
        <v>298</v>
      </c>
      <c r="I5" s="661" t="s">
        <v>298</v>
      </c>
      <c r="J5" s="662" t="s">
        <v>60</v>
      </c>
    </row>
    <row r="6" spans="1:10" ht="14.45" customHeight="1" x14ac:dyDescent="0.2">
      <c r="A6" s="658" t="s">
        <v>521</v>
      </c>
      <c r="B6" s="659" t="s">
        <v>1558</v>
      </c>
      <c r="C6" s="660">
        <v>151.31843000000001</v>
      </c>
      <c r="D6" s="660">
        <v>191.84260999999998</v>
      </c>
      <c r="E6" s="660"/>
      <c r="F6" s="660">
        <v>263.13766000000004</v>
      </c>
      <c r="G6" s="660">
        <v>0</v>
      </c>
      <c r="H6" s="660">
        <v>263.13766000000004</v>
      </c>
      <c r="I6" s="661" t="s">
        <v>298</v>
      </c>
      <c r="J6" s="662" t="s">
        <v>1</v>
      </c>
    </row>
    <row r="7" spans="1:10" ht="14.45" customHeight="1" x14ac:dyDescent="0.2">
      <c r="A7" s="658" t="s">
        <v>521</v>
      </c>
      <c r="B7" s="659" t="s">
        <v>1559</v>
      </c>
      <c r="C7" s="660">
        <v>0</v>
      </c>
      <c r="D7" s="660">
        <v>0</v>
      </c>
      <c r="E7" s="660"/>
      <c r="F7" s="660">
        <v>18.55</v>
      </c>
      <c r="G7" s="660">
        <v>0</v>
      </c>
      <c r="H7" s="660">
        <v>18.55</v>
      </c>
      <c r="I7" s="661" t="s">
        <v>298</v>
      </c>
      <c r="J7" s="662" t="s">
        <v>1</v>
      </c>
    </row>
    <row r="8" spans="1:10" ht="14.45" customHeight="1" x14ac:dyDescent="0.2">
      <c r="A8" s="658" t="s">
        <v>521</v>
      </c>
      <c r="B8" s="659" t="s">
        <v>1560</v>
      </c>
      <c r="C8" s="660">
        <v>0</v>
      </c>
      <c r="D8" s="660">
        <v>3.6108000000000002</v>
      </c>
      <c r="E8" s="660"/>
      <c r="F8" s="660">
        <v>0</v>
      </c>
      <c r="G8" s="660">
        <v>0</v>
      </c>
      <c r="H8" s="660">
        <v>0</v>
      </c>
      <c r="I8" s="661" t="s">
        <v>298</v>
      </c>
      <c r="J8" s="662" t="s">
        <v>1</v>
      </c>
    </row>
    <row r="9" spans="1:10" ht="14.45" customHeight="1" x14ac:dyDescent="0.2">
      <c r="A9" s="658" t="s">
        <v>521</v>
      </c>
      <c r="B9" s="659" t="s">
        <v>1561</v>
      </c>
      <c r="C9" s="660">
        <v>0.46629000000000004</v>
      </c>
      <c r="D9" s="660">
        <v>0.45850000000000002</v>
      </c>
      <c r="E9" s="660"/>
      <c r="F9" s="660">
        <v>0</v>
      </c>
      <c r="G9" s="660">
        <v>0</v>
      </c>
      <c r="H9" s="660">
        <v>0</v>
      </c>
      <c r="I9" s="661" t="s">
        <v>298</v>
      </c>
      <c r="J9" s="662" t="s">
        <v>1</v>
      </c>
    </row>
    <row r="10" spans="1:10" ht="14.45" customHeight="1" x14ac:dyDescent="0.2">
      <c r="A10" s="658" t="s">
        <v>521</v>
      </c>
      <c r="B10" s="659" t="s">
        <v>1562</v>
      </c>
      <c r="C10" s="660">
        <v>216.24886999999998</v>
      </c>
      <c r="D10" s="660">
        <v>222.24387999999988</v>
      </c>
      <c r="E10" s="660"/>
      <c r="F10" s="660">
        <v>250.7511999999999</v>
      </c>
      <c r="G10" s="660">
        <v>0</v>
      </c>
      <c r="H10" s="660">
        <v>250.7511999999999</v>
      </c>
      <c r="I10" s="661" t="s">
        <v>298</v>
      </c>
      <c r="J10" s="662" t="s">
        <v>1</v>
      </c>
    </row>
    <row r="11" spans="1:10" ht="14.45" customHeight="1" x14ac:dyDescent="0.2">
      <c r="A11" s="658" t="s">
        <v>521</v>
      </c>
      <c r="B11" s="659" t="s">
        <v>1563</v>
      </c>
      <c r="C11" s="660">
        <v>1188.0854499999996</v>
      </c>
      <c r="D11" s="660">
        <v>1310.77424</v>
      </c>
      <c r="E11" s="660"/>
      <c r="F11" s="660">
        <v>1884.7591</v>
      </c>
      <c r="G11" s="660">
        <v>0</v>
      </c>
      <c r="H11" s="660">
        <v>1884.7591</v>
      </c>
      <c r="I11" s="661" t="s">
        <v>298</v>
      </c>
      <c r="J11" s="662" t="s">
        <v>1</v>
      </c>
    </row>
    <row r="12" spans="1:10" ht="14.45" customHeight="1" x14ac:dyDescent="0.2">
      <c r="A12" s="658" t="s">
        <v>521</v>
      </c>
      <c r="B12" s="659" t="s">
        <v>1564</v>
      </c>
      <c r="C12" s="660">
        <v>0</v>
      </c>
      <c r="D12" s="660">
        <v>0</v>
      </c>
      <c r="E12" s="660"/>
      <c r="F12" s="660">
        <v>1.4762</v>
      </c>
      <c r="G12" s="660">
        <v>0</v>
      </c>
      <c r="H12" s="660">
        <v>1.4762</v>
      </c>
      <c r="I12" s="661" t="s">
        <v>298</v>
      </c>
      <c r="J12" s="662" t="s">
        <v>1</v>
      </c>
    </row>
    <row r="13" spans="1:10" ht="14.45" customHeight="1" x14ac:dyDescent="0.2">
      <c r="A13" s="658" t="s">
        <v>521</v>
      </c>
      <c r="B13" s="659" t="s">
        <v>1565</v>
      </c>
      <c r="C13" s="660">
        <v>151.46828999999997</v>
      </c>
      <c r="D13" s="660">
        <v>68.242279999999994</v>
      </c>
      <c r="E13" s="660"/>
      <c r="F13" s="660">
        <v>74.297449999999998</v>
      </c>
      <c r="G13" s="660">
        <v>0</v>
      </c>
      <c r="H13" s="660">
        <v>74.297449999999998</v>
      </c>
      <c r="I13" s="661" t="s">
        <v>298</v>
      </c>
      <c r="J13" s="662" t="s">
        <v>1</v>
      </c>
    </row>
    <row r="14" spans="1:10" ht="14.45" customHeight="1" x14ac:dyDescent="0.2">
      <c r="A14" s="658" t="s">
        <v>521</v>
      </c>
      <c r="B14" s="659" t="s">
        <v>1566</v>
      </c>
      <c r="C14" s="660">
        <v>12.734599999999999</v>
      </c>
      <c r="D14" s="660">
        <v>8.0917000000000012</v>
      </c>
      <c r="E14" s="660"/>
      <c r="F14" s="660">
        <v>9.5775199999999998</v>
      </c>
      <c r="G14" s="660">
        <v>0</v>
      </c>
      <c r="H14" s="660">
        <v>9.5775199999999998</v>
      </c>
      <c r="I14" s="661" t="s">
        <v>298</v>
      </c>
      <c r="J14" s="662" t="s">
        <v>1</v>
      </c>
    </row>
    <row r="15" spans="1:10" ht="14.45" customHeight="1" x14ac:dyDescent="0.2">
      <c r="A15" s="658" t="s">
        <v>521</v>
      </c>
      <c r="B15" s="659" t="s">
        <v>1567</v>
      </c>
      <c r="C15" s="660">
        <v>10.156690000000001</v>
      </c>
      <c r="D15" s="660">
        <v>13.134820000000001</v>
      </c>
      <c r="E15" s="660"/>
      <c r="F15" s="660">
        <v>13.409000000000001</v>
      </c>
      <c r="G15" s="660">
        <v>0</v>
      </c>
      <c r="H15" s="660">
        <v>13.409000000000001</v>
      </c>
      <c r="I15" s="661" t="s">
        <v>298</v>
      </c>
      <c r="J15" s="662" t="s">
        <v>1</v>
      </c>
    </row>
    <row r="16" spans="1:10" ht="14.45" customHeight="1" x14ac:dyDescent="0.2">
      <c r="A16" s="658" t="s">
        <v>521</v>
      </c>
      <c r="B16" s="659" t="s">
        <v>1568</v>
      </c>
      <c r="C16" s="660">
        <v>96.12324000000001</v>
      </c>
      <c r="D16" s="660">
        <v>82.364000000000004</v>
      </c>
      <c r="E16" s="660"/>
      <c r="F16" s="660">
        <v>462.15109999999999</v>
      </c>
      <c r="G16" s="660">
        <v>0</v>
      </c>
      <c r="H16" s="660">
        <v>462.15109999999999</v>
      </c>
      <c r="I16" s="661" t="s">
        <v>298</v>
      </c>
      <c r="J16" s="662" t="s">
        <v>1</v>
      </c>
    </row>
    <row r="17" spans="1:10" ht="14.45" customHeight="1" x14ac:dyDescent="0.2">
      <c r="A17" s="658" t="s">
        <v>521</v>
      </c>
      <c r="B17" s="659" t="s">
        <v>1569</v>
      </c>
      <c r="C17" s="660">
        <v>61.33999</v>
      </c>
      <c r="D17" s="660">
        <v>73.135950000000008</v>
      </c>
      <c r="E17" s="660"/>
      <c r="F17" s="660">
        <v>119.43800000000003</v>
      </c>
      <c r="G17" s="660">
        <v>0</v>
      </c>
      <c r="H17" s="660">
        <v>119.43800000000003</v>
      </c>
      <c r="I17" s="661" t="s">
        <v>298</v>
      </c>
      <c r="J17" s="662" t="s">
        <v>1</v>
      </c>
    </row>
    <row r="18" spans="1:10" ht="14.45" customHeight="1" x14ac:dyDescent="0.2">
      <c r="A18" s="658" t="s">
        <v>521</v>
      </c>
      <c r="B18" s="659" t="s">
        <v>1570</v>
      </c>
      <c r="C18" s="660">
        <v>90.087109999999981</v>
      </c>
      <c r="D18" s="660">
        <v>127.98343999999999</v>
      </c>
      <c r="E18" s="660"/>
      <c r="F18" s="660">
        <v>436.85640999999998</v>
      </c>
      <c r="G18" s="660">
        <v>0</v>
      </c>
      <c r="H18" s="660">
        <v>436.85640999999998</v>
      </c>
      <c r="I18" s="661" t="s">
        <v>298</v>
      </c>
      <c r="J18" s="662" t="s">
        <v>1</v>
      </c>
    </row>
    <row r="19" spans="1:10" ht="14.45" customHeight="1" x14ac:dyDescent="0.2">
      <c r="A19" s="658" t="s">
        <v>521</v>
      </c>
      <c r="B19" s="659" t="s">
        <v>1571</v>
      </c>
      <c r="C19" s="660">
        <v>0</v>
      </c>
      <c r="D19" s="660">
        <v>2.4409800000000001</v>
      </c>
      <c r="E19" s="660"/>
      <c r="F19" s="660">
        <v>2.4409099999999997</v>
      </c>
      <c r="G19" s="660">
        <v>0</v>
      </c>
      <c r="H19" s="660">
        <v>2.4409099999999997</v>
      </c>
      <c r="I19" s="661" t="s">
        <v>298</v>
      </c>
      <c r="J19" s="662" t="s">
        <v>1</v>
      </c>
    </row>
    <row r="20" spans="1:10" ht="14.45" customHeight="1" x14ac:dyDescent="0.2">
      <c r="A20" s="658" t="s">
        <v>521</v>
      </c>
      <c r="B20" s="659" t="s">
        <v>532</v>
      </c>
      <c r="C20" s="660">
        <v>1978.0289599999996</v>
      </c>
      <c r="D20" s="660">
        <v>2104.3231999999998</v>
      </c>
      <c r="E20" s="660"/>
      <c r="F20" s="660">
        <v>3536.8445499999998</v>
      </c>
      <c r="G20" s="660">
        <v>0</v>
      </c>
      <c r="H20" s="660">
        <v>3536.8445499999998</v>
      </c>
      <c r="I20" s="661" t="s">
        <v>298</v>
      </c>
      <c r="J20" s="662" t="s">
        <v>533</v>
      </c>
    </row>
    <row r="22" spans="1:10" ht="14.45" customHeight="1" x14ac:dyDescent="0.2">
      <c r="A22" s="658" t="s">
        <v>521</v>
      </c>
      <c r="B22" s="659" t="s">
        <v>522</v>
      </c>
      <c r="C22" s="660" t="s">
        <v>298</v>
      </c>
      <c r="D22" s="660" t="s">
        <v>298</v>
      </c>
      <c r="E22" s="660"/>
      <c r="F22" s="660" t="s">
        <v>298</v>
      </c>
      <c r="G22" s="660" t="s">
        <v>298</v>
      </c>
      <c r="H22" s="660" t="s">
        <v>298</v>
      </c>
      <c r="I22" s="661" t="s">
        <v>298</v>
      </c>
      <c r="J22" s="662" t="s">
        <v>60</v>
      </c>
    </row>
    <row r="23" spans="1:10" ht="14.45" customHeight="1" x14ac:dyDescent="0.2">
      <c r="A23" s="658" t="s">
        <v>534</v>
      </c>
      <c r="B23" s="659" t="s">
        <v>535</v>
      </c>
      <c r="C23" s="660" t="s">
        <v>298</v>
      </c>
      <c r="D23" s="660" t="s">
        <v>298</v>
      </c>
      <c r="E23" s="660"/>
      <c r="F23" s="660" t="s">
        <v>298</v>
      </c>
      <c r="G23" s="660" t="s">
        <v>298</v>
      </c>
      <c r="H23" s="660" t="s">
        <v>298</v>
      </c>
      <c r="I23" s="661" t="s">
        <v>298</v>
      </c>
      <c r="J23" s="662" t="s">
        <v>0</v>
      </c>
    </row>
    <row r="24" spans="1:10" ht="14.45" customHeight="1" x14ac:dyDescent="0.2">
      <c r="A24" s="658" t="s">
        <v>534</v>
      </c>
      <c r="B24" s="659" t="s">
        <v>1558</v>
      </c>
      <c r="C24" s="660">
        <v>151.31843000000001</v>
      </c>
      <c r="D24" s="660">
        <v>191.84260999999998</v>
      </c>
      <c r="E24" s="660"/>
      <c r="F24" s="660">
        <v>263.13766000000004</v>
      </c>
      <c r="G24" s="660">
        <v>0</v>
      </c>
      <c r="H24" s="660">
        <v>263.13766000000004</v>
      </c>
      <c r="I24" s="661" t="s">
        <v>298</v>
      </c>
      <c r="J24" s="662" t="s">
        <v>1</v>
      </c>
    </row>
    <row r="25" spans="1:10" ht="14.45" customHeight="1" x14ac:dyDescent="0.2">
      <c r="A25" s="658" t="s">
        <v>534</v>
      </c>
      <c r="B25" s="659" t="s">
        <v>1559</v>
      </c>
      <c r="C25" s="660">
        <v>0</v>
      </c>
      <c r="D25" s="660">
        <v>0</v>
      </c>
      <c r="E25" s="660"/>
      <c r="F25" s="660">
        <v>18.55</v>
      </c>
      <c r="G25" s="660">
        <v>0</v>
      </c>
      <c r="H25" s="660">
        <v>18.55</v>
      </c>
      <c r="I25" s="661" t="s">
        <v>298</v>
      </c>
      <c r="J25" s="662" t="s">
        <v>1</v>
      </c>
    </row>
    <row r="26" spans="1:10" ht="14.45" customHeight="1" x14ac:dyDescent="0.2">
      <c r="A26" s="658" t="s">
        <v>534</v>
      </c>
      <c r="B26" s="659" t="s">
        <v>1560</v>
      </c>
      <c r="C26" s="660">
        <v>0</v>
      </c>
      <c r="D26" s="660">
        <v>3.6108000000000002</v>
      </c>
      <c r="E26" s="660"/>
      <c r="F26" s="660">
        <v>0</v>
      </c>
      <c r="G26" s="660">
        <v>0</v>
      </c>
      <c r="H26" s="660">
        <v>0</v>
      </c>
      <c r="I26" s="661" t="s">
        <v>298</v>
      </c>
      <c r="J26" s="662" t="s">
        <v>1</v>
      </c>
    </row>
    <row r="27" spans="1:10" ht="14.45" customHeight="1" x14ac:dyDescent="0.2">
      <c r="A27" s="658" t="s">
        <v>534</v>
      </c>
      <c r="B27" s="659" t="s">
        <v>1561</v>
      </c>
      <c r="C27" s="660">
        <v>0.46629000000000004</v>
      </c>
      <c r="D27" s="660">
        <v>0.45850000000000002</v>
      </c>
      <c r="E27" s="660"/>
      <c r="F27" s="660">
        <v>0</v>
      </c>
      <c r="G27" s="660">
        <v>0</v>
      </c>
      <c r="H27" s="660">
        <v>0</v>
      </c>
      <c r="I27" s="661" t="s">
        <v>298</v>
      </c>
      <c r="J27" s="662" t="s">
        <v>1</v>
      </c>
    </row>
    <row r="28" spans="1:10" ht="14.45" customHeight="1" x14ac:dyDescent="0.2">
      <c r="A28" s="658" t="s">
        <v>534</v>
      </c>
      <c r="B28" s="659" t="s">
        <v>1562</v>
      </c>
      <c r="C28" s="660">
        <v>216.24886999999998</v>
      </c>
      <c r="D28" s="660">
        <v>222.24387999999988</v>
      </c>
      <c r="E28" s="660"/>
      <c r="F28" s="660">
        <v>250.7511999999999</v>
      </c>
      <c r="G28" s="660">
        <v>0</v>
      </c>
      <c r="H28" s="660">
        <v>250.7511999999999</v>
      </c>
      <c r="I28" s="661" t="s">
        <v>298</v>
      </c>
      <c r="J28" s="662" t="s">
        <v>1</v>
      </c>
    </row>
    <row r="29" spans="1:10" ht="14.45" customHeight="1" x14ac:dyDescent="0.2">
      <c r="A29" s="658" t="s">
        <v>534</v>
      </c>
      <c r="B29" s="659" t="s">
        <v>1563</v>
      </c>
      <c r="C29" s="660">
        <v>1188.0854499999996</v>
      </c>
      <c r="D29" s="660">
        <v>1310.77424</v>
      </c>
      <c r="E29" s="660"/>
      <c r="F29" s="660">
        <v>1884.7591</v>
      </c>
      <c r="G29" s="660">
        <v>0</v>
      </c>
      <c r="H29" s="660">
        <v>1884.7591</v>
      </c>
      <c r="I29" s="661" t="s">
        <v>298</v>
      </c>
      <c r="J29" s="662" t="s">
        <v>1</v>
      </c>
    </row>
    <row r="30" spans="1:10" ht="14.45" customHeight="1" x14ac:dyDescent="0.2">
      <c r="A30" s="658" t="s">
        <v>534</v>
      </c>
      <c r="B30" s="659" t="s">
        <v>1564</v>
      </c>
      <c r="C30" s="660">
        <v>0</v>
      </c>
      <c r="D30" s="660">
        <v>0</v>
      </c>
      <c r="E30" s="660"/>
      <c r="F30" s="660">
        <v>1.4762</v>
      </c>
      <c r="G30" s="660">
        <v>0</v>
      </c>
      <c r="H30" s="660">
        <v>1.4762</v>
      </c>
      <c r="I30" s="661" t="s">
        <v>298</v>
      </c>
      <c r="J30" s="662" t="s">
        <v>1</v>
      </c>
    </row>
    <row r="31" spans="1:10" ht="14.45" customHeight="1" x14ac:dyDescent="0.2">
      <c r="A31" s="658" t="s">
        <v>534</v>
      </c>
      <c r="B31" s="659" t="s">
        <v>1565</v>
      </c>
      <c r="C31" s="660">
        <v>151.46828999999997</v>
      </c>
      <c r="D31" s="660">
        <v>68.242279999999994</v>
      </c>
      <c r="E31" s="660"/>
      <c r="F31" s="660">
        <v>74.297449999999998</v>
      </c>
      <c r="G31" s="660">
        <v>0</v>
      </c>
      <c r="H31" s="660">
        <v>74.297449999999998</v>
      </c>
      <c r="I31" s="661" t="s">
        <v>298</v>
      </c>
      <c r="J31" s="662" t="s">
        <v>1</v>
      </c>
    </row>
    <row r="32" spans="1:10" ht="14.45" customHeight="1" x14ac:dyDescent="0.2">
      <c r="A32" s="658" t="s">
        <v>534</v>
      </c>
      <c r="B32" s="659" t="s">
        <v>1566</v>
      </c>
      <c r="C32" s="660">
        <v>12.734599999999999</v>
      </c>
      <c r="D32" s="660">
        <v>8.0917000000000012</v>
      </c>
      <c r="E32" s="660"/>
      <c r="F32" s="660">
        <v>9.5775199999999998</v>
      </c>
      <c r="G32" s="660">
        <v>0</v>
      </c>
      <c r="H32" s="660">
        <v>9.5775199999999998</v>
      </c>
      <c r="I32" s="661" t="s">
        <v>298</v>
      </c>
      <c r="J32" s="662" t="s">
        <v>1</v>
      </c>
    </row>
    <row r="33" spans="1:10" ht="14.45" customHeight="1" x14ac:dyDescent="0.2">
      <c r="A33" s="658" t="s">
        <v>534</v>
      </c>
      <c r="B33" s="659" t="s">
        <v>1567</v>
      </c>
      <c r="C33" s="660">
        <v>10.156690000000001</v>
      </c>
      <c r="D33" s="660">
        <v>13.134820000000001</v>
      </c>
      <c r="E33" s="660"/>
      <c r="F33" s="660">
        <v>13.409000000000001</v>
      </c>
      <c r="G33" s="660">
        <v>0</v>
      </c>
      <c r="H33" s="660">
        <v>13.409000000000001</v>
      </c>
      <c r="I33" s="661" t="s">
        <v>298</v>
      </c>
      <c r="J33" s="662" t="s">
        <v>1</v>
      </c>
    </row>
    <row r="34" spans="1:10" ht="14.45" customHeight="1" x14ac:dyDescent="0.2">
      <c r="A34" s="658" t="s">
        <v>534</v>
      </c>
      <c r="B34" s="659" t="s">
        <v>1568</v>
      </c>
      <c r="C34" s="660">
        <v>96.12324000000001</v>
      </c>
      <c r="D34" s="660">
        <v>82.364000000000004</v>
      </c>
      <c r="E34" s="660"/>
      <c r="F34" s="660">
        <v>462.15109999999999</v>
      </c>
      <c r="G34" s="660">
        <v>0</v>
      </c>
      <c r="H34" s="660">
        <v>462.15109999999999</v>
      </c>
      <c r="I34" s="661" t="s">
        <v>298</v>
      </c>
      <c r="J34" s="662" t="s">
        <v>1</v>
      </c>
    </row>
    <row r="35" spans="1:10" ht="14.45" customHeight="1" x14ac:dyDescent="0.2">
      <c r="A35" s="658" t="s">
        <v>534</v>
      </c>
      <c r="B35" s="659" t="s">
        <v>1569</v>
      </c>
      <c r="C35" s="660">
        <v>61.33999</v>
      </c>
      <c r="D35" s="660">
        <v>73.135950000000008</v>
      </c>
      <c r="E35" s="660"/>
      <c r="F35" s="660">
        <v>119.43800000000003</v>
      </c>
      <c r="G35" s="660">
        <v>0</v>
      </c>
      <c r="H35" s="660">
        <v>119.43800000000003</v>
      </c>
      <c r="I35" s="661" t="s">
        <v>298</v>
      </c>
      <c r="J35" s="662" t="s">
        <v>1</v>
      </c>
    </row>
    <row r="36" spans="1:10" ht="14.45" customHeight="1" x14ac:dyDescent="0.2">
      <c r="A36" s="658" t="s">
        <v>534</v>
      </c>
      <c r="B36" s="659" t="s">
        <v>1570</v>
      </c>
      <c r="C36" s="660">
        <v>90.087109999999981</v>
      </c>
      <c r="D36" s="660">
        <v>127.98343999999999</v>
      </c>
      <c r="E36" s="660"/>
      <c r="F36" s="660">
        <v>436.85640999999998</v>
      </c>
      <c r="G36" s="660">
        <v>0</v>
      </c>
      <c r="H36" s="660">
        <v>436.85640999999998</v>
      </c>
      <c r="I36" s="661" t="s">
        <v>298</v>
      </c>
      <c r="J36" s="662" t="s">
        <v>1</v>
      </c>
    </row>
    <row r="37" spans="1:10" ht="14.45" customHeight="1" x14ac:dyDescent="0.2">
      <c r="A37" s="658" t="s">
        <v>534</v>
      </c>
      <c r="B37" s="659" t="s">
        <v>1571</v>
      </c>
      <c r="C37" s="660">
        <v>0</v>
      </c>
      <c r="D37" s="660">
        <v>2.4409800000000001</v>
      </c>
      <c r="E37" s="660"/>
      <c r="F37" s="660">
        <v>2.4409099999999997</v>
      </c>
      <c r="G37" s="660">
        <v>0</v>
      </c>
      <c r="H37" s="660">
        <v>2.4409099999999997</v>
      </c>
      <c r="I37" s="661" t="s">
        <v>298</v>
      </c>
      <c r="J37" s="662" t="s">
        <v>1</v>
      </c>
    </row>
    <row r="38" spans="1:10" ht="14.45" customHeight="1" x14ac:dyDescent="0.2">
      <c r="A38" s="658" t="s">
        <v>534</v>
      </c>
      <c r="B38" s="659" t="s">
        <v>536</v>
      </c>
      <c r="C38" s="660">
        <v>1978.0289599999996</v>
      </c>
      <c r="D38" s="660">
        <v>2104.3231999999998</v>
      </c>
      <c r="E38" s="660"/>
      <c r="F38" s="660">
        <v>3536.8445499999998</v>
      </c>
      <c r="G38" s="660">
        <v>0</v>
      </c>
      <c r="H38" s="660">
        <v>3536.8445499999998</v>
      </c>
      <c r="I38" s="661" t="s">
        <v>298</v>
      </c>
      <c r="J38" s="662" t="s">
        <v>537</v>
      </c>
    </row>
    <row r="39" spans="1:10" ht="14.45" customHeight="1" x14ac:dyDescent="0.2">
      <c r="A39" s="658" t="s">
        <v>298</v>
      </c>
      <c r="B39" s="659" t="s">
        <v>298</v>
      </c>
      <c r="C39" s="660" t="s">
        <v>298</v>
      </c>
      <c r="D39" s="660" t="s">
        <v>298</v>
      </c>
      <c r="E39" s="660"/>
      <c r="F39" s="660" t="s">
        <v>298</v>
      </c>
      <c r="G39" s="660" t="s">
        <v>298</v>
      </c>
      <c r="H39" s="660" t="s">
        <v>298</v>
      </c>
      <c r="I39" s="661" t="s">
        <v>298</v>
      </c>
      <c r="J39" s="662" t="s">
        <v>538</v>
      </c>
    </row>
    <row r="40" spans="1:10" ht="14.45" customHeight="1" x14ac:dyDescent="0.2">
      <c r="A40" s="658" t="s">
        <v>521</v>
      </c>
      <c r="B40" s="659" t="s">
        <v>532</v>
      </c>
      <c r="C40" s="660">
        <v>1978.0289599999996</v>
      </c>
      <c r="D40" s="660">
        <v>2104.3231999999998</v>
      </c>
      <c r="E40" s="660"/>
      <c r="F40" s="660">
        <v>3536.8445499999998</v>
      </c>
      <c r="G40" s="660">
        <v>0</v>
      </c>
      <c r="H40" s="660">
        <v>3536.8445499999998</v>
      </c>
      <c r="I40" s="661" t="s">
        <v>298</v>
      </c>
      <c r="J40" s="662" t="s">
        <v>533</v>
      </c>
    </row>
  </sheetData>
  <mergeCells count="3">
    <mergeCell ref="A1:I1"/>
    <mergeCell ref="F3:I3"/>
    <mergeCell ref="C4:D4"/>
  </mergeCells>
  <conditionalFormatting sqref="F21 F41:F65537">
    <cfRule type="cellIs" dxfId="40" priority="18" stopIfTrue="1" operator="greaterThan">
      <formula>1</formula>
    </cfRule>
  </conditionalFormatting>
  <conditionalFormatting sqref="H5:H20">
    <cfRule type="expression" dxfId="39" priority="14">
      <formula>$H5&gt;0</formula>
    </cfRule>
  </conditionalFormatting>
  <conditionalFormatting sqref="I5:I20">
    <cfRule type="expression" dxfId="38" priority="15">
      <formula>$I5&gt;1</formula>
    </cfRule>
  </conditionalFormatting>
  <conditionalFormatting sqref="B5:B20">
    <cfRule type="expression" dxfId="37" priority="11">
      <formula>OR($J5="NS",$J5="SumaNS",$J5="Účet")</formula>
    </cfRule>
  </conditionalFormatting>
  <conditionalFormatting sqref="F5:I20 B5:D20">
    <cfRule type="expression" dxfId="36" priority="17">
      <formula>AND($J5&lt;&gt;"",$J5&lt;&gt;"mezeraKL")</formula>
    </cfRule>
  </conditionalFormatting>
  <conditionalFormatting sqref="B5:D20 F5:I20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4" priority="13">
      <formula>OR($J5="SumaNS",$J5="NS")</formula>
    </cfRule>
  </conditionalFormatting>
  <conditionalFormatting sqref="A5:A20">
    <cfRule type="expression" dxfId="33" priority="9">
      <formula>AND($J5&lt;&gt;"mezeraKL",$J5&lt;&gt;"")</formula>
    </cfRule>
  </conditionalFormatting>
  <conditionalFormatting sqref="A5:A20">
    <cfRule type="expression" dxfId="32" priority="10">
      <formula>AND($J5&lt;&gt;"",$J5&lt;&gt;"mezeraKL")</formula>
    </cfRule>
  </conditionalFormatting>
  <conditionalFormatting sqref="H22:H40">
    <cfRule type="expression" dxfId="31" priority="6">
      <formula>$H22&gt;0</formula>
    </cfRule>
  </conditionalFormatting>
  <conditionalFormatting sqref="A22:A40">
    <cfRule type="expression" dxfId="30" priority="5">
      <formula>AND($J22&lt;&gt;"mezeraKL",$J22&lt;&gt;"")</formula>
    </cfRule>
  </conditionalFormatting>
  <conditionalFormatting sqref="I22:I40">
    <cfRule type="expression" dxfId="29" priority="7">
      <formula>$I22&gt;1</formula>
    </cfRule>
  </conditionalFormatting>
  <conditionalFormatting sqref="B22:B40">
    <cfRule type="expression" dxfId="28" priority="4">
      <formula>OR($J22="NS",$J22="SumaNS",$J22="Účet")</formula>
    </cfRule>
  </conditionalFormatting>
  <conditionalFormatting sqref="A22:D40 F22:I40">
    <cfRule type="expression" dxfId="27" priority="8">
      <formula>AND($J22&lt;&gt;"",$J22&lt;&gt;"mezeraKL")</formula>
    </cfRule>
  </conditionalFormatting>
  <conditionalFormatting sqref="B22:D40 F22:I40">
    <cfRule type="expression" dxfId="26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40 F22:I40">
    <cfRule type="expression" dxfId="25" priority="2">
      <formula>OR($J22="SumaNS",$J22="NS")</formula>
    </cfRule>
  </conditionalFormatting>
  <hyperlinks>
    <hyperlink ref="A2" location="Obsah!A1" display="Zpět na Obsah  KL 01  1.-4.měsíc" xr:uid="{73A8BD97-6AE6-4E11-BD37-141ACDD64DB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1" hidden="1" customWidth="1" outlineLevel="1"/>
    <col min="2" max="2" width="28.28515625" style="231" hidden="1" customWidth="1" outlineLevel="1"/>
    <col min="3" max="3" width="5.28515625" style="311" bestFit="1" customWidth="1" collapsed="1"/>
    <col min="4" max="4" width="18.7109375" style="315" customWidth="1"/>
    <col min="5" max="5" width="9" style="311" bestFit="1" customWidth="1"/>
    <col min="6" max="6" width="18.7109375" style="315" customWidth="1"/>
    <col min="7" max="7" width="12.42578125" style="311" hidden="1" customWidth="1" outlineLevel="1"/>
    <col min="8" max="8" width="25.7109375" style="311" customWidth="1" collapsed="1"/>
    <col min="9" max="9" width="7.7109375" style="309" customWidth="1"/>
    <col min="10" max="10" width="10" style="309" customWidth="1"/>
    <col min="11" max="11" width="11.140625" style="309" customWidth="1"/>
    <col min="12" max="16384" width="8.85546875" style="231"/>
  </cols>
  <sheetData>
    <row r="1" spans="1:11" ht="18.600000000000001" customHeight="1" thickBot="1" x14ac:dyDescent="0.35">
      <c r="A1" s="523" t="s">
        <v>2202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 ht="14.45" customHeight="1" thickBot="1" x14ac:dyDescent="0.25">
      <c r="A2" s="347" t="s">
        <v>297</v>
      </c>
      <c r="B2" s="66"/>
      <c r="C2" s="313"/>
      <c r="D2" s="313"/>
      <c r="E2" s="313"/>
      <c r="F2" s="313"/>
      <c r="G2" s="313"/>
      <c r="H2" s="313"/>
      <c r="I2" s="314"/>
      <c r="J2" s="314"/>
      <c r="K2" s="314"/>
    </row>
    <row r="3" spans="1:11" ht="14.45" customHeight="1" thickBot="1" x14ac:dyDescent="0.25">
      <c r="A3" s="66"/>
      <c r="B3" s="66"/>
      <c r="C3" s="519"/>
      <c r="D3" s="520"/>
      <c r="E3" s="520"/>
      <c r="F3" s="520"/>
      <c r="G3" s="520"/>
      <c r="H3" s="244" t="s">
        <v>141</v>
      </c>
      <c r="I3" s="188">
        <f>IF(J3&lt;&gt;0,K3/J3,0)</f>
        <v>8.7489730969003556</v>
      </c>
      <c r="J3" s="188">
        <f>SUBTOTAL(9,J5:J1048576)</f>
        <v>404258.25</v>
      </c>
      <c r="K3" s="189">
        <f>SUBTOTAL(9,K5:K1048576)</f>
        <v>3536844.5534500182</v>
      </c>
    </row>
    <row r="4" spans="1:11" s="310" customFormat="1" ht="14.45" customHeight="1" thickBot="1" x14ac:dyDescent="0.25">
      <c r="A4" s="663" t="s">
        <v>4</v>
      </c>
      <c r="B4" s="664" t="s">
        <v>5</v>
      </c>
      <c r="C4" s="664" t="s">
        <v>0</v>
      </c>
      <c r="D4" s="664" t="s">
        <v>6</v>
      </c>
      <c r="E4" s="664" t="s">
        <v>7</v>
      </c>
      <c r="F4" s="664" t="s">
        <v>1</v>
      </c>
      <c r="G4" s="664" t="s">
        <v>76</v>
      </c>
      <c r="H4" s="666" t="s">
        <v>11</v>
      </c>
      <c r="I4" s="667" t="s">
        <v>164</v>
      </c>
      <c r="J4" s="667" t="s">
        <v>13</v>
      </c>
      <c r="K4" s="668" t="s">
        <v>175</v>
      </c>
    </row>
    <row r="5" spans="1:11" ht="14.45" customHeight="1" x14ac:dyDescent="0.2">
      <c r="A5" s="671" t="s">
        <v>521</v>
      </c>
      <c r="B5" s="672" t="s">
        <v>522</v>
      </c>
      <c r="C5" s="673" t="s">
        <v>534</v>
      </c>
      <c r="D5" s="674" t="s">
        <v>535</v>
      </c>
      <c r="E5" s="673" t="s">
        <v>1572</v>
      </c>
      <c r="F5" s="674" t="s">
        <v>1573</v>
      </c>
      <c r="G5" s="673" t="s">
        <v>1574</v>
      </c>
      <c r="H5" s="673" t="s">
        <v>1575</v>
      </c>
      <c r="I5" s="676">
        <v>2210.719970703125</v>
      </c>
      <c r="J5" s="676">
        <v>1</v>
      </c>
      <c r="K5" s="677">
        <v>2210.719970703125</v>
      </c>
    </row>
    <row r="6" spans="1:11" ht="14.45" customHeight="1" x14ac:dyDescent="0.2">
      <c r="A6" s="678" t="s">
        <v>521</v>
      </c>
      <c r="B6" s="679" t="s">
        <v>522</v>
      </c>
      <c r="C6" s="680" t="s">
        <v>534</v>
      </c>
      <c r="D6" s="681" t="s">
        <v>535</v>
      </c>
      <c r="E6" s="680" t="s">
        <v>1572</v>
      </c>
      <c r="F6" s="681" t="s">
        <v>1573</v>
      </c>
      <c r="G6" s="680" t="s">
        <v>1576</v>
      </c>
      <c r="H6" s="680" t="s">
        <v>1577</v>
      </c>
      <c r="I6" s="683">
        <v>5445</v>
      </c>
      <c r="J6" s="683">
        <v>2</v>
      </c>
      <c r="K6" s="684">
        <v>10890</v>
      </c>
    </row>
    <row r="7" spans="1:11" ht="14.45" customHeight="1" x14ac:dyDescent="0.2">
      <c r="A7" s="678" t="s">
        <v>521</v>
      </c>
      <c r="B7" s="679" t="s">
        <v>522</v>
      </c>
      <c r="C7" s="680" t="s">
        <v>534</v>
      </c>
      <c r="D7" s="681" t="s">
        <v>535</v>
      </c>
      <c r="E7" s="680" t="s">
        <v>1572</v>
      </c>
      <c r="F7" s="681" t="s">
        <v>1573</v>
      </c>
      <c r="G7" s="680" t="s">
        <v>1578</v>
      </c>
      <c r="H7" s="680" t="s">
        <v>1579</v>
      </c>
      <c r="I7" s="683">
        <v>5445</v>
      </c>
      <c r="J7" s="683">
        <v>2</v>
      </c>
      <c r="K7" s="684">
        <v>10890</v>
      </c>
    </row>
    <row r="8" spans="1:11" ht="14.45" customHeight="1" x14ac:dyDescent="0.2">
      <c r="A8" s="678" t="s">
        <v>521</v>
      </c>
      <c r="B8" s="679" t="s">
        <v>522</v>
      </c>
      <c r="C8" s="680" t="s">
        <v>534</v>
      </c>
      <c r="D8" s="681" t="s">
        <v>535</v>
      </c>
      <c r="E8" s="680" t="s">
        <v>1572</v>
      </c>
      <c r="F8" s="681" t="s">
        <v>1573</v>
      </c>
      <c r="G8" s="680" t="s">
        <v>1580</v>
      </c>
      <c r="H8" s="680" t="s">
        <v>1581</v>
      </c>
      <c r="I8" s="683">
        <v>5445</v>
      </c>
      <c r="J8" s="683">
        <v>2</v>
      </c>
      <c r="K8" s="684">
        <v>10890</v>
      </c>
    </row>
    <row r="9" spans="1:11" ht="14.45" customHeight="1" x14ac:dyDescent="0.2">
      <c r="A9" s="678" t="s">
        <v>521</v>
      </c>
      <c r="B9" s="679" t="s">
        <v>522</v>
      </c>
      <c r="C9" s="680" t="s">
        <v>534</v>
      </c>
      <c r="D9" s="681" t="s">
        <v>535</v>
      </c>
      <c r="E9" s="680" t="s">
        <v>1572</v>
      </c>
      <c r="F9" s="681" t="s">
        <v>1573</v>
      </c>
      <c r="G9" s="680" t="s">
        <v>1582</v>
      </c>
      <c r="H9" s="680" t="s">
        <v>1583</v>
      </c>
      <c r="I9" s="683">
        <v>5445</v>
      </c>
      <c r="J9" s="683">
        <v>1</v>
      </c>
      <c r="K9" s="684">
        <v>5445</v>
      </c>
    </row>
    <row r="10" spans="1:11" ht="14.45" customHeight="1" x14ac:dyDescent="0.2">
      <c r="A10" s="678" t="s">
        <v>521</v>
      </c>
      <c r="B10" s="679" t="s">
        <v>522</v>
      </c>
      <c r="C10" s="680" t="s">
        <v>534</v>
      </c>
      <c r="D10" s="681" t="s">
        <v>535</v>
      </c>
      <c r="E10" s="680" t="s">
        <v>1572</v>
      </c>
      <c r="F10" s="681" t="s">
        <v>1573</v>
      </c>
      <c r="G10" s="680" t="s">
        <v>1584</v>
      </c>
      <c r="H10" s="680" t="s">
        <v>1585</v>
      </c>
      <c r="I10" s="683">
        <v>147.17999267578125</v>
      </c>
      <c r="J10" s="683">
        <v>101</v>
      </c>
      <c r="K10" s="684">
        <v>14865.399536132813</v>
      </c>
    </row>
    <row r="11" spans="1:11" ht="14.45" customHeight="1" x14ac:dyDescent="0.2">
      <c r="A11" s="678" t="s">
        <v>521</v>
      </c>
      <c r="B11" s="679" t="s">
        <v>522</v>
      </c>
      <c r="C11" s="680" t="s">
        <v>534</v>
      </c>
      <c r="D11" s="681" t="s">
        <v>535</v>
      </c>
      <c r="E11" s="680" t="s">
        <v>1572</v>
      </c>
      <c r="F11" s="681" t="s">
        <v>1573</v>
      </c>
      <c r="G11" s="680" t="s">
        <v>1586</v>
      </c>
      <c r="H11" s="680" t="s">
        <v>1587</v>
      </c>
      <c r="I11" s="683">
        <v>147.17999267578125</v>
      </c>
      <c r="J11" s="683">
        <v>101</v>
      </c>
      <c r="K11" s="684">
        <v>14865.399536132813</v>
      </c>
    </row>
    <row r="12" spans="1:11" ht="14.45" customHeight="1" x14ac:dyDescent="0.2">
      <c r="A12" s="678" t="s">
        <v>521</v>
      </c>
      <c r="B12" s="679" t="s">
        <v>522</v>
      </c>
      <c r="C12" s="680" t="s">
        <v>534</v>
      </c>
      <c r="D12" s="681" t="s">
        <v>535</v>
      </c>
      <c r="E12" s="680" t="s">
        <v>1572</v>
      </c>
      <c r="F12" s="681" t="s">
        <v>1573</v>
      </c>
      <c r="G12" s="680" t="s">
        <v>1588</v>
      </c>
      <c r="H12" s="680" t="s">
        <v>1589</v>
      </c>
      <c r="I12" s="683">
        <v>2050</v>
      </c>
      <c r="J12" s="683">
        <v>3</v>
      </c>
      <c r="K12" s="684">
        <v>6150</v>
      </c>
    </row>
    <row r="13" spans="1:11" ht="14.45" customHeight="1" x14ac:dyDescent="0.2">
      <c r="A13" s="678" t="s">
        <v>521</v>
      </c>
      <c r="B13" s="679" t="s">
        <v>522</v>
      </c>
      <c r="C13" s="680" t="s">
        <v>534</v>
      </c>
      <c r="D13" s="681" t="s">
        <v>535</v>
      </c>
      <c r="E13" s="680" t="s">
        <v>1572</v>
      </c>
      <c r="F13" s="681" t="s">
        <v>1573</v>
      </c>
      <c r="G13" s="680" t="s">
        <v>1590</v>
      </c>
      <c r="H13" s="680" t="s">
        <v>1591</v>
      </c>
      <c r="I13" s="683">
        <v>182.71000671386719</v>
      </c>
      <c r="J13" s="683">
        <v>25</v>
      </c>
      <c r="K13" s="684">
        <v>4567.75</v>
      </c>
    </row>
    <row r="14" spans="1:11" ht="14.45" customHeight="1" x14ac:dyDescent="0.2">
      <c r="A14" s="678" t="s">
        <v>521</v>
      </c>
      <c r="B14" s="679" t="s">
        <v>522</v>
      </c>
      <c r="C14" s="680" t="s">
        <v>534</v>
      </c>
      <c r="D14" s="681" t="s">
        <v>535</v>
      </c>
      <c r="E14" s="680" t="s">
        <v>1572</v>
      </c>
      <c r="F14" s="681" t="s">
        <v>1573</v>
      </c>
      <c r="G14" s="680" t="s">
        <v>1592</v>
      </c>
      <c r="H14" s="680" t="s">
        <v>1593</v>
      </c>
      <c r="I14" s="683">
        <v>9228.16015625</v>
      </c>
      <c r="J14" s="683">
        <v>-0.25</v>
      </c>
      <c r="K14" s="684">
        <v>-2307.0400390625</v>
      </c>
    </row>
    <row r="15" spans="1:11" ht="14.45" customHeight="1" x14ac:dyDescent="0.2">
      <c r="A15" s="678" t="s">
        <v>521</v>
      </c>
      <c r="B15" s="679" t="s">
        <v>522</v>
      </c>
      <c r="C15" s="680" t="s">
        <v>534</v>
      </c>
      <c r="D15" s="681" t="s">
        <v>535</v>
      </c>
      <c r="E15" s="680" t="s">
        <v>1572</v>
      </c>
      <c r="F15" s="681" t="s">
        <v>1573</v>
      </c>
      <c r="G15" s="680" t="s">
        <v>1594</v>
      </c>
      <c r="H15" s="680" t="s">
        <v>1595</v>
      </c>
      <c r="I15" s="683">
        <v>3035.31005859375</v>
      </c>
      <c r="J15" s="683">
        <v>8</v>
      </c>
      <c r="K15" s="684">
        <v>24282.48046875</v>
      </c>
    </row>
    <row r="16" spans="1:11" ht="14.45" customHeight="1" x14ac:dyDescent="0.2">
      <c r="A16" s="678" t="s">
        <v>521</v>
      </c>
      <c r="B16" s="679" t="s">
        <v>522</v>
      </c>
      <c r="C16" s="680" t="s">
        <v>534</v>
      </c>
      <c r="D16" s="681" t="s">
        <v>535</v>
      </c>
      <c r="E16" s="680" t="s">
        <v>1572</v>
      </c>
      <c r="F16" s="681" t="s">
        <v>1573</v>
      </c>
      <c r="G16" s="680" t="s">
        <v>1596</v>
      </c>
      <c r="H16" s="680" t="s">
        <v>1597</v>
      </c>
      <c r="I16" s="683">
        <v>3035.31005859375</v>
      </c>
      <c r="J16" s="683">
        <v>3</v>
      </c>
      <c r="K16" s="684">
        <v>9105.93017578125</v>
      </c>
    </row>
    <row r="17" spans="1:11" ht="14.45" customHeight="1" x14ac:dyDescent="0.2">
      <c r="A17" s="678" t="s">
        <v>521</v>
      </c>
      <c r="B17" s="679" t="s">
        <v>522</v>
      </c>
      <c r="C17" s="680" t="s">
        <v>534</v>
      </c>
      <c r="D17" s="681" t="s">
        <v>535</v>
      </c>
      <c r="E17" s="680" t="s">
        <v>1572</v>
      </c>
      <c r="F17" s="681" t="s">
        <v>1573</v>
      </c>
      <c r="G17" s="680" t="s">
        <v>1598</v>
      </c>
      <c r="H17" s="680" t="s">
        <v>1599</v>
      </c>
      <c r="I17" s="683">
        <v>2277.85009765625</v>
      </c>
      <c r="J17" s="683">
        <v>3</v>
      </c>
      <c r="K17" s="684">
        <v>6833.55029296875</v>
      </c>
    </row>
    <row r="18" spans="1:11" ht="14.45" customHeight="1" x14ac:dyDescent="0.2">
      <c r="A18" s="678" t="s">
        <v>521</v>
      </c>
      <c r="B18" s="679" t="s">
        <v>522</v>
      </c>
      <c r="C18" s="680" t="s">
        <v>534</v>
      </c>
      <c r="D18" s="681" t="s">
        <v>535</v>
      </c>
      <c r="E18" s="680" t="s">
        <v>1572</v>
      </c>
      <c r="F18" s="681" t="s">
        <v>1573</v>
      </c>
      <c r="G18" s="680" t="s">
        <v>1600</v>
      </c>
      <c r="H18" s="680" t="s">
        <v>1601</v>
      </c>
      <c r="I18" s="683">
        <v>2277.85009765625</v>
      </c>
      <c r="J18" s="683">
        <v>4</v>
      </c>
      <c r="K18" s="684">
        <v>9111.400390625</v>
      </c>
    </row>
    <row r="19" spans="1:11" ht="14.45" customHeight="1" x14ac:dyDescent="0.2">
      <c r="A19" s="678" t="s">
        <v>521</v>
      </c>
      <c r="B19" s="679" t="s">
        <v>522</v>
      </c>
      <c r="C19" s="680" t="s">
        <v>534</v>
      </c>
      <c r="D19" s="681" t="s">
        <v>535</v>
      </c>
      <c r="E19" s="680" t="s">
        <v>1572</v>
      </c>
      <c r="F19" s="681" t="s">
        <v>1573</v>
      </c>
      <c r="G19" s="680" t="s">
        <v>1602</v>
      </c>
      <c r="H19" s="680" t="s">
        <v>1603</v>
      </c>
      <c r="I19" s="683">
        <v>9228.1935221354161</v>
      </c>
      <c r="J19" s="683">
        <v>1.5</v>
      </c>
      <c r="K19" s="684">
        <v>13842.290283203125</v>
      </c>
    </row>
    <row r="20" spans="1:11" ht="14.45" customHeight="1" x14ac:dyDescent="0.2">
      <c r="A20" s="678" t="s">
        <v>521</v>
      </c>
      <c r="B20" s="679" t="s">
        <v>522</v>
      </c>
      <c r="C20" s="680" t="s">
        <v>534</v>
      </c>
      <c r="D20" s="681" t="s">
        <v>535</v>
      </c>
      <c r="E20" s="680" t="s">
        <v>1572</v>
      </c>
      <c r="F20" s="681" t="s">
        <v>1573</v>
      </c>
      <c r="G20" s="680" t="s">
        <v>1604</v>
      </c>
      <c r="H20" s="680" t="s">
        <v>1605</v>
      </c>
      <c r="I20" s="683">
        <v>22994.599609375</v>
      </c>
      <c r="J20" s="683">
        <v>0.25</v>
      </c>
      <c r="K20" s="684">
        <v>5748.64990234375</v>
      </c>
    </row>
    <row r="21" spans="1:11" ht="14.45" customHeight="1" x14ac:dyDescent="0.2">
      <c r="A21" s="678" t="s">
        <v>521</v>
      </c>
      <c r="B21" s="679" t="s">
        <v>522</v>
      </c>
      <c r="C21" s="680" t="s">
        <v>534</v>
      </c>
      <c r="D21" s="681" t="s">
        <v>535</v>
      </c>
      <c r="E21" s="680" t="s">
        <v>1572</v>
      </c>
      <c r="F21" s="681" t="s">
        <v>1573</v>
      </c>
      <c r="G21" s="680" t="s">
        <v>1606</v>
      </c>
      <c r="H21" s="680" t="s">
        <v>1607</v>
      </c>
      <c r="I21" s="683">
        <v>22994.599609375</v>
      </c>
      <c r="J21" s="683">
        <v>0.25</v>
      </c>
      <c r="K21" s="684">
        <v>5748.64990234375</v>
      </c>
    </row>
    <row r="22" spans="1:11" ht="14.45" customHeight="1" x14ac:dyDescent="0.2">
      <c r="A22" s="678" t="s">
        <v>521</v>
      </c>
      <c r="B22" s="679" t="s">
        <v>522</v>
      </c>
      <c r="C22" s="680" t="s">
        <v>534</v>
      </c>
      <c r="D22" s="681" t="s">
        <v>535</v>
      </c>
      <c r="E22" s="680" t="s">
        <v>1572</v>
      </c>
      <c r="F22" s="681" t="s">
        <v>1573</v>
      </c>
      <c r="G22" s="680" t="s">
        <v>1608</v>
      </c>
      <c r="H22" s="680" t="s">
        <v>1609</v>
      </c>
      <c r="I22" s="683">
        <v>22994.599609375</v>
      </c>
      <c r="J22" s="683">
        <v>0.25</v>
      </c>
      <c r="K22" s="684">
        <v>5748.64990234375</v>
      </c>
    </row>
    <row r="23" spans="1:11" ht="14.45" customHeight="1" x14ac:dyDescent="0.2">
      <c r="A23" s="678" t="s">
        <v>521</v>
      </c>
      <c r="B23" s="679" t="s">
        <v>522</v>
      </c>
      <c r="C23" s="680" t="s">
        <v>534</v>
      </c>
      <c r="D23" s="681" t="s">
        <v>535</v>
      </c>
      <c r="E23" s="680" t="s">
        <v>1572</v>
      </c>
      <c r="F23" s="681" t="s">
        <v>1573</v>
      </c>
      <c r="G23" s="680" t="s">
        <v>1610</v>
      </c>
      <c r="H23" s="680" t="s">
        <v>1611</v>
      </c>
      <c r="I23" s="683">
        <v>16187.7197265625</v>
      </c>
      <c r="J23" s="683">
        <v>0.25</v>
      </c>
      <c r="K23" s="684">
        <v>4046.929931640625</v>
      </c>
    </row>
    <row r="24" spans="1:11" ht="14.45" customHeight="1" x14ac:dyDescent="0.2">
      <c r="A24" s="678" t="s">
        <v>521</v>
      </c>
      <c r="B24" s="679" t="s">
        <v>522</v>
      </c>
      <c r="C24" s="680" t="s">
        <v>534</v>
      </c>
      <c r="D24" s="681" t="s">
        <v>535</v>
      </c>
      <c r="E24" s="680" t="s">
        <v>1572</v>
      </c>
      <c r="F24" s="681" t="s">
        <v>1573</v>
      </c>
      <c r="G24" s="680" t="s">
        <v>1612</v>
      </c>
      <c r="H24" s="680" t="s">
        <v>1613</v>
      </c>
      <c r="I24" s="683">
        <v>16187.7197265625</v>
      </c>
      <c r="J24" s="683">
        <v>0.25</v>
      </c>
      <c r="K24" s="684">
        <v>4046.929931640625</v>
      </c>
    </row>
    <row r="25" spans="1:11" ht="14.45" customHeight="1" x14ac:dyDescent="0.2">
      <c r="A25" s="678" t="s">
        <v>521</v>
      </c>
      <c r="B25" s="679" t="s">
        <v>522</v>
      </c>
      <c r="C25" s="680" t="s">
        <v>534</v>
      </c>
      <c r="D25" s="681" t="s">
        <v>535</v>
      </c>
      <c r="E25" s="680" t="s">
        <v>1572</v>
      </c>
      <c r="F25" s="681" t="s">
        <v>1573</v>
      </c>
      <c r="G25" s="680" t="s">
        <v>1614</v>
      </c>
      <c r="H25" s="680" t="s">
        <v>1615</v>
      </c>
      <c r="I25" s="683">
        <v>3709.6532389322915</v>
      </c>
      <c r="J25" s="683">
        <v>0.75</v>
      </c>
      <c r="K25" s="684">
        <v>2782.2399291992188</v>
      </c>
    </row>
    <row r="26" spans="1:11" ht="14.45" customHeight="1" x14ac:dyDescent="0.2">
      <c r="A26" s="678" t="s">
        <v>521</v>
      </c>
      <c r="B26" s="679" t="s">
        <v>522</v>
      </c>
      <c r="C26" s="680" t="s">
        <v>534</v>
      </c>
      <c r="D26" s="681" t="s">
        <v>535</v>
      </c>
      <c r="E26" s="680" t="s">
        <v>1572</v>
      </c>
      <c r="F26" s="681" t="s">
        <v>1573</v>
      </c>
      <c r="G26" s="680" t="s">
        <v>1616</v>
      </c>
      <c r="H26" s="680" t="s">
        <v>1617</v>
      </c>
      <c r="I26" s="683">
        <v>3130.75</v>
      </c>
      <c r="J26" s="683">
        <v>3</v>
      </c>
      <c r="K26" s="684">
        <v>9392.25</v>
      </c>
    </row>
    <row r="27" spans="1:11" ht="14.45" customHeight="1" x14ac:dyDescent="0.2">
      <c r="A27" s="678" t="s">
        <v>521</v>
      </c>
      <c r="B27" s="679" t="s">
        <v>522</v>
      </c>
      <c r="C27" s="680" t="s">
        <v>534</v>
      </c>
      <c r="D27" s="681" t="s">
        <v>535</v>
      </c>
      <c r="E27" s="680" t="s">
        <v>1572</v>
      </c>
      <c r="F27" s="681" t="s">
        <v>1573</v>
      </c>
      <c r="G27" s="680" t="s">
        <v>1618</v>
      </c>
      <c r="H27" s="680" t="s">
        <v>1619</v>
      </c>
      <c r="I27" s="683">
        <v>213.35000610351563</v>
      </c>
      <c r="J27" s="683">
        <v>9</v>
      </c>
      <c r="K27" s="684">
        <v>1920.1199340820313</v>
      </c>
    </row>
    <row r="28" spans="1:11" ht="14.45" customHeight="1" x14ac:dyDescent="0.2">
      <c r="A28" s="678" t="s">
        <v>521</v>
      </c>
      <c r="B28" s="679" t="s">
        <v>522</v>
      </c>
      <c r="C28" s="680" t="s">
        <v>534</v>
      </c>
      <c r="D28" s="681" t="s">
        <v>535</v>
      </c>
      <c r="E28" s="680" t="s">
        <v>1572</v>
      </c>
      <c r="F28" s="681" t="s">
        <v>1573</v>
      </c>
      <c r="G28" s="680" t="s">
        <v>1620</v>
      </c>
      <c r="H28" s="680" t="s">
        <v>1621</v>
      </c>
      <c r="I28" s="683">
        <v>2722.5</v>
      </c>
      <c r="J28" s="683">
        <v>29</v>
      </c>
      <c r="K28" s="684">
        <v>78952.5</v>
      </c>
    </row>
    <row r="29" spans="1:11" ht="14.45" customHeight="1" x14ac:dyDescent="0.2">
      <c r="A29" s="678" t="s">
        <v>521</v>
      </c>
      <c r="B29" s="679" t="s">
        <v>522</v>
      </c>
      <c r="C29" s="680" t="s">
        <v>534</v>
      </c>
      <c r="D29" s="681" t="s">
        <v>535</v>
      </c>
      <c r="E29" s="680" t="s">
        <v>1572</v>
      </c>
      <c r="F29" s="681" t="s">
        <v>1573</v>
      </c>
      <c r="G29" s="680" t="s">
        <v>1622</v>
      </c>
      <c r="H29" s="680" t="s">
        <v>1623</v>
      </c>
      <c r="I29" s="683">
        <v>105.80000305175781</v>
      </c>
      <c r="J29" s="683">
        <v>1</v>
      </c>
      <c r="K29" s="684">
        <v>105.80000305175781</v>
      </c>
    </row>
    <row r="30" spans="1:11" ht="14.45" customHeight="1" x14ac:dyDescent="0.2">
      <c r="A30" s="678" t="s">
        <v>521</v>
      </c>
      <c r="B30" s="679" t="s">
        <v>522</v>
      </c>
      <c r="C30" s="680" t="s">
        <v>534</v>
      </c>
      <c r="D30" s="681" t="s">
        <v>535</v>
      </c>
      <c r="E30" s="680" t="s">
        <v>1572</v>
      </c>
      <c r="F30" s="681" t="s">
        <v>1573</v>
      </c>
      <c r="G30" s="680" t="s">
        <v>1624</v>
      </c>
      <c r="H30" s="680" t="s">
        <v>1625</v>
      </c>
      <c r="I30" s="683">
        <v>125.83999633789063</v>
      </c>
      <c r="J30" s="683">
        <v>3</v>
      </c>
      <c r="K30" s="684">
        <v>377.51998901367188</v>
      </c>
    </row>
    <row r="31" spans="1:11" ht="14.45" customHeight="1" x14ac:dyDescent="0.2">
      <c r="A31" s="678" t="s">
        <v>521</v>
      </c>
      <c r="B31" s="679" t="s">
        <v>522</v>
      </c>
      <c r="C31" s="680" t="s">
        <v>534</v>
      </c>
      <c r="D31" s="681" t="s">
        <v>535</v>
      </c>
      <c r="E31" s="680" t="s">
        <v>1572</v>
      </c>
      <c r="F31" s="681" t="s">
        <v>1573</v>
      </c>
      <c r="G31" s="680" t="s">
        <v>1626</v>
      </c>
      <c r="H31" s="680" t="s">
        <v>1627</v>
      </c>
      <c r="I31" s="683">
        <v>2624.5400390625</v>
      </c>
      <c r="J31" s="683">
        <v>1</v>
      </c>
      <c r="K31" s="684">
        <v>2624.5400390625</v>
      </c>
    </row>
    <row r="32" spans="1:11" ht="14.45" customHeight="1" x14ac:dyDescent="0.2">
      <c r="A32" s="678" t="s">
        <v>521</v>
      </c>
      <c r="B32" s="679" t="s">
        <v>522</v>
      </c>
      <c r="C32" s="680" t="s">
        <v>534</v>
      </c>
      <c r="D32" s="681" t="s">
        <v>535</v>
      </c>
      <c r="E32" s="680" t="s">
        <v>1628</v>
      </c>
      <c r="F32" s="681" t="s">
        <v>1629</v>
      </c>
      <c r="G32" s="680" t="s">
        <v>1630</v>
      </c>
      <c r="H32" s="680" t="s">
        <v>1631</v>
      </c>
      <c r="I32" s="683">
        <v>1515</v>
      </c>
      <c r="J32" s="683">
        <v>12</v>
      </c>
      <c r="K32" s="684">
        <v>18550</v>
      </c>
    </row>
    <row r="33" spans="1:11" ht="14.45" customHeight="1" x14ac:dyDescent="0.2">
      <c r="A33" s="678" t="s">
        <v>521</v>
      </c>
      <c r="B33" s="679" t="s">
        <v>522</v>
      </c>
      <c r="C33" s="680" t="s">
        <v>534</v>
      </c>
      <c r="D33" s="681" t="s">
        <v>535</v>
      </c>
      <c r="E33" s="680" t="s">
        <v>1632</v>
      </c>
      <c r="F33" s="681" t="s">
        <v>1633</v>
      </c>
      <c r="G33" s="680" t="s">
        <v>1634</v>
      </c>
      <c r="H33" s="680" t="s">
        <v>1635</v>
      </c>
      <c r="I33" s="683">
        <v>74.75</v>
      </c>
      <c r="J33" s="683">
        <v>10</v>
      </c>
      <c r="K33" s="684">
        <v>747.5</v>
      </c>
    </row>
    <row r="34" spans="1:11" ht="14.45" customHeight="1" x14ac:dyDescent="0.2">
      <c r="A34" s="678" t="s">
        <v>521</v>
      </c>
      <c r="B34" s="679" t="s">
        <v>522</v>
      </c>
      <c r="C34" s="680" t="s">
        <v>534</v>
      </c>
      <c r="D34" s="681" t="s">
        <v>535</v>
      </c>
      <c r="E34" s="680" t="s">
        <v>1632</v>
      </c>
      <c r="F34" s="681" t="s">
        <v>1633</v>
      </c>
      <c r="G34" s="680" t="s">
        <v>1636</v>
      </c>
      <c r="H34" s="680" t="s">
        <v>1637</v>
      </c>
      <c r="I34" s="683">
        <v>6.440000057220459</v>
      </c>
      <c r="J34" s="683">
        <v>600</v>
      </c>
      <c r="K34" s="684">
        <v>3864</v>
      </c>
    </row>
    <row r="35" spans="1:11" ht="14.45" customHeight="1" x14ac:dyDescent="0.2">
      <c r="A35" s="678" t="s">
        <v>521</v>
      </c>
      <c r="B35" s="679" t="s">
        <v>522</v>
      </c>
      <c r="C35" s="680" t="s">
        <v>534</v>
      </c>
      <c r="D35" s="681" t="s">
        <v>535</v>
      </c>
      <c r="E35" s="680" t="s">
        <v>1632</v>
      </c>
      <c r="F35" s="681" t="s">
        <v>1633</v>
      </c>
      <c r="G35" s="680" t="s">
        <v>1638</v>
      </c>
      <c r="H35" s="680" t="s">
        <v>1639</v>
      </c>
      <c r="I35" s="683">
        <v>4.2319999694824215</v>
      </c>
      <c r="J35" s="683">
        <v>600</v>
      </c>
      <c r="K35" s="684">
        <v>2539</v>
      </c>
    </row>
    <row r="36" spans="1:11" ht="14.45" customHeight="1" x14ac:dyDescent="0.2">
      <c r="A36" s="678" t="s">
        <v>521</v>
      </c>
      <c r="B36" s="679" t="s">
        <v>522</v>
      </c>
      <c r="C36" s="680" t="s">
        <v>534</v>
      </c>
      <c r="D36" s="681" t="s">
        <v>535</v>
      </c>
      <c r="E36" s="680" t="s">
        <v>1632</v>
      </c>
      <c r="F36" s="681" t="s">
        <v>1633</v>
      </c>
      <c r="G36" s="680" t="s">
        <v>1640</v>
      </c>
      <c r="H36" s="680" t="s">
        <v>1641</v>
      </c>
      <c r="I36" s="683">
        <v>6.429999828338623</v>
      </c>
      <c r="J36" s="683">
        <v>800</v>
      </c>
      <c r="K36" s="684">
        <v>5144</v>
      </c>
    </row>
    <row r="37" spans="1:11" ht="14.45" customHeight="1" x14ac:dyDescent="0.2">
      <c r="A37" s="678" t="s">
        <v>521</v>
      </c>
      <c r="B37" s="679" t="s">
        <v>522</v>
      </c>
      <c r="C37" s="680" t="s">
        <v>534</v>
      </c>
      <c r="D37" s="681" t="s">
        <v>535</v>
      </c>
      <c r="E37" s="680" t="s">
        <v>1632</v>
      </c>
      <c r="F37" s="681" t="s">
        <v>1633</v>
      </c>
      <c r="G37" s="680" t="s">
        <v>1642</v>
      </c>
      <c r="H37" s="680" t="s">
        <v>1643</v>
      </c>
      <c r="I37" s="683">
        <v>9.3633333841959629</v>
      </c>
      <c r="J37" s="683">
        <v>420</v>
      </c>
      <c r="K37" s="684">
        <v>3932.5999755859375</v>
      </c>
    </row>
    <row r="38" spans="1:11" ht="14.45" customHeight="1" x14ac:dyDescent="0.2">
      <c r="A38" s="678" t="s">
        <v>521</v>
      </c>
      <c r="B38" s="679" t="s">
        <v>522</v>
      </c>
      <c r="C38" s="680" t="s">
        <v>534</v>
      </c>
      <c r="D38" s="681" t="s">
        <v>535</v>
      </c>
      <c r="E38" s="680" t="s">
        <v>1632</v>
      </c>
      <c r="F38" s="681" t="s">
        <v>1633</v>
      </c>
      <c r="G38" s="680" t="s">
        <v>1644</v>
      </c>
      <c r="H38" s="680" t="s">
        <v>1645</v>
      </c>
      <c r="I38" s="683">
        <v>8.8400001525878906</v>
      </c>
      <c r="J38" s="683">
        <v>120</v>
      </c>
      <c r="K38" s="684">
        <v>1060.800048828125</v>
      </c>
    </row>
    <row r="39" spans="1:11" ht="14.45" customHeight="1" x14ac:dyDescent="0.2">
      <c r="A39" s="678" t="s">
        <v>521</v>
      </c>
      <c r="B39" s="679" t="s">
        <v>522</v>
      </c>
      <c r="C39" s="680" t="s">
        <v>534</v>
      </c>
      <c r="D39" s="681" t="s">
        <v>535</v>
      </c>
      <c r="E39" s="680" t="s">
        <v>1632</v>
      </c>
      <c r="F39" s="681" t="s">
        <v>1633</v>
      </c>
      <c r="G39" s="680" t="s">
        <v>1646</v>
      </c>
      <c r="H39" s="680" t="s">
        <v>1647</v>
      </c>
      <c r="I39" s="683">
        <v>13.430000305175781</v>
      </c>
      <c r="J39" s="683">
        <v>585</v>
      </c>
      <c r="K39" s="684">
        <v>7856.5499267578125</v>
      </c>
    </row>
    <row r="40" spans="1:11" ht="14.45" customHeight="1" x14ac:dyDescent="0.2">
      <c r="A40" s="678" t="s">
        <v>521</v>
      </c>
      <c r="B40" s="679" t="s">
        <v>522</v>
      </c>
      <c r="C40" s="680" t="s">
        <v>534</v>
      </c>
      <c r="D40" s="681" t="s">
        <v>535</v>
      </c>
      <c r="E40" s="680" t="s">
        <v>1632</v>
      </c>
      <c r="F40" s="681" t="s">
        <v>1633</v>
      </c>
      <c r="G40" s="680" t="s">
        <v>1648</v>
      </c>
      <c r="H40" s="680" t="s">
        <v>1649</v>
      </c>
      <c r="I40" s="683">
        <v>0.5</v>
      </c>
      <c r="J40" s="683">
        <v>200</v>
      </c>
      <c r="K40" s="684">
        <v>100</v>
      </c>
    </row>
    <row r="41" spans="1:11" ht="14.45" customHeight="1" x14ac:dyDescent="0.2">
      <c r="A41" s="678" t="s">
        <v>521</v>
      </c>
      <c r="B41" s="679" t="s">
        <v>522</v>
      </c>
      <c r="C41" s="680" t="s">
        <v>534</v>
      </c>
      <c r="D41" s="681" t="s">
        <v>535</v>
      </c>
      <c r="E41" s="680" t="s">
        <v>1632</v>
      </c>
      <c r="F41" s="681" t="s">
        <v>1633</v>
      </c>
      <c r="G41" s="680" t="s">
        <v>1650</v>
      </c>
      <c r="H41" s="680" t="s">
        <v>1651</v>
      </c>
      <c r="I41" s="683">
        <v>0.64499998092651367</v>
      </c>
      <c r="J41" s="683">
        <v>16000</v>
      </c>
      <c r="K41" s="684">
        <v>10300</v>
      </c>
    </row>
    <row r="42" spans="1:11" ht="14.45" customHeight="1" x14ac:dyDescent="0.2">
      <c r="A42" s="678" t="s">
        <v>521</v>
      </c>
      <c r="B42" s="679" t="s">
        <v>522</v>
      </c>
      <c r="C42" s="680" t="s">
        <v>534</v>
      </c>
      <c r="D42" s="681" t="s">
        <v>535</v>
      </c>
      <c r="E42" s="680" t="s">
        <v>1632</v>
      </c>
      <c r="F42" s="681" t="s">
        <v>1633</v>
      </c>
      <c r="G42" s="680" t="s">
        <v>1652</v>
      </c>
      <c r="H42" s="680" t="s">
        <v>1653</v>
      </c>
      <c r="I42" s="683">
        <v>1.4837500154972076</v>
      </c>
      <c r="J42" s="683">
        <v>26000</v>
      </c>
      <c r="K42" s="684">
        <v>38580.60009765625</v>
      </c>
    </row>
    <row r="43" spans="1:11" ht="14.45" customHeight="1" x14ac:dyDescent="0.2">
      <c r="A43" s="678" t="s">
        <v>521</v>
      </c>
      <c r="B43" s="679" t="s">
        <v>522</v>
      </c>
      <c r="C43" s="680" t="s">
        <v>534</v>
      </c>
      <c r="D43" s="681" t="s">
        <v>535</v>
      </c>
      <c r="E43" s="680" t="s">
        <v>1632</v>
      </c>
      <c r="F43" s="681" t="s">
        <v>1633</v>
      </c>
      <c r="G43" s="680" t="s">
        <v>1654</v>
      </c>
      <c r="H43" s="680" t="s">
        <v>1655</v>
      </c>
      <c r="I43" s="683">
        <v>86.379997253417969</v>
      </c>
      <c r="J43" s="683">
        <v>20</v>
      </c>
      <c r="K43" s="684">
        <v>1727.5400390625</v>
      </c>
    </row>
    <row r="44" spans="1:11" ht="14.45" customHeight="1" x14ac:dyDescent="0.2">
      <c r="A44" s="678" t="s">
        <v>521</v>
      </c>
      <c r="B44" s="679" t="s">
        <v>522</v>
      </c>
      <c r="C44" s="680" t="s">
        <v>534</v>
      </c>
      <c r="D44" s="681" t="s">
        <v>535</v>
      </c>
      <c r="E44" s="680" t="s">
        <v>1632</v>
      </c>
      <c r="F44" s="681" t="s">
        <v>1633</v>
      </c>
      <c r="G44" s="680" t="s">
        <v>1656</v>
      </c>
      <c r="H44" s="680" t="s">
        <v>1657</v>
      </c>
      <c r="I44" s="683">
        <v>36.279998779296875</v>
      </c>
      <c r="J44" s="683">
        <v>75</v>
      </c>
      <c r="K44" s="684">
        <v>2720.669921875</v>
      </c>
    </row>
    <row r="45" spans="1:11" ht="14.45" customHeight="1" x14ac:dyDescent="0.2">
      <c r="A45" s="678" t="s">
        <v>521</v>
      </c>
      <c r="B45" s="679" t="s">
        <v>522</v>
      </c>
      <c r="C45" s="680" t="s">
        <v>534</v>
      </c>
      <c r="D45" s="681" t="s">
        <v>535</v>
      </c>
      <c r="E45" s="680" t="s">
        <v>1632</v>
      </c>
      <c r="F45" s="681" t="s">
        <v>1633</v>
      </c>
      <c r="G45" s="680" t="s">
        <v>1658</v>
      </c>
      <c r="H45" s="680" t="s">
        <v>1659</v>
      </c>
      <c r="I45" s="683">
        <v>8.380000114440918</v>
      </c>
      <c r="J45" s="683">
        <v>192</v>
      </c>
      <c r="K45" s="684">
        <v>1608.31005859375</v>
      </c>
    </row>
    <row r="46" spans="1:11" ht="14.45" customHeight="1" x14ac:dyDescent="0.2">
      <c r="A46" s="678" t="s">
        <v>521</v>
      </c>
      <c r="B46" s="679" t="s">
        <v>522</v>
      </c>
      <c r="C46" s="680" t="s">
        <v>534</v>
      </c>
      <c r="D46" s="681" t="s">
        <v>535</v>
      </c>
      <c r="E46" s="680" t="s">
        <v>1632</v>
      </c>
      <c r="F46" s="681" t="s">
        <v>1633</v>
      </c>
      <c r="G46" s="680" t="s">
        <v>1660</v>
      </c>
      <c r="H46" s="680" t="s">
        <v>1661</v>
      </c>
      <c r="I46" s="683">
        <v>136.55000305175781</v>
      </c>
      <c r="J46" s="683">
        <v>15</v>
      </c>
      <c r="K46" s="684">
        <v>2048.199951171875</v>
      </c>
    </row>
    <row r="47" spans="1:11" ht="14.45" customHeight="1" x14ac:dyDescent="0.2">
      <c r="A47" s="678" t="s">
        <v>521</v>
      </c>
      <c r="B47" s="679" t="s">
        <v>522</v>
      </c>
      <c r="C47" s="680" t="s">
        <v>534</v>
      </c>
      <c r="D47" s="681" t="s">
        <v>535</v>
      </c>
      <c r="E47" s="680" t="s">
        <v>1632</v>
      </c>
      <c r="F47" s="681" t="s">
        <v>1633</v>
      </c>
      <c r="G47" s="680" t="s">
        <v>1662</v>
      </c>
      <c r="H47" s="680" t="s">
        <v>1663</v>
      </c>
      <c r="I47" s="683">
        <v>2.5399999618530273</v>
      </c>
      <c r="J47" s="683">
        <v>280</v>
      </c>
      <c r="K47" s="684">
        <v>711.20001220703125</v>
      </c>
    </row>
    <row r="48" spans="1:11" ht="14.45" customHeight="1" x14ac:dyDescent="0.2">
      <c r="A48" s="678" t="s">
        <v>521</v>
      </c>
      <c r="B48" s="679" t="s">
        <v>522</v>
      </c>
      <c r="C48" s="680" t="s">
        <v>534</v>
      </c>
      <c r="D48" s="681" t="s">
        <v>535</v>
      </c>
      <c r="E48" s="680" t="s">
        <v>1632</v>
      </c>
      <c r="F48" s="681" t="s">
        <v>1633</v>
      </c>
      <c r="G48" s="680" t="s">
        <v>1664</v>
      </c>
      <c r="H48" s="680" t="s">
        <v>1665</v>
      </c>
      <c r="I48" s="683">
        <v>109.61000061035156</v>
      </c>
      <c r="J48" s="683">
        <v>4</v>
      </c>
      <c r="K48" s="684">
        <v>438.43998718261719</v>
      </c>
    </row>
    <row r="49" spans="1:11" ht="14.45" customHeight="1" x14ac:dyDescent="0.2">
      <c r="A49" s="678" t="s">
        <v>521</v>
      </c>
      <c r="B49" s="679" t="s">
        <v>522</v>
      </c>
      <c r="C49" s="680" t="s">
        <v>534</v>
      </c>
      <c r="D49" s="681" t="s">
        <v>535</v>
      </c>
      <c r="E49" s="680" t="s">
        <v>1632</v>
      </c>
      <c r="F49" s="681" t="s">
        <v>1633</v>
      </c>
      <c r="G49" s="680" t="s">
        <v>1666</v>
      </c>
      <c r="H49" s="680" t="s">
        <v>1667</v>
      </c>
      <c r="I49" s="683">
        <v>770.41666666666663</v>
      </c>
      <c r="J49" s="683">
        <v>5</v>
      </c>
      <c r="K49" s="684">
        <v>3851.989990234375</v>
      </c>
    </row>
    <row r="50" spans="1:11" ht="14.45" customHeight="1" x14ac:dyDescent="0.2">
      <c r="A50" s="678" t="s">
        <v>521</v>
      </c>
      <c r="B50" s="679" t="s">
        <v>522</v>
      </c>
      <c r="C50" s="680" t="s">
        <v>534</v>
      </c>
      <c r="D50" s="681" t="s">
        <v>535</v>
      </c>
      <c r="E50" s="680" t="s">
        <v>1632</v>
      </c>
      <c r="F50" s="681" t="s">
        <v>1633</v>
      </c>
      <c r="G50" s="680" t="s">
        <v>1668</v>
      </c>
      <c r="H50" s="680" t="s">
        <v>1669</v>
      </c>
      <c r="I50" s="683">
        <v>63.849998474121094</v>
      </c>
      <c r="J50" s="683">
        <v>20</v>
      </c>
      <c r="K50" s="684">
        <v>1276.9599609375</v>
      </c>
    </row>
    <row r="51" spans="1:11" ht="14.45" customHeight="1" x14ac:dyDescent="0.2">
      <c r="A51" s="678" t="s">
        <v>521</v>
      </c>
      <c r="B51" s="679" t="s">
        <v>522</v>
      </c>
      <c r="C51" s="680" t="s">
        <v>534</v>
      </c>
      <c r="D51" s="681" t="s">
        <v>535</v>
      </c>
      <c r="E51" s="680" t="s">
        <v>1632</v>
      </c>
      <c r="F51" s="681" t="s">
        <v>1633</v>
      </c>
      <c r="G51" s="680" t="s">
        <v>1670</v>
      </c>
      <c r="H51" s="680" t="s">
        <v>1671</v>
      </c>
      <c r="I51" s="683">
        <v>272.42999267578125</v>
      </c>
      <c r="J51" s="683">
        <v>18</v>
      </c>
      <c r="K51" s="684">
        <v>4903.7998046875</v>
      </c>
    </row>
    <row r="52" spans="1:11" ht="14.45" customHeight="1" x14ac:dyDescent="0.2">
      <c r="A52" s="678" t="s">
        <v>521</v>
      </c>
      <c r="B52" s="679" t="s">
        <v>522</v>
      </c>
      <c r="C52" s="680" t="s">
        <v>534</v>
      </c>
      <c r="D52" s="681" t="s">
        <v>535</v>
      </c>
      <c r="E52" s="680" t="s">
        <v>1632</v>
      </c>
      <c r="F52" s="681" t="s">
        <v>1633</v>
      </c>
      <c r="G52" s="680" t="s">
        <v>1672</v>
      </c>
      <c r="H52" s="680" t="s">
        <v>1673</v>
      </c>
      <c r="I52" s="683">
        <v>22.149999618530273</v>
      </c>
      <c r="J52" s="683">
        <v>400</v>
      </c>
      <c r="K52" s="684">
        <v>8860</v>
      </c>
    </row>
    <row r="53" spans="1:11" ht="14.45" customHeight="1" x14ac:dyDescent="0.2">
      <c r="A53" s="678" t="s">
        <v>521</v>
      </c>
      <c r="B53" s="679" t="s">
        <v>522</v>
      </c>
      <c r="C53" s="680" t="s">
        <v>534</v>
      </c>
      <c r="D53" s="681" t="s">
        <v>535</v>
      </c>
      <c r="E53" s="680" t="s">
        <v>1632</v>
      </c>
      <c r="F53" s="681" t="s">
        <v>1633</v>
      </c>
      <c r="G53" s="680" t="s">
        <v>1674</v>
      </c>
      <c r="H53" s="680" t="s">
        <v>1675</v>
      </c>
      <c r="I53" s="683">
        <v>30.176000213623048</v>
      </c>
      <c r="J53" s="683">
        <v>450</v>
      </c>
      <c r="K53" s="684">
        <v>13579.5</v>
      </c>
    </row>
    <row r="54" spans="1:11" ht="14.45" customHeight="1" x14ac:dyDescent="0.2">
      <c r="A54" s="678" t="s">
        <v>521</v>
      </c>
      <c r="B54" s="679" t="s">
        <v>522</v>
      </c>
      <c r="C54" s="680" t="s">
        <v>534</v>
      </c>
      <c r="D54" s="681" t="s">
        <v>535</v>
      </c>
      <c r="E54" s="680" t="s">
        <v>1632</v>
      </c>
      <c r="F54" s="681" t="s">
        <v>1633</v>
      </c>
      <c r="G54" s="680" t="s">
        <v>1676</v>
      </c>
      <c r="H54" s="680" t="s">
        <v>1677</v>
      </c>
      <c r="I54" s="683">
        <v>2.9650000333786011</v>
      </c>
      <c r="J54" s="683">
        <v>200</v>
      </c>
      <c r="K54" s="684">
        <v>593</v>
      </c>
    </row>
    <row r="55" spans="1:11" ht="14.45" customHeight="1" x14ac:dyDescent="0.2">
      <c r="A55" s="678" t="s">
        <v>521</v>
      </c>
      <c r="B55" s="679" t="s">
        <v>522</v>
      </c>
      <c r="C55" s="680" t="s">
        <v>534</v>
      </c>
      <c r="D55" s="681" t="s">
        <v>535</v>
      </c>
      <c r="E55" s="680" t="s">
        <v>1632</v>
      </c>
      <c r="F55" s="681" t="s">
        <v>1633</v>
      </c>
      <c r="G55" s="680" t="s">
        <v>1678</v>
      </c>
      <c r="H55" s="680" t="s">
        <v>1679</v>
      </c>
      <c r="I55" s="683">
        <v>5.2722222540113659</v>
      </c>
      <c r="J55" s="683">
        <v>280</v>
      </c>
      <c r="K55" s="684">
        <v>1476.2000122070313</v>
      </c>
    </row>
    <row r="56" spans="1:11" ht="14.45" customHeight="1" x14ac:dyDescent="0.2">
      <c r="A56" s="678" t="s">
        <v>521</v>
      </c>
      <c r="B56" s="679" t="s">
        <v>522</v>
      </c>
      <c r="C56" s="680" t="s">
        <v>534</v>
      </c>
      <c r="D56" s="681" t="s">
        <v>535</v>
      </c>
      <c r="E56" s="680" t="s">
        <v>1632</v>
      </c>
      <c r="F56" s="681" t="s">
        <v>1633</v>
      </c>
      <c r="G56" s="680" t="s">
        <v>1680</v>
      </c>
      <c r="H56" s="680" t="s">
        <v>1681</v>
      </c>
      <c r="I56" s="683">
        <v>9.7799997329711914</v>
      </c>
      <c r="J56" s="683">
        <v>330</v>
      </c>
      <c r="K56" s="684">
        <v>3226.75</v>
      </c>
    </row>
    <row r="57" spans="1:11" ht="14.45" customHeight="1" x14ac:dyDescent="0.2">
      <c r="A57" s="678" t="s">
        <v>521</v>
      </c>
      <c r="B57" s="679" t="s">
        <v>522</v>
      </c>
      <c r="C57" s="680" t="s">
        <v>534</v>
      </c>
      <c r="D57" s="681" t="s">
        <v>535</v>
      </c>
      <c r="E57" s="680" t="s">
        <v>1632</v>
      </c>
      <c r="F57" s="681" t="s">
        <v>1633</v>
      </c>
      <c r="G57" s="680" t="s">
        <v>1682</v>
      </c>
      <c r="H57" s="680" t="s">
        <v>1683</v>
      </c>
      <c r="I57" s="683">
        <v>3.6216665903727212</v>
      </c>
      <c r="J57" s="683">
        <v>140</v>
      </c>
      <c r="K57" s="684">
        <v>507.33000183105469</v>
      </c>
    </row>
    <row r="58" spans="1:11" ht="14.45" customHeight="1" x14ac:dyDescent="0.2">
      <c r="A58" s="678" t="s">
        <v>521</v>
      </c>
      <c r="B58" s="679" t="s">
        <v>522</v>
      </c>
      <c r="C58" s="680" t="s">
        <v>534</v>
      </c>
      <c r="D58" s="681" t="s">
        <v>535</v>
      </c>
      <c r="E58" s="680" t="s">
        <v>1632</v>
      </c>
      <c r="F58" s="681" t="s">
        <v>1633</v>
      </c>
      <c r="G58" s="680" t="s">
        <v>1684</v>
      </c>
      <c r="H58" s="680" t="s">
        <v>1685</v>
      </c>
      <c r="I58" s="683">
        <v>40.729999542236328</v>
      </c>
      <c r="J58" s="683">
        <v>30</v>
      </c>
      <c r="K58" s="684">
        <v>1221.9899597167969</v>
      </c>
    </row>
    <row r="59" spans="1:11" ht="14.45" customHeight="1" x14ac:dyDescent="0.2">
      <c r="A59" s="678" t="s">
        <v>521</v>
      </c>
      <c r="B59" s="679" t="s">
        <v>522</v>
      </c>
      <c r="C59" s="680" t="s">
        <v>534</v>
      </c>
      <c r="D59" s="681" t="s">
        <v>535</v>
      </c>
      <c r="E59" s="680" t="s">
        <v>1632</v>
      </c>
      <c r="F59" s="681" t="s">
        <v>1633</v>
      </c>
      <c r="G59" s="680" t="s">
        <v>1686</v>
      </c>
      <c r="H59" s="680" t="s">
        <v>1687</v>
      </c>
      <c r="I59" s="683">
        <v>299</v>
      </c>
      <c r="J59" s="683">
        <v>20</v>
      </c>
      <c r="K59" s="684">
        <v>5980</v>
      </c>
    </row>
    <row r="60" spans="1:11" ht="14.45" customHeight="1" x14ac:dyDescent="0.2">
      <c r="A60" s="678" t="s">
        <v>521</v>
      </c>
      <c r="B60" s="679" t="s">
        <v>522</v>
      </c>
      <c r="C60" s="680" t="s">
        <v>534</v>
      </c>
      <c r="D60" s="681" t="s">
        <v>535</v>
      </c>
      <c r="E60" s="680" t="s">
        <v>1632</v>
      </c>
      <c r="F60" s="681" t="s">
        <v>1633</v>
      </c>
      <c r="G60" s="680" t="s">
        <v>1688</v>
      </c>
      <c r="H60" s="680" t="s">
        <v>1689</v>
      </c>
      <c r="I60" s="683">
        <v>573.8499755859375</v>
      </c>
      <c r="J60" s="683">
        <v>5</v>
      </c>
      <c r="K60" s="684">
        <v>2869.25</v>
      </c>
    </row>
    <row r="61" spans="1:11" ht="14.45" customHeight="1" x14ac:dyDescent="0.2">
      <c r="A61" s="678" t="s">
        <v>521</v>
      </c>
      <c r="B61" s="679" t="s">
        <v>522</v>
      </c>
      <c r="C61" s="680" t="s">
        <v>534</v>
      </c>
      <c r="D61" s="681" t="s">
        <v>535</v>
      </c>
      <c r="E61" s="680" t="s">
        <v>1632</v>
      </c>
      <c r="F61" s="681" t="s">
        <v>1633</v>
      </c>
      <c r="G61" s="680" t="s">
        <v>1690</v>
      </c>
      <c r="H61" s="680" t="s">
        <v>1691</v>
      </c>
      <c r="I61" s="683">
        <v>599.1500244140625</v>
      </c>
      <c r="J61" s="683">
        <v>24</v>
      </c>
      <c r="K61" s="684">
        <v>14379.599609375</v>
      </c>
    </row>
    <row r="62" spans="1:11" ht="14.45" customHeight="1" x14ac:dyDescent="0.2">
      <c r="A62" s="678" t="s">
        <v>521</v>
      </c>
      <c r="B62" s="679" t="s">
        <v>522</v>
      </c>
      <c r="C62" s="680" t="s">
        <v>534</v>
      </c>
      <c r="D62" s="681" t="s">
        <v>535</v>
      </c>
      <c r="E62" s="680" t="s">
        <v>1632</v>
      </c>
      <c r="F62" s="681" t="s">
        <v>1633</v>
      </c>
      <c r="G62" s="680" t="s">
        <v>1692</v>
      </c>
      <c r="H62" s="680" t="s">
        <v>1693</v>
      </c>
      <c r="I62" s="683">
        <v>107.59999847412109</v>
      </c>
      <c r="J62" s="683">
        <v>10</v>
      </c>
      <c r="K62" s="684">
        <v>1076</v>
      </c>
    </row>
    <row r="63" spans="1:11" ht="14.45" customHeight="1" x14ac:dyDescent="0.2">
      <c r="A63" s="678" t="s">
        <v>521</v>
      </c>
      <c r="B63" s="679" t="s">
        <v>522</v>
      </c>
      <c r="C63" s="680" t="s">
        <v>534</v>
      </c>
      <c r="D63" s="681" t="s">
        <v>535</v>
      </c>
      <c r="E63" s="680" t="s">
        <v>1632</v>
      </c>
      <c r="F63" s="681" t="s">
        <v>1633</v>
      </c>
      <c r="G63" s="680" t="s">
        <v>1694</v>
      </c>
      <c r="H63" s="680" t="s">
        <v>1695</v>
      </c>
      <c r="I63" s="683">
        <v>59.799999237060547</v>
      </c>
      <c r="J63" s="683">
        <v>10</v>
      </c>
      <c r="K63" s="684">
        <v>598</v>
      </c>
    </row>
    <row r="64" spans="1:11" ht="14.45" customHeight="1" x14ac:dyDescent="0.2">
      <c r="A64" s="678" t="s">
        <v>521</v>
      </c>
      <c r="B64" s="679" t="s">
        <v>522</v>
      </c>
      <c r="C64" s="680" t="s">
        <v>534</v>
      </c>
      <c r="D64" s="681" t="s">
        <v>535</v>
      </c>
      <c r="E64" s="680" t="s">
        <v>1632</v>
      </c>
      <c r="F64" s="681" t="s">
        <v>1633</v>
      </c>
      <c r="G64" s="680" t="s">
        <v>1696</v>
      </c>
      <c r="H64" s="680" t="s">
        <v>1697</v>
      </c>
      <c r="I64" s="683">
        <v>5.8460000038146971</v>
      </c>
      <c r="J64" s="683">
        <v>700</v>
      </c>
      <c r="K64" s="684">
        <v>4092</v>
      </c>
    </row>
    <row r="65" spans="1:11" ht="14.45" customHeight="1" x14ac:dyDescent="0.2">
      <c r="A65" s="678" t="s">
        <v>521</v>
      </c>
      <c r="B65" s="679" t="s">
        <v>522</v>
      </c>
      <c r="C65" s="680" t="s">
        <v>534</v>
      </c>
      <c r="D65" s="681" t="s">
        <v>535</v>
      </c>
      <c r="E65" s="680" t="s">
        <v>1632</v>
      </c>
      <c r="F65" s="681" t="s">
        <v>1633</v>
      </c>
      <c r="G65" s="680" t="s">
        <v>1698</v>
      </c>
      <c r="H65" s="680" t="s">
        <v>1699</v>
      </c>
      <c r="I65" s="683">
        <v>14.121999931335449</v>
      </c>
      <c r="J65" s="683">
        <v>550</v>
      </c>
      <c r="K65" s="684">
        <v>7767</v>
      </c>
    </row>
    <row r="66" spans="1:11" ht="14.45" customHeight="1" x14ac:dyDescent="0.2">
      <c r="A66" s="678" t="s">
        <v>521</v>
      </c>
      <c r="B66" s="679" t="s">
        <v>522</v>
      </c>
      <c r="C66" s="680" t="s">
        <v>534</v>
      </c>
      <c r="D66" s="681" t="s">
        <v>535</v>
      </c>
      <c r="E66" s="680" t="s">
        <v>1632</v>
      </c>
      <c r="F66" s="681" t="s">
        <v>1633</v>
      </c>
      <c r="G66" s="680" t="s">
        <v>1700</v>
      </c>
      <c r="H66" s="680" t="s">
        <v>1701</v>
      </c>
      <c r="I66" s="683">
        <v>14.609999656677246</v>
      </c>
      <c r="J66" s="683">
        <v>100</v>
      </c>
      <c r="K66" s="684">
        <v>1460.9599609375</v>
      </c>
    </row>
    <row r="67" spans="1:11" ht="14.45" customHeight="1" x14ac:dyDescent="0.2">
      <c r="A67" s="678" t="s">
        <v>521</v>
      </c>
      <c r="B67" s="679" t="s">
        <v>522</v>
      </c>
      <c r="C67" s="680" t="s">
        <v>534</v>
      </c>
      <c r="D67" s="681" t="s">
        <v>535</v>
      </c>
      <c r="E67" s="680" t="s">
        <v>1632</v>
      </c>
      <c r="F67" s="681" t="s">
        <v>1633</v>
      </c>
      <c r="G67" s="680" t="s">
        <v>1702</v>
      </c>
      <c r="H67" s="680" t="s">
        <v>1703</v>
      </c>
      <c r="I67" s="683">
        <v>99.709999084472656</v>
      </c>
      <c r="J67" s="683">
        <v>10</v>
      </c>
      <c r="K67" s="684">
        <v>997.04998779296875</v>
      </c>
    </row>
    <row r="68" spans="1:11" ht="14.45" customHeight="1" x14ac:dyDescent="0.2">
      <c r="A68" s="678" t="s">
        <v>521</v>
      </c>
      <c r="B68" s="679" t="s">
        <v>522</v>
      </c>
      <c r="C68" s="680" t="s">
        <v>534</v>
      </c>
      <c r="D68" s="681" t="s">
        <v>535</v>
      </c>
      <c r="E68" s="680" t="s">
        <v>1632</v>
      </c>
      <c r="F68" s="681" t="s">
        <v>1633</v>
      </c>
      <c r="G68" s="680" t="s">
        <v>1704</v>
      </c>
      <c r="H68" s="680" t="s">
        <v>1705</v>
      </c>
      <c r="I68" s="683">
        <v>124.55000305175781</v>
      </c>
      <c r="J68" s="683">
        <v>10</v>
      </c>
      <c r="K68" s="684">
        <v>1245.449951171875</v>
      </c>
    </row>
    <row r="69" spans="1:11" ht="14.45" customHeight="1" x14ac:dyDescent="0.2">
      <c r="A69" s="678" t="s">
        <v>521</v>
      </c>
      <c r="B69" s="679" t="s">
        <v>522</v>
      </c>
      <c r="C69" s="680" t="s">
        <v>534</v>
      </c>
      <c r="D69" s="681" t="s">
        <v>535</v>
      </c>
      <c r="E69" s="680" t="s">
        <v>1632</v>
      </c>
      <c r="F69" s="681" t="s">
        <v>1633</v>
      </c>
      <c r="G69" s="680" t="s">
        <v>1706</v>
      </c>
      <c r="H69" s="680" t="s">
        <v>1707</v>
      </c>
      <c r="I69" s="683">
        <v>286.35000610351563</v>
      </c>
      <c r="J69" s="683">
        <v>5</v>
      </c>
      <c r="K69" s="684">
        <v>1431.75</v>
      </c>
    </row>
    <row r="70" spans="1:11" ht="14.45" customHeight="1" x14ac:dyDescent="0.2">
      <c r="A70" s="678" t="s">
        <v>521</v>
      </c>
      <c r="B70" s="679" t="s">
        <v>522</v>
      </c>
      <c r="C70" s="680" t="s">
        <v>534</v>
      </c>
      <c r="D70" s="681" t="s">
        <v>535</v>
      </c>
      <c r="E70" s="680" t="s">
        <v>1632</v>
      </c>
      <c r="F70" s="681" t="s">
        <v>1633</v>
      </c>
      <c r="G70" s="680" t="s">
        <v>1708</v>
      </c>
      <c r="H70" s="680" t="s">
        <v>1709</v>
      </c>
      <c r="I70" s="683">
        <v>1.3799999952316284</v>
      </c>
      <c r="J70" s="683">
        <v>400</v>
      </c>
      <c r="K70" s="684">
        <v>552</v>
      </c>
    </row>
    <row r="71" spans="1:11" ht="14.45" customHeight="1" x14ac:dyDescent="0.2">
      <c r="A71" s="678" t="s">
        <v>521</v>
      </c>
      <c r="B71" s="679" t="s">
        <v>522</v>
      </c>
      <c r="C71" s="680" t="s">
        <v>534</v>
      </c>
      <c r="D71" s="681" t="s">
        <v>535</v>
      </c>
      <c r="E71" s="680" t="s">
        <v>1632</v>
      </c>
      <c r="F71" s="681" t="s">
        <v>1633</v>
      </c>
      <c r="G71" s="680" t="s">
        <v>1710</v>
      </c>
      <c r="H71" s="680" t="s">
        <v>1711</v>
      </c>
      <c r="I71" s="683">
        <v>0.85000002384185791</v>
      </c>
      <c r="J71" s="683">
        <v>1400</v>
      </c>
      <c r="K71" s="684">
        <v>1190</v>
      </c>
    </row>
    <row r="72" spans="1:11" ht="14.45" customHeight="1" x14ac:dyDescent="0.2">
      <c r="A72" s="678" t="s">
        <v>521</v>
      </c>
      <c r="B72" s="679" t="s">
        <v>522</v>
      </c>
      <c r="C72" s="680" t="s">
        <v>534</v>
      </c>
      <c r="D72" s="681" t="s">
        <v>535</v>
      </c>
      <c r="E72" s="680" t="s">
        <v>1632</v>
      </c>
      <c r="F72" s="681" t="s">
        <v>1633</v>
      </c>
      <c r="G72" s="680" t="s">
        <v>1712</v>
      </c>
      <c r="H72" s="680" t="s">
        <v>1713</v>
      </c>
      <c r="I72" s="683">
        <v>1.5142857006617956</v>
      </c>
      <c r="J72" s="683">
        <v>1350</v>
      </c>
      <c r="K72" s="684">
        <v>2042.5</v>
      </c>
    </row>
    <row r="73" spans="1:11" ht="14.45" customHeight="1" x14ac:dyDescent="0.2">
      <c r="A73" s="678" t="s">
        <v>521</v>
      </c>
      <c r="B73" s="679" t="s">
        <v>522</v>
      </c>
      <c r="C73" s="680" t="s">
        <v>534</v>
      </c>
      <c r="D73" s="681" t="s">
        <v>535</v>
      </c>
      <c r="E73" s="680" t="s">
        <v>1632</v>
      </c>
      <c r="F73" s="681" t="s">
        <v>1633</v>
      </c>
      <c r="G73" s="680" t="s">
        <v>1714</v>
      </c>
      <c r="H73" s="680" t="s">
        <v>1715</v>
      </c>
      <c r="I73" s="683">
        <v>2.0659999370574953</v>
      </c>
      <c r="J73" s="683">
        <v>650</v>
      </c>
      <c r="K73" s="684">
        <v>1344</v>
      </c>
    </row>
    <row r="74" spans="1:11" ht="14.45" customHeight="1" x14ac:dyDescent="0.2">
      <c r="A74" s="678" t="s">
        <v>521</v>
      </c>
      <c r="B74" s="679" t="s">
        <v>522</v>
      </c>
      <c r="C74" s="680" t="s">
        <v>534</v>
      </c>
      <c r="D74" s="681" t="s">
        <v>535</v>
      </c>
      <c r="E74" s="680" t="s">
        <v>1632</v>
      </c>
      <c r="F74" s="681" t="s">
        <v>1633</v>
      </c>
      <c r="G74" s="680" t="s">
        <v>1716</v>
      </c>
      <c r="H74" s="680" t="s">
        <v>1717</v>
      </c>
      <c r="I74" s="683">
        <v>3.3649998903274536</v>
      </c>
      <c r="J74" s="683">
        <v>105</v>
      </c>
      <c r="K74" s="684">
        <v>353.35000610351563</v>
      </c>
    </row>
    <row r="75" spans="1:11" ht="14.45" customHeight="1" x14ac:dyDescent="0.2">
      <c r="A75" s="678" t="s">
        <v>521</v>
      </c>
      <c r="B75" s="679" t="s">
        <v>522</v>
      </c>
      <c r="C75" s="680" t="s">
        <v>534</v>
      </c>
      <c r="D75" s="681" t="s">
        <v>535</v>
      </c>
      <c r="E75" s="680" t="s">
        <v>1632</v>
      </c>
      <c r="F75" s="681" t="s">
        <v>1633</v>
      </c>
      <c r="G75" s="680" t="s">
        <v>1718</v>
      </c>
      <c r="H75" s="680" t="s">
        <v>1719</v>
      </c>
      <c r="I75" s="683">
        <v>5.875</v>
      </c>
      <c r="J75" s="683">
        <v>100</v>
      </c>
      <c r="K75" s="684">
        <v>587.5</v>
      </c>
    </row>
    <row r="76" spans="1:11" ht="14.45" customHeight="1" x14ac:dyDescent="0.2">
      <c r="A76" s="678" t="s">
        <v>521</v>
      </c>
      <c r="B76" s="679" t="s">
        <v>522</v>
      </c>
      <c r="C76" s="680" t="s">
        <v>534</v>
      </c>
      <c r="D76" s="681" t="s">
        <v>535</v>
      </c>
      <c r="E76" s="680" t="s">
        <v>1632</v>
      </c>
      <c r="F76" s="681" t="s">
        <v>1633</v>
      </c>
      <c r="G76" s="680" t="s">
        <v>1720</v>
      </c>
      <c r="H76" s="680" t="s">
        <v>1721</v>
      </c>
      <c r="I76" s="683">
        <v>9.297777917650011</v>
      </c>
      <c r="J76" s="683">
        <v>600</v>
      </c>
      <c r="K76" s="684">
        <v>5579</v>
      </c>
    </row>
    <row r="77" spans="1:11" ht="14.45" customHeight="1" x14ac:dyDescent="0.2">
      <c r="A77" s="678" t="s">
        <v>521</v>
      </c>
      <c r="B77" s="679" t="s">
        <v>522</v>
      </c>
      <c r="C77" s="680" t="s">
        <v>534</v>
      </c>
      <c r="D77" s="681" t="s">
        <v>535</v>
      </c>
      <c r="E77" s="680" t="s">
        <v>1632</v>
      </c>
      <c r="F77" s="681" t="s">
        <v>1633</v>
      </c>
      <c r="G77" s="680" t="s">
        <v>1722</v>
      </c>
      <c r="H77" s="680" t="s">
        <v>1723</v>
      </c>
      <c r="I77" s="683">
        <v>67.760002136230469</v>
      </c>
      <c r="J77" s="683">
        <v>6</v>
      </c>
      <c r="K77" s="684">
        <v>406.55999755859375</v>
      </c>
    </row>
    <row r="78" spans="1:11" ht="14.45" customHeight="1" x14ac:dyDescent="0.2">
      <c r="A78" s="678" t="s">
        <v>521</v>
      </c>
      <c r="B78" s="679" t="s">
        <v>522</v>
      </c>
      <c r="C78" s="680" t="s">
        <v>534</v>
      </c>
      <c r="D78" s="681" t="s">
        <v>535</v>
      </c>
      <c r="E78" s="680" t="s">
        <v>1632</v>
      </c>
      <c r="F78" s="681" t="s">
        <v>1633</v>
      </c>
      <c r="G78" s="680" t="s">
        <v>1724</v>
      </c>
      <c r="H78" s="680" t="s">
        <v>1725</v>
      </c>
      <c r="I78" s="683">
        <v>46</v>
      </c>
      <c r="J78" s="683">
        <v>3</v>
      </c>
      <c r="K78" s="684">
        <v>138</v>
      </c>
    </row>
    <row r="79" spans="1:11" ht="14.45" customHeight="1" x14ac:dyDescent="0.2">
      <c r="A79" s="678" t="s">
        <v>521</v>
      </c>
      <c r="B79" s="679" t="s">
        <v>522</v>
      </c>
      <c r="C79" s="680" t="s">
        <v>534</v>
      </c>
      <c r="D79" s="681" t="s">
        <v>535</v>
      </c>
      <c r="E79" s="680" t="s">
        <v>1632</v>
      </c>
      <c r="F79" s="681" t="s">
        <v>1633</v>
      </c>
      <c r="G79" s="680" t="s">
        <v>1726</v>
      </c>
      <c r="H79" s="680" t="s">
        <v>1727</v>
      </c>
      <c r="I79" s="683">
        <v>26.170000076293945</v>
      </c>
      <c r="J79" s="683">
        <v>2</v>
      </c>
      <c r="K79" s="684">
        <v>52.340000152587891</v>
      </c>
    </row>
    <row r="80" spans="1:11" ht="14.45" customHeight="1" x14ac:dyDescent="0.2">
      <c r="A80" s="678" t="s">
        <v>521</v>
      </c>
      <c r="B80" s="679" t="s">
        <v>522</v>
      </c>
      <c r="C80" s="680" t="s">
        <v>534</v>
      </c>
      <c r="D80" s="681" t="s">
        <v>535</v>
      </c>
      <c r="E80" s="680" t="s">
        <v>1632</v>
      </c>
      <c r="F80" s="681" t="s">
        <v>1633</v>
      </c>
      <c r="G80" s="680" t="s">
        <v>1728</v>
      </c>
      <c r="H80" s="680" t="s">
        <v>1729</v>
      </c>
      <c r="I80" s="683">
        <v>98.370002746582031</v>
      </c>
      <c r="J80" s="683">
        <v>6</v>
      </c>
      <c r="K80" s="684">
        <v>590.219970703125</v>
      </c>
    </row>
    <row r="81" spans="1:11" ht="14.45" customHeight="1" x14ac:dyDescent="0.2">
      <c r="A81" s="678" t="s">
        <v>521</v>
      </c>
      <c r="B81" s="679" t="s">
        <v>522</v>
      </c>
      <c r="C81" s="680" t="s">
        <v>534</v>
      </c>
      <c r="D81" s="681" t="s">
        <v>535</v>
      </c>
      <c r="E81" s="680" t="s">
        <v>1632</v>
      </c>
      <c r="F81" s="681" t="s">
        <v>1633</v>
      </c>
      <c r="G81" s="680" t="s">
        <v>1730</v>
      </c>
      <c r="H81" s="680" t="s">
        <v>1731</v>
      </c>
      <c r="I81" s="683">
        <v>46.315000534057617</v>
      </c>
      <c r="J81" s="683">
        <v>12</v>
      </c>
      <c r="K81" s="684">
        <v>555.77999877929688</v>
      </c>
    </row>
    <row r="82" spans="1:11" ht="14.45" customHeight="1" x14ac:dyDescent="0.2">
      <c r="A82" s="678" t="s">
        <v>521</v>
      </c>
      <c r="B82" s="679" t="s">
        <v>522</v>
      </c>
      <c r="C82" s="680" t="s">
        <v>534</v>
      </c>
      <c r="D82" s="681" t="s">
        <v>535</v>
      </c>
      <c r="E82" s="680" t="s">
        <v>1632</v>
      </c>
      <c r="F82" s="681" t="s">
        <v>1633</v>
      </c>
      <c r="G82" s="680" t="s">
        <v>1732</v>
      </c>
      <c r="H82" s="680" t="s">
        <v>1733</v>
      </c>
      <c r="I82" s="683">
        <v>8.005000114440918</v>
      </c>
      <c r="J82" s="683">
        <v>264</v>
      </c>
      <c r="K82" s="684">
        <v>2112.9600296020508</v>
      </c>
    </row>
    <row r="83" spans="1:11" ht="14.45" customHeight="1" x14ac:dyDescent="0.2">
      <c r="A83" s="678" t="s">
        <v>521</v>
      </c>
      <c r="B83" s="679" t="s">
        <v>522</v>
      </c>
      <c r="C83" s="680" t="s">
        <v>534</v>
      </c>
      <c r="D83" s="681" t="s">
        <v>535</v>
      </c>
      <c r="E83" s="680" t="s">
        <v>1632</v>
      </c>
      <c r="F83" s="681" t="s">
        <v>1633</v>
      </c>
      <c r="G83" s="680" t="s">
        <v>1734</v>
      </c>
      <c r="H83" s="680" t="s">
        <v>1735</v>
      </c>
      <c r="I83" s="683">
        <v>13.079999923706055</v>
      </c>
      <c r="J83" s="683">
        <v>196</v>
      </c>
      <c r="K83" s="684">
        <v>2563.6800231933594</v>
      </c>
    </row>
    <row r="84" spans="1:11" ht="14.45" customHeight="1" x14ac:dyDescent="0.2">
      <c r="A84" s="678" t="s">
        <v>521</v>
      </c>
      <c r="B84" s="679" t="s">
        <v>522</v>
      </c>
      <c r="C84" s="680" t="s">
        <v>534</v>
      </c>
      <c r="D84" s="681" t="s">
        <v>535</v>
      </c>
      <c r="E84" s="680" t="s">
        <v>1632</v>
      </c>
      <c r="F84" s="681" t="s">
        <v>1633</v>
      </c>
      <c r="G84" s="680" t="s">
        <v>1736</v>
      </c>
      <c r="H84" s="680" t="s">
        <v>1737</v>
      </c>
      <c r="I84" s="683">
        <v>20.189999771118163</v>
      </c>
      <c r="J84" s="683">
        <v>120</v>
      </c>
      <c r="K84" s="684">
        <v>2422.8700103759766</v>
      </c>
    </row>
    <row r="85" spans="1:11" ht="14.45" customHeight="1" x14ac:dyDescent="0.2">
      <c r="A85" s="678" t="s">
        <v>521</v>
      </c>
      <c r="B85" s="679" t="s">
        <v>522</v>
      </c>
      <c r="C85" s="680" t="s">
        <v>534</v>
      </c>
      <c r="D85" s="681" t="s">
        <v>535</v>
      </c>
      <c r="E85" s="680" t="s">
        <v>1632</v>
      </c>
      <c r="F85" s="681" t="s">
        <v>1633</v>
      </c>
      <c r="G85" s="680" t="s">
        <v>1738</v>
      </c>
      <c r="H85" s="680" t="s">
        <v>1739</v>
      </c>
      <c r="I85" s="683">
        <v>25.549999237060547</v>
      </c>
      <c r="J85" s="683">
        <v>24</v>
      </c>
      <c r="K85" s="684">
        <v>613.21002197265625</v>
      </c>
    </row>
    <row r="86" spans="1:11" ht="14.45" customHeight="1" x14ac:dyDescent="0.2">
      <c r="A86" s="678" t="s">
        <v>521</v>
      </c>
      <c r="B86" s="679" t="s">
        <v>522</v>
      </c>
      <c r="C86" s="680" t="s">
        <v>534</v>
      </c>
      <c r="D86" s="681" t="s">
        <v>535</v>
      </c>
      <c r="E86" s="680" t="s">
        <v>1632</v>
      </c>
      <c r="F86" s="681" t="s">
        <v>1633</v>
      </c>
      <c r="G86" s="680" t="s">
        <v>1740</v>
      </c>
      <c r="H86" s="680" t="s">
        <v>1741</v>
      </c>
      <c r="I86" s="683">
        <v>7.820000171661377</v>
      </c>
      <c r="J86" s="683">
        <v>30</v>
      </c>
      <c r="K86" s="684">
        <v>234.59999084472656</v>
      </c>
    </row>
    <row r="87" spans="1:11" ht="14.45" customHeight="1" x14ac:dyDescent="0.2">
      <c r="A87" s="678" t="s">
        <v>521</v>
      </c>
      <c r="B87" s="679" t="s">
        <v>522</v>
      </c>
      <c r="C87" s="680" t="s">
        <v>534</v>
      </c>
      <c r="D87" s="681" t="s">
        <v>535</v>
      </c>
      <c r="E87" s="680" t="s">
        <v>1632</v>
      </c>
      <c r="F87" s="681" t="s">
        <v>1633</v>
      </c>
      <c r="G87" s="680" t="s">
        <v>1742</v>
      </c>
      <c r="H87" s="680" t="s">
        <v>1743</v>
      </c>
      <c r="I87" s="683">
        <v>8.8900003433227539</v>
      </c>
      <c r="J87" s="683">
        <v>10</v>
      </c>
      <c r="K87" s="684">
        <v>88.900001525878906</v>
      </c>
    </row>
    <row r="88" spans="1:11" ht="14.45" customHeight="1" x14ac:dyDescent="0.2">
      <c r="A88" s="678" t="s">
        <v>521</v>
      </c>
      <c r="B88" s="679" t="s">
        <v>522</v>
      </c>
      <c r="C88" s="680" t="s">
        <v>534</v>
      </c>
      <c r="D88" s="681" t="s">
        <v>535</v>
      </c>
      <c r="E88" s="680" t="s">
        <v>1632</v>
      </c>
      <c r="F88" s="681" t="s">
        <v>1633</v>
      </c>
      <c r="G88" s="680" t="s">
        <v>1744</v>
      </c>
      <c r="H88" s="680" t="s">
        <v>1745</v>
      </c>
      <c r="I88" s="683">
        <v>10.835000038146973</v>
      </c>
      <c r="J88" s="683">
        <v>30</v>
      </c>
      <c r="K88" s="684">
        <v>325.10000610351563</v>
      </c>
    </row>
    <row r="89" spans="1:11" ht="14.45" customHeight="1" x14ac:dyDescent="0.2">
      <c r="A89" s="678" t="s">
        <v>521</v>
      </c>
      <c r="B89" s="679" t="s">
        <v>522</v>
      </c>
      <c r="C89" s="680" t="s">
        <v>534</v>
      </c>
      <c r="D89" s="681" t="s">
        <v>535</v>
      </c>
      <c r="E89" s="680" t="s">
        <v>1632</v>
      </c>
      <c r="F89" s="681" t="s">
        <v>1633</v>
      </c>
      <c r="G89" s="680" t="s">
        <v>1746</v>
      </c>
      <c r="H89" s="680" t="s">
        <v>1747</v>
      </c>
      <c r="I89" s="683">
        <v>13.630000114440918</v>
      </c>
      <c r="J89" s="683">
        <v>10</v>
      </c>
      <c r="K89" s="684">
        <v>136.30000305175781</v>
      </c>
    </row>
    <row r="90" spans="1:11" ht="14.45" customHeight="1" x14ac:dyDescent="0.2">
      <c r="A90" s="678" t="s">
        <v>521</v>
      </c>
      <c r="B90" s="679" t="s">
        <v>522</v>
      </c>
      <c r="C90" s="680" t="s">
        <v>534</v>
      </c>
      <c r="D90" s="681" t="s">
        <v>535</v>
      </c>
      <c r="E90" s="680" t="s">
        <v>1632</v>
      </c>
      <c r="F90" s="681" t="s">
        <v>1633</v>
      </c>
      <c r="G90" s="680" t="s">
        <v>1748</v>
      </c>
      <c r="H90" s="680" t="s">
        <v>1749</v>
      </c>
      <c r="I90" s="683">
        <v>2.5899999141693115</v>
      </c>
      <c r="J90" s="683">
        <v>40</v>
      </c>
      <c r="K90" s="684">
        <v>103.59999847412109</v>
      </c>
    </row>
    <row r="91" spans="1:11" ht="14.45" customHeight="1" x14ac:dyDescent="0.2">
      <c r="A91" s="678" t="s">
        <v>521</v>
      </c>
      <c r="B91" s="679" t="s">
        <v>522</v>
      </c>
      <c r="C91" s="680" t="s">
        <v>534</v>
      </c>
      <c r="D91" s="681" t="s">
        <v>535</v>
      </c>
      <c r="E91" s="680" t="s">
        <v>1632</v>
      </c>
      <c r="F91" s="681" t="s">
        <v>1633</v>
      </c>
      <c r="G91" s="680" t="s">
        <v>1750</v>
      </c>
      <c r="H91" s="680" t="s">
        <v>1751</v>
      </c>
      <c r="I91" s="683">
        <v>3.369999885559082</v>
      </c>
      <c r="J91" s="683">
        <v>40</v>
      </c>
      <c r="K91" s="684">
        <v>134.80000305175781</v>
      </c>
    </row>
    <row r="92" spans="1:11" ht="14.45" customHeight="1" x14ac:dyDescent="0.2">
      <c r="A92" s="678" t="s">
        <v>521</v>
      </c>
      <c r="B92" s="679" t="s">
        <v>522</v>
      </c>
      <c r="C92" s="680" t="s">
        <v>534</v>
      </c>
      <c r="D92" s="681" t="s">
        <v>535</v>
      </c>
      <c r="E92" s="680" t="s">
        <v>1632</v>
      </c>
      <c r="F92" s="681" t="s">
        <v>1633</v>
      </c>
      <c r="G92" s="680" t="s">
        <v>1752</v>
      </c>
      <c r="H92" s="680" t="s">
        <v>1753</v>
      </c>
      <c r="I92" s="683">
        <v>138.46000671386719</v>
      </c>
      <c r="J92" s="683">
        <v>1</v>
      </c>
      <c r="K92" s="684">
        <v>138.46000671386719</v>
      </c>
    </row>
    <row r="93" spans="1:11" ht="14.45" customHeight="1" x14ac:dyDescent="0.2">
      <c r="A93" s="678" t="s">
        <v>521</v>
      </c>
      <c r="B93" s="679" t="s">
        <v>522</v>
      </c>
      <c r="C93" s="680" t="s">
        <v>534</v>
      </c>
      <c r="D93" s="681" t="s">
        <v>535</v>
      </c>
      <c r="E93" s="680" t="s">
        <v>1632</v>
      </c>
      <c r="F93" s="681" t="s">
        <v>1633</v>
      </c>
      <c r="G93" s="680" t="s">
        <v>1754</v>
      </c>
      <c r="H93" s="680" t="s">
        <v>1755</v>
      </c>
      <c r="I93" s="683">
        <v>430.55999755859375</v>
      </c>
      <c r="J93" s="683">
        <v>4</v>
      </c>
      <c r="K93" s="684">
        <v>1722.2400512695313</v>
      </c>
    </row>
    <row r="94" spans="1:11" ht="14.45" customHeight="1" x14ac:dyDescent="0.2">
      <c r="A94" s="678" t="s">
        <v>521</v>
      </c>
      <c r="B94" s="679" t="s">
        <v>522</v>
      </c>
      <c r="C94" s="680" t="s">
        <v>534</v>
      </c>
      <c r="D94" s="681" t="s">
        <v>535</v>
      </c>
      <c r="E94" s="680" t="s">
        <v>1632</v>
      </c>
      <c r="F94" s="681" t="s">
        <v>1633</v>
      </c>
      <c r="G94" s="680" t="s">
        <v>1756</v>
      </c>
      <c r="H94" s="680" t="s">
        <v>1757</v>
      </c>
      <c r="I94" s="683">
        <v>55.579999923706055</v>
      </c>
      <c r="J94" s="683">
        <v>60</v>
      </c>
      <c r="K94" s="684">
        <v>3334.780029296875</v>
      </c>
    </row>
    <row r="95" spans="1:11" ht="14.45" customHeight="1" x14ac:dyDescent="0.2">
      <c r="A95" s="678" t="s">
        <v>521</v>
      </c>
      <c r="B95" s="679" t="s">
        <v>522</v>
      </c>
      <c r="C95" s="680" t="s">
        <v>534</v>
      </c>
      <c r="D95" s="681" t="s">
        <v>535</v>
      </c>
      <c r="E95" s="680" t="s">
        <v>1632</v>
      </c>
      <c r="F95" s="681" t="s">
        <v>1633</v>
      </c>
      <c r="G95" s="680" t="s">
        <v>1758</v>
      </c>
      <c r="H95" s="680" t="s">
        <v>1759</v>
      </c>
      <c r="I95" s="683">
        <v>32.793333689371742</v>
      </c>
      <c r="J95" s="683">
        <v>30</v>
      </c>
      <c r="K95" s="684">
        <v>983.79998779296875</v>
      </c>
    </row>
    <row r="96" spans="1:11" ht="14.45" customHeight="1" x14ac:dyDescent="0.2">
      <c r="A96" s="678" t="s">
        <v>521</v>
      </c>
      <c r="B96" s="679" t="s">
        <v>522</v>
      </c>
      <c r="C96" s="680" t="s">
        <v>534</v>
      </c>
      <c r="D96" s="681" t="s">
        <v>535</v>
      </c>
      <c r="E96" s="680" t="s">
        <v>1632</v>
      </c>
      <c r="F96" s="681" t="s">
        <v>1633</v>
      </c>
      <c r="G96" s="680" t="s">
        <v>1656</v>
      </c>
      <c r="H96" s="680" t="s">
        <v>1760</v>
      </c>
      <c r="I96" s="683">
        <v>35.714999198913574</v>
      </c>
      <c r="J96" s="683">
        <v>200</v>
      </c>
      <c r="K96" s="684">
        <v>7087.0099487304688</v>
      </c>
    </row>
    <row r="97" spans="1:11" ht="14.45" customHeight="1" x14ac:dyDescent="0.2">
      <c r="A97" s="678" t="s">
        <v>521</v>
      </c>
      <c r="B97" s="679" t="s">
        <v>522</v>
      </c>
      <c r="C97" s="680" t="s">
        <v>534</v>
      </c>
      <c r="D97" s="681" t="s">
        <v>535</v>
      </c>
      <c r="E97" s="680" t="s">
        <v>1632</v>
      </c>
      <c r="F97" s="681" t="s">
        <v>1633</v>
      </c>
      <c r="G97" s="680" t="s">
        <v>1761</v>
      </c>
      <c r="H97" s="680" t="s">
        <v>1762</v>
      </c>
      <c r="I97" s="683">
        <v>0.375</v>
      </c>
      <c r="J97" s="683">
        <v>18250</v>
      </c>
      <c r="K97" s="684">
        <v>6872.5</v>
      </c>
    </row>
    <row r="98" spans="1:11" ht="14.45" customHeight="1" x14ac:dyDescent="0.2">
      <c r="A98" s="678" t="s">
        <v>521</v>
      </c>
      <c r="B98" s="679" t="s">
        <v>522</v>
      </c>
      <c r="C98" s="680" t="s">
        <v>534</v>
      </c>
      <c r="D98" s="681" t="s">
        <v>535</v>
      </c>
      <c r="E98" s="680" t="s">
        <v>1632</v>
      </c>
      <c r="F98" s="681" t="s">
        <v>1633</v>
      </c>
      <c r="G98" s="680" t="s">
        <v>1763</v>
      </c>
      <c r="H98" s="680" t="s">
        <v>1764</v>
      </c>
      <c r="I98" s="683">
        <v>2.3820001125335692</v>
      </c>
      <c r="J98" s="683">
        <v>240</v>
      </c>
      <c r="K98" s="684">
        <v>571.59998321533203</v>
      </c>
    </row>
    <row r="99" spans="1:11" ht="14.45" customHeight="1" x14ac:dyDescent="0.2">
      <c r="A99" s="678" t="s">
        <v>521</v>
      </c>
      <c r="B99" s="679" t="s">
        <v>522</v>
      </c>
      <c r="C99" s="680" t="s">
        <v>534</v>
      </c>
      <c r="D99" s="681" t="s">
        <v>535</v>
      </c>
      <c r="E99" s="680" t="s">
        <v>1632</v>
      </c>
      <c r="F99" s="681" t="s">
        <v>1633</v>
      </c>
      <c r="G99" s="680" t="s">
        <v>1765</v>
      </c>
      <c r="H99" s="680" t="s">
        <v>1766</v>
      </c>
      <c r="I99" s="683">
        <v>0.77799999713897705</v>
      </c>
      <c r="J99" s="683">
        <v>17200</v>
      </c>
      <c r="K99" s="684">
        <v>13300</v>
      </c>
    </row>
    <row r="100" spans="1:11" ht="14.45" customHeight="1" x14ac:dyDescent="0.2">
      <c r="A100" s="678" t="s">
        <v>521</v>
      </c>
      <c r="B100" s="679" t="s">
        <v>522</v>
      </c>
      <c r="C100" s="680" t="s">
        <v>534</v>
      </c>
      <c r="D100" s="681" t="s">
        <v>535</v>
      </c>
      <c r="E100" s="680" t="s">
        <v>1632</v>
      </c>
      <c r="F100" s="681" t="s">
        <v>1633</v>
      </c>
      <c r="G100" s="680" t="s">
        <v>1767</v>
      </c>
      <c r="H100" s="680" t="s">
        <v>1768</v>
      </c>
      <c r="I100" s="683">
        <v>3.9437500536441803</v>
      </c>
      <c r="J100" s="683">
        <v>3000</v>
      </c>
      <c r="K100" s="684">
        <v>11837.450134277344</v>
      </c>
    </row>
    <row r="101" spans="1:11" ht="14.45" customHeight="1" x14ac:dyDescent="0.2">
      <c r="A101" s="678" t="s">
        <v>521</v>
      </c>
      <c r="B101" s="679" t="s">
        <v>522</v>
      </c>
      <c r="C101" s="680" t="s">
        <v>534</v>
      </c>
      <c r="D101" s="681" t="s">
        <v>535</v>
      </c>
      <c r="E101" s="680" t="s">
        <v>1632</v>
      </c>
      <c r="F101" s="681" t="s">
        <v>1633</v>
      </c>
      <c r="G101" s="680" t="s">
        <v>1658</v>
      </c>
      <c r="H101" s="680" t="s">
        <v>1769</v>
      </c>
      <c r="I101" s="683">
        <v>8.0966668128967285</v>
      </c>
      <c r="J101" s="683">
        <v>768</v>
      </c>
      <c r="K101" s="684">
        <v>6271.159912109375</v>
      </c>
    </row>
    <row r="102" spans="1:11" ht="14.45" customHeight="1" x14ac:dyDescent="0.2">
      <c r="A102" s="678" t="s">
        <v>521</v>
      </c>
      <c r="B102" s="679" t="s">
        <v>522</v>
      </c>
      <c r="C102" s="680" t="s">
        <v>534</v>
      </c>
      <c r="D102" s="681" t="s">
        <v>535</v>
      </c>
      <c r="E102" s="680" t="s">
        <v>1632</v>
      </c>
      <c r="F102" s="681" t="s">
        <v>1633</v>
      </c>
      <c r="G102" s="680" t="s">
        <v>1770</v>
      </c>
      <c r="H102" s="680" t="s">
        <v>1771</v>
      </c>
      <c r="I102" s="683">
        <v>31.423333485921223</v>
      </c>
      <c r="J102" s="683">
        <v>15</v>
      </c>
      <c r="K102" s="684">
        <v>471.34000778198242</v>
      </c>
    </row>
    <row r="103" spans="1:11" ht="14.45" customHeight="1" x14ac:dyDescent="0.2">
      <c r="A103" s="678" t="s">
        <v>521</v>
      </c>
      <c r="B103" s="679" t="s">
        <v>522</v>
      </c>
      <c r="C103" s="680" t="s">
        <v>534</v>
      </c>
      <c r="D103" s="681" t="s">
        <v>535</v>
      </c>
      <c r="E103" s="680" t="s">
        <v>1632</v>
      </c>
      <c r="F103" s="681" t="s">
        <v>1633</v>
      </c>
      <c r="G103" s="680" t="s">
        <v>1772</v>
      </c>
      <c r="H103" s="680" t="s">
        <v>1773</v>
      </c>
      <c r="I103" s="683">
        <v>30.780000686645508</v>
      </c>
      <c r="J103" s="683">
        <v>360</v>
      </c>
      <c r="K103" s="684">
        <v>11080.799560546875</v>
      </c>
    </row>
    <row r="104" spans="1:11" ht="14.45" customHeight="1" x14ac:dyDescent="0.2">
      <c r="A104" s="678" t="s">
        <v>521</v>
      </c>
      <c r="B104" s="679" t="s">
        <v>522</v>
      </c>
      <c r="C104" s="680" t="s">
        <v>534</v>
      </c>
      <c r="D104" s="681" t="s">
        <v>535</v>
      </c>
      <c r="E104" s="680" t="s">
        <v>1632</v>
      </c>
      <c r="F104" s="681" t="s">
        <v>1633</v>
      </c>
      <c r="G104" s="680" t="s">
        <v>1774</v>
      </c>
      <c r="H104" s="680" t="s">
        <v>1775</v>
      </c>
      <c r="I104" s="683">
        <v>0.99333333969116211</v>
      </c>
      <c r="J104" s="683">
        <v>180</v>
      </c>
      <c r="K104" s="684">
        <v>178.80000305175781</v>
      </c>
    </row>
    <row r="105" spans="1:11" ht="14.45" customHeight="1" x14ac:dyDescent="0.2">
      <c r="A105" s="678" t="s">
        <v>521</v>
      </c>
      <c r="B105" s="679" t="s">
        <v>522</v>
      </c>
      <c r="C105" s="680" t="s">
        <v>534</v>
      </c>
      <c r="D105" s="681" t="s">
        <v>535</v>
      </c>
      <c r="E105" s="680" t="s">
        <v>1776</v>
      </c>
      <c r="F105" s="681" t="s">
        <v>1777</v>
      </c>
      <c r="G105" s="680" t="s">
        <v>1778</v>
      </c>
      <c r="H105" s="680" t="s">
        <v>1779</v>
      </c>
      <c r="I105" s="683">
        <v>32.970001220703125</v>
      </c>
      <c r="J105" s="683">
        <v>30</v>
      </c>
      <c r="K105" s="684">
        <v>989.17999267578125</v>
      </c>
    </row>
    <row r="106" spans="1:11" ht="14.45" customHeight="1" x14ac:dyDescent="0.2">
      <c r="A106" s="678" t="s">
        <v>521</v>
      </c>
      <c r="B106" s="679" t="s">
        <v>522</v>
      </c>
      <c r="C106" s="680" t="s">
        <v>534</v>
      </c>
      <c r="D106" s="681" t="s">
        <v>535</v>
      </c>
      <c r="E106" s="680" t="s">
        <v>1776</v>
      </c>
      <c r="F106" s="681" t="s">
        <v>1777</v>
      </c>
      <c r="G106" s="680" t="s">
        <v>1780</v>
      </c>
      <c r="H106" s="680" t="s">
        <v>1781</v>
      </c>
      <c r="I106" s="683">
        <v>2.3299999237060547</v>
      </c>
      <c r="J106" s="683">
        <v>100</v>
      </c>
      <c r="K106" s="684">
        <v>233</v>
      </c>
    </row>
    <row r="107" spans="1:11" ht="14.45" customHeight="1" x14ac:dyDescent="0.2">
      <c r="A107" s="678" t="s">
        <v>521</v>
      </c>
      <c r="B107" s="679" t="s">
        <v>522</v>
      </c>
      <c r="C107" s="680" t="s">
        <v>534</v>
      </c>
      <c r="D107" s="681" t="s">
        <v>535</v>
      </c>
      <c r="E107" s="680" t="s">
        <v>1776</v>
      </c>
      <c r="F107" s="681" t="s">
        <v>1777</v>
      </c>
      <c r="G107" s="680" t="s">
        <v>1782</v>
      </c>
      <c r="H107" s="680" t="s">
        <v>1783</v>
      </c>
      <c r="I107" s="683">
        <v>175.00166575113931</v>
      </c>
      <c r="J107" s="683">
        <v>220</v>
      </c>
      <c r="K107" s="684">
        <v>38500.39990234375</v>
      </c>
    </row>
    <row r="108" spans="1:11" ht="14.45" customHeight="1" x14ac:dyDescent="0.2">
      <c r="A108" s="678" t="s">
        <v>521</v>
      </c>
      <c r="B108" s="679" t="s">
        <v>522</v>
      </c>
      <c r="C108" s="680" t="s">
        <v>534</v>
      </c>
      <c r="D108" s="681" t="s">
        <v>535</v>
      </c>
      <c r="E108" s="680" t="s">
        <v>1776</v>
      </c>
      <c r="F108" s="681" t="s">
        <v>1777</v>
      </c>
      <c r="G108" s="680" t="s">
        <v>1784</v>
      </c>
      <c r="H108" s="680" t="s">
        <v>1785</v>
      </c>
      <c r="I108" s="683">
        <v>47.189998626708984</v>
      </c>
      <c r="J108" s="683">
        <v>20</v>
      </c>
      <c r="K108" s="684">
        <v>943.79998779296875</v>
      </c>
    </row>
    <row r="109" spans="1:11" ht="14.45" customHeight="1" x14ac:dyDescent="0.2">
      <c r="A109" s="678" t="s">
        <v>521</v>
      </c>
      <c r="B109" s="679" t="s">
        <v>522</v>
      </c>
      <c r="C109" s="680" t="s">
        <v>534</v>
      </c>
      <c r="D109" s="681" t="s">
        <v>535</v>
      </c>
      <c r="E109" s="680" t="s">
        <v>1776</v>
      </c>
      <c r="F109" s="681" t="s">
        <v>1777</v>
      </c>
      <c r="G109" s="680" t="s">
        <v>1786</v>
      </c>
      <c r="H109" s="680" t="s">
        <v>1787</v>
      </c>
      <c r="I109" s="683">
        <v>2.9000000953674316</v>
      </c>
      <c r="J109" s="683">
        <v>20</v>
      </c>
      <c r="K109" s="684">
        <v>58</v>
      </c>
    </row>
    <row r="110" spans="1:11" ht="14.45" customHeight="1" x14ac:dyDescent="0.2">
      <c r="A110" s="678" t="s">
        <v>521</v>
      </c>
      <c r="B110" s="679" t="s">
        <v>522</v>
      </c>
      <c r="C110" s="680" t="s">
        <v>534</v>
      </c>
      <c r="D110" s="681" t="s">
        <v>535</v>
      </c>
      <c r="E110" s="680" t="s">
        <v>1776</v>
      </c>
      <c r="F110" s="681" t="s">
        <v>1777</v>
      </c>
      <c r="G110" s="680" t="s">
        <v>1788</v>
      </c>
      <c r="H110" s="680" t="s">
        <v>1789</v>
      </c>
      <c r="I110" s="683">
        <v>6.2925000190734863</v>
      </c>
      <c r="J110" s="683">
        <v>501</v>
      </c>
      <c r="K110" s="684">
        <v>3153.2899780273438</v>
      </c>
    </row>
    <row r="111" spans="1:11" ht="14.45" customHeight="1" x14ac:dyDescent="0.2">
      <c r="A111" s="678" t="s">
        <v>521</v>
      </c>
      <c r="B111" s="679" t="s">
        <v>522</v>
      </c>
      <c r="C111" s="680" t="s">
        <v>534</v>
      </c>
      <c r="D111" s="681" t="s">
        <v>535</v>
      </c>
      <c r="E111" s="680" t="s">
        <v>1776</v>
      </c>
      <c r="F111" s="681" t="s">
        <v>1777</v>
      </c>
      <c r="G111" s="680" t="s">
        <v>1790</v>
      </c>
      <c r="H111" s="680" t="s">
        <v>1791</v>
      </c>
      <c r="I111" s="683">
        <v>2.3599998950958252</v>
      </c>
      <c r="J111" s="683">
        <v>100</v>
      </c>
      <c r="K111" s="684">
        <v>236</v>
      </c>
    </row>
    <row r="112" spans="1:11" ht="14.45" customHeight="1" x14ac:dyDescent="0.2">
      <c r="A112" s="678" t="s">
        <v>521</v>
      </c>
      <c r="B112" s="679" t="s">
        <v>522</v>
      </c>
      <c r="C112" s="680" t="s">
        <v>534</v>
      </c>
      <c r="D112" s="681" t="s">
        <v>535</v>
      </c>
      <c r="E112" s="680" t="s">
        <v>1776</v>
      </c>
      <c r="F112" s="681" t="s">
        <v>1777</v>
      </c>
      <c r="G112" s="680" t="s">
        <v>1792</v>
      </c>
      <c r="H112" s="680" t="s">
        <v>1793</v>
      </c>
      <c r="I112" s="683">
        <v>2.3659999370574951</v>
      </c>
      <c r="J112" s="683">
        <v>1019</v>
      </c>
      <c r="K112" s="684">
        <v>2405.3400001525879</v>
      </c>
    </row>
    <row r="113" spans="1:11" ht="14.45" customHeight="1" x14ac:dyDescent="0.2">
      <c r="A113" s="678" t="s">
        <v>521</v>
      </c>
      <c r="B113" s="679" t="s">
        <v>522</v>
      </c>
      <c r="C113" s="680" t="s">
        <v>534</v>
      </c>
      <c r="D113" s="681" t="s">
        <v>535</v>
      </c>
      <c r="E113" s="680" t="s">
        <v>1776</v>
      </c>
      <c r="F113" s="681" t="s">
        <v>1777</v>
      </c>
      <c r="G113" s="680" t="s">
        <v>1794</v>
      </c>
      <c r="H113" s="680" t="s">
        <v>1795</v>
      </c>
      <c r="I113" s="683">
        <v>2.3579998970031739</v>
      </c>
      <c r="J113" s="683">
        <v>1300</v>
      </c>
      <c r="K113" s="684">
        <v>3065</v>
      </c>
    </row>
    <row r="114" spans="1:11" ht="14.45" customHeight="1" x14ac:dyDescent="0.2">
      <c r="A114" s="678" t="s">
        <v>521</v>
      </c>
      <c r="B114" s="679" t="s">
        <v>522</v>
      </c>
      <c r="C114" s="680" t="s">
        <v>534</v>
      </c>
      <c r="D114" s="681" t="s">
        <v>535</v>
      </c>
      <c r="E114" s="680" t="s">
        <v>1776</v>
      </c>
      <c r="F114" s="681" t="s">
        <v>1777</v>
      </c>
      <c r="G114" s="680" t="s">
        <v>1796</v>
      </c>
      <c r="H114" s="680" t="s">
        <v>1797</v>
      </c>
      <c r="I114" s="683">
        <v>2.3599998950958252</v>
      </c>
      <c r="J114" s="683">
        <v>250</v>
      </c>
      <c r="K114" s="684">
        <v>590</v>
      </c>
    </row>
    <row r="115" spans="1:11" ht="14.45" customHeight="1" x14ac:dyDescent="0.2">
      <c r="A115" s="678" t="s">
        <v>521</v>
      </c>
      <c r="B115" s="679" t="s">
        <v>522</v>
      </c>
      <c r="C115" s="680" t="s">
        <v>534</v>
      </c>
      <c r="D115" s="681" t="s">
        <v>535</v>
      </c>
      <c r="E115" s="680" t="s">
        <v>1776</v>
      </c>
      <c r="F115" s="681" t="s">
        <v>1777</v>
      </c>
      <c r="G115" s="680" t="s">
        <v>1798</v>
      </c>
      <c r="H115" s="680" t="s">
        <v>1799</v>
      </c>
      <c r="I115" s="683">
        <v>5.113333331214057</v>
      </c>
      <c r="J115" s="683">
        <v>3100</v>
      </c>
      <c r="K115" s="684">
        <v>15804</v>
      </c>
    </row>
    <row r="116" spans="1:11" ht="14.45" customHeight="1" x14ac:dyDescent="0.2">
      <c r="A116" s="678" t="s">
        <v>521</v>
      </c>
      <c r="B116" s="679" t="s">
        <v>522</v>
      </c>
      <c r="C116" s="680" t="s">
        <v>534</v>
      </c>
      <c r="D116" s="681" t="s">
        <v>535</v>
      </c>
      <c r="E116" s="680" t="s">
        <v>1776</v>
      </c>
      <c r="F116" s="681" t="s">
        <v>1777</v>
      </c>
      <c r="G116" s="680" t="s">
        <v>1800</v>
      </c>
      <c r="H116" s="680" t="s">
        <v>1801</v>
      </c>
      <c r="I116" s="683">
        <v>9.9999997764825821E-3</v>
      </c>
      <c r="J116" s="683">
        <v>90</v>
      </c>
      <c r="K116" s="684">
        <v>0.90000000596046448</v>
      </c>
    </row>
    <row r="117" spans="1:11" ht="14.45" customHeight="1" x14ac:dyDescent="0.2">
      <c r="A117" s="678" t="s">
        <v>521</v>
      </c>
      <c r="B117" s="679" t="s">
        <v>522</v>
      </c>
      <c r="C117" s="680" t="s">
        <v>534</v>
      </c>
      <c r="D117" s="681" t="s">
        <v>535</v>
      </c>
      <c r="E117" s="680" t="s">
        <v>1776</v>
      </c>
      <c r="F117" s="681" t="s">
        <v>1777</v>
      </c>
      <c r="G117" s="680" t="s">
        <v>1802</v>
      </c>
      <c r="H117" s="680" t="s">
        <v>1803</v>
      </c>
      <c r="I117" s="683">
        <v>1.7771428312574113</v>
      </c>
      <c r="J117" s="683">
        <v>3400</v>
      </c>
      <c r="K117" s="684">
        <v>6045</v>
      </c>
    </row>
    <row r="118" spans="1:11" ht="14.45" customHeight="1" x14ac:dyDescent="0.2">
      <c r="A118" s="678" t="s">
        <v>521</v>
      </c>
      <c r="B118" s="679" t="s">
        <v>522</v>
      </c>
      <c r="C118" s="680" t="s">
        <v>534</v>
      </c>
      <c r="D118" s="681" t="s">
        <v>535</v>
      </c>
      <c r="E118" s="680" t="s">
        <v>1776</v>
      </c>
      <c r="F118" s="681" t="s">
        <v>1777</v>
      </c>
      <c r="G118" s="680" t="s">
        <v>1804</v>
      </c>
      <c r="H118" s="680" t="s">
        <v>1805</v>
      </c>
      <c r="I118" s="683">
        <v>15.92400016784668</v>
      </c>
      <c r="J118" s="683">
        <v>3100</v>
      </c>
      <c r="K118" s="684">
        <v>49362</v>
      </c>
    </row>
    <row r="119" spans="1:11" ht="14.45" customHeight="1" x14ac:dyDescent="0.2">
      <c r="A119" s="678" t="s">
        <v>521</v>
      </c>
      <c r="B119" s="679" t="s">
        <v>522</v>
      </c>
      <c r="C119" s="680" t="s">
        <v>534</v>
      </c>
      <c r="D119" s="681" t="s">
        <v>535</v>
      </c>
      <c r="E119" s="680" t="s">
        <v>1776</v>
      </c>
      <c r="F119" s="681" t="s">
        <v>1777</v>
      </c>
      <c r="G119" s="680" t="s">
        <v>1806</v>
      </c>
      <c r="H119" s="680" t="s">
        <v>1807</v>
      </c>
      <c r="I119" s="683">
        <v>11.140000343322754</v>
      </c>
      <c r="J119" s="683">
        <v>300</v>
      </c>
      <c r="K119" s="684">
        <v>3342</v>
      </c>
    </row>
    <row r="120" spans="1:11" ht="14.45" customHeight="1" x14ac:dyDescent="0.2">
      <c r="A120" s="678" t="s">
        <v>521</v>
      </c>
      <c r="B120" s="679" t="s">
        <v>522</v>
      </c>
      <c r="C120" s="680" t="s">
        <v>534</v>
      </c>
      <c r="D120" s="681" t="s">
        <v>535</v>
      </c>
      <c r="E120" s="680" t="s">
        <v>1776</v>
      </c>
      <c r="F120" s="681" t="s">
        <v>1777</v>
      </c>
      <c r="G120" s="680" t="s">
        <v>1808</v>
      </c>
      <c r="H120" s="680" t="s">
        <v>1809</v>
      </c>
      <c r="I120" s="683">
        <v>5.2633334795633955</v>
      </c>
      <c r="J120" s="683">
        <v>4500</v>
      </c>
      <c r="K120" s="684">
        <v>23682</v>
      </c>
    </row>
    <row r="121" spans="1:11" ht="14.45" customHeight="1" x14ac:dyDescent="0.2">
      <c r="A121" s="678" t="s">
        <v>521</v>
      </c>
      <c r="B121" s="679" t="s">
        <v>522</v>
      </c>
      <c r="C121" s="680" t="s">
        <v>534</v>
      </c>
      <c r="D121" s="681" t="s">
        <v>535</v>
      </c>
      <c r="E121" s="680" t="s">
        <v>1776</v>
      </c>
      <c r="F121" s="681" t="s">
        <v>1777</v>
      </c>
      <c r="G121" s="680" t="s">
        <v>1810</v>
      </c>
      <c r="H121" s="680" t="s">
        <v>1811</v>
      </c>
      <c r="I121" s="683">
        <v>3.4855555693308511</v>
      </c>
      <c r="J121" s="683">
        <v>4900</v>
      </c>
      <c r="K121" s="684">
        <v>17084.39990234375</v>
      </c>
    </row>
    <row r="122" spans="1:11" ht="14.45" customHeight="1" x14ac:dyDescent="0.2">
      <c r="A122" s="678" t="s">
        <v>521</v>
      </c>
      <c r="B122" s="679" t="s">
        <v>522</v>
      </c>
      <c r="C122" s="680" t="s">
        <v>534</v>
      </c>
      <c r="D122" s="681" t="s">
        <v>535</v>
      </c>
      <c r="E122" s="680" t="s">
        <v>1776</v>
      </c>
      <c r="F122" s="681" t="s">
        <v>1777</v>
      </c>
      <c r="G122" s="680" t="s">
        <v>1812</v>
      </c>
      <c r="H122" s="680" t="s">
        <v>1813</v>
      </c>
      <c r="I122" s="683">
        <v>17.665714263916016</v>
      </c>
      <c r="J122" s="683">
        <v>550</v>
      </c>
      <c r="K122" s="684">
        <v>9716.5</v>
      </c>
    </row>
    <row r="123" spans="1:11" ht="14.45" customHeight="1" x14ac:dyDescent="0.2">
      <c r="A123" s="678" t="s">
        <v>521</v>
      </c>
      <c r="B123" s="679" t="s">
        <v>522</v>
      </c>
      <c r="C123" s="680" t="s">
        <v>534</v>
      </c>
      <c r="D123" s="681" t="s">
        <v>535</v>
      </c>
      <c r="E123" s="680" t="s">
        <v>1776</v>
      </c>
      <c r="F123" s="681" t="s">
        <v>1777</v>
      </c>
      <c r="G123" s="680" t="s">
        <v>1814</v>
      </c>
      <c r="H123" s="680" t="s">
        <v>1815</v>
      </c>
      <c r="I123" s="683">
        <v>17.909999847412109</v>
      </c>
      <c r="J123" s="683">
        <v>20</v>
      </c>
      <c r="K123" s="684">
        <v>358.20001220703125</v>
      </c>
    </row>
    <row r="124" spans="1:11" ht="14.45" customHeight="1" x14ac:dyDescent="0.2">
      <c r="A124" s="678" t="s">
        <v>521</v>
      </c>
      <c r="B124" s="679" t="s">
        <v>522</v>
      </c>
      <c r="C124" s="680" t="s">
        <v>534</v>
      </c>
      <c r="D124" s="681" t="s">
        <v>535</v>
      </c>
      <c r="E124" s="680" t="s">
        <v>1776</v>
      </c>
      <c r="F124" s="681" t="s">
        <v>1777</v>
      </c>
      <c r="G124" s="680" t="s">
        <v>1816</v>
      </c>
      <c r="H124" s="680" t="s">
        <v>1817</v>
      </c>
      <c r="I124" s="683">
        <v>17.909999847412109</v>
      </c>
      <c r="J124" s="683">
        <v>20</v>
      </c>
      <c r="K124" s="684">
        <v>358.20001220703125</v>
      </c>
    </row>
    <row r="125" spans="1:11" ht="14.45" customHeight="1" x14ac:dyDescent="0.2">
      <c r="A125" s="678" t="s">
        <v>521</v>
      </c>
      <c r="B125" s="679" t="s">
        <v>522</v>
      </c>
      <c r="C125" s="680" t="s">
        <v>534</v>
      </c>
      <c r="D125" s="681" t="s">
        <v>535</v>
      </c>
      <c r="E125" s="680" t="s">
        <v>1776</v>
      </c>
      <c r="F125" s="681" t="s">
        <v>1777</v>
      </c>
      <c r="G125" s="680" t="s">
        <v>1818</v>
      </c>
      <c r="H125" s="680" t="s">
        <v>1819</v>
      </c>
      <c r="I125" s="683">
        <v>17.909999847412109</v>
      </c>
      <c r="J125" s="683">
        <v>20</v>
      </c>
      <c r="K125" s="684">
        <v>358.20001220703125</v>
      </c>
    </row>
    <row r="126" spans="1:11" ht="14.45" customHeight="1" x14ac:dyDescent="0.2">
      <c r="A126" s="678" t="s">
        <v>521</v>
      </c>
      <c r="B126" s="679" t="s">
        <v>522</v>
      </c>
      <c r="C126" s="680" t="s">
        <v>534</v>
      </c>
      <c r="D126" s="681" t="s">
        <v>535</v>
      </c>
      <c r="E126" s="680" t="s">
        <v>1776</v>
      </c>
      <c r="F126" s="681" t="s">
        <v>1777</v>
      </c>
      <c r="G126" s="680" t="s">
        <v>1820</v>
      </c>
      <c r="H126" s="680" t="s">
        <v>1821</v>
      </c>
      <c r="I126" s="683">
        <v>17.909999847412109</v>
      </c>
      <c r="J126" s="683">
        <v>20</v>
      </c>
      <c r="K126" s="684">
        <v>358.20001220703125</v>
      </c>
    </row>
    <row r="127" spans="1:11" ht="14.45" customHeight="1" x14ac:dyDescent="0.2">
      <c r="A127" s="678" t="s">
        <v>521</v>
      </c>
      <c r="B127" s="679" t="s">
        <v>522</v>
      </c>
      <c r="C127" s="680" t="s">
        <v>534</v>
      </c>
      <c r="D127" s="681" t="s">
        <v>535</v>
      </c>
      <c r="E127" s="680" t="s">
        <v>1776</v>
      </c>
      <c r="F127" s="681" t="s">
        <v>1777</v>
      </c>
      <c r="G127" s="680" t="s">
        <v>1822</v>
      </c>
      <c r="H127" s="680" t="s">
        <v>1823</v>
      </c>
      <c r="I127" s="683">
        <v>750.20001220703125</v>
      </c>
      <c r="J127" s="683">
        <v>9</v>
      </c>
      <c r="K127" s="684">
        <v>6751.800048828125</v>
      </c>
    </row>
    <row r="128" spans="1:11" ht="14.45" customHeight="1" x14ac:dyDescent="0.2">
      <c r="A128" s="678" t="s">
        <v>521</v>
      </c>
      <c r="B128" s="679" t="s">
        <v>522</v>
      </c>
      <c r="C128" s="680" t="s">
        <v>534</v>
      </c>
      <c r="D128" s="681" t="s">
        <v>535</v>
      </c>
      <c r="E128" s="680" t="s">
        <v>1776</v>
      </c>
      <c r="F128" s="681" t="s">
        <v>1777</v>
      </c>
      <c r="G128" s="680" t="s">
        <v>1824</v>
      </c>
      <c r="H128" s="680" t="s">
        <v>1825</v>
      </c>
      <c r="I128" s="683">
        <v>484.03333536783856</v>
      </c>
      <c r="J128" s="683">
        <v>30</v>
      </c>
      <c r="K128" s="684">
        <v>14520.99951171875</v>
      </c>
    </row>
    <row r="129" spans="1:11" ht="14.45" customHeight="1" x14ac:dyDescent="0.2">
      <c r="A129" s="678" t="s">
        <v>521</v>
      </c>
      <c r="B129" s="679" t="s">
        <v>522</v>
      </c>
      <c r="C129" s="680" t="s">
        <v>534</v>
      </c>
      <c r="D129" s="681" t="s">
        <v>535</v>
      </c>
      <c r="E129" s="680" t="s">
        <v>1776</v>
      </c>
      <c r="F129" s="681" t="s">
        <v>1777</v>
      </c>
      <c r="G129" s="680" t="s">
        <v>1826</v>
      </c>
      <c r="H129" s="680" t="s">
        <v>1827</v>
      </c>
      <c r="I129" s="683">
        <v>646.760009765625</v>
      </c>
      <c r="J129" s="683">
        <v>10</v>
      </c>
      <c r="K129" s="684">
        <v>6467.60009765625</v>
      </c>
    </row>
    <row r="130" spans="1:11" ht="14.45" customHeight="1" x14ac:dyDescent="0.2">
      <c r="A130" s="678" t="s">
        <v>521</v>
      </c>
      <c r="B130" s="679" t="s">
        <v>522</v>
      </c>
      <c r="C130" s="680" t="s">
        <v>534</v>
      </c>
      <c r="D130" s="681" t="s">
        <v>535</v>
      </c>
      <c r="E130" s="680" t="s">
        <v>1776</v>
      </c>
      <c r="F130" s="681" t="s">
        <v>1777</v>
      </c>
      <c r="G130" s="680" t="s">
        <v>1828</v>
      </c>
      <c r="H130" s="680" t="s">
        <v>1829</v>
      </c>
      <c r="I130" s="683">
        <v>484.0360046386719</v>
      </c>
      <c r="J130" s="683">
        <v>50</v>
      </c>
      <c r="K130" s="684">
        <v>24201.79931640625</v>
      </c>
    </row>
    <row r="131" spans="1:11" ht="14.45" customHeight="1" x14ac:dyDescent="0.2">
      <c r="A131" s="678" t="s">
        <v>521</v>
      </c>
      <c r="B131" s="679" t="s">
        <v>522</v>
      </c>
      <c r="C131" s="680" t="s">
        <v>534</v>
      </c>
      <c r="D131" s="681" t="s">
        <v>535</v>
      </c>
      <c r="E131" s="680" t="s">
        <v>1776</v>
      </c>
      <c r="F131" s="681" t="s">
        <v>1777</v>
      </c>
      <c r="G131" s="680" t="s">
        <v>1830</v>
      </c>
      <c r="H131" s="680" t="s">
        <v>1831</v>
      </c>
      <c r="I131" s="683">
        <v>484.04000854492188</v>
      </c>
      <c r="J131" s="683">
        <v>30</v>
      </c>
      <c r="K131" s="684">
        <v>14521.19970703125</v>
      </c>
    </row>
    <row r="132" spans="1:11" ht="14.45" customHeight="1" x14ac:dyDescent="0.2">
      <c r="A132" s="678" t="s">
        <v>521</v>
      </c>
      <c r="B132" s="679" t="s">
        <v>522</v>
      </c>
      <c r="C132" s="680" t="s">
        <v>534</v>
      </c>
      <c r="D132" s="681" t="s">
        <v>535</v>
      </c>
      <c r="E132" s="680" t="s">
        <v>1776</v>
      </c>
      <c r="F132" s="681" t="s">
        <v>1777</v>
      </c>
      <c r="G132" s="680" t="s">
        <v>1832</v>
      </c>
      <c r="H132" s="680" t="s">
        <v>1833</v>
      </c>
      <c r="I132" s="683">
        <v>646.760009765625</v>
      </c>
      <c r="J132" s="683">
        <v>6</v>
      </c>
      <c r="K132" s="684">
        <v>3880.56005859375</v>
      </c>
    </row>
    <row r="133" spans="1:11" ht="14.45" customHeight="1" x14ac:dyDescent="0.2">
      <c r="A133" s="678" t="s">
        <v>521</v>
      </c>
      <c r="B133" s="679" t="s">
        <v>522</v>
      </c>
      <c r="C133" s="680" t="s">
        <v>534</v>
      </c>
      <c r="D133" s="681" t="s">
        <v>535</v>
      </c>
      <c r="E133" s="680" t="s">
        <v>1776</v>
      </c>
      <c r="F133" s="681" t="s">
        <v>1777</v>
      </c>
      <c r="G133" s="680" t="s">
        <v>1834</v>
      </c>
      <c r="H133" s="680" t="s">
        <v>1835</v>
      </c>
      <c r="I133" s="683">
        <v>527.96201171874998</v>
      </c>
      <c r="J133" s="683">
        <v>50</v>
      </c>
      <c r="K133" s="684">
        <v>26398.1005859375</v>
      </c>
    </row>
    <row r="134" spans="1:11" ht="14.45" customHeight="1" x14ac:dyDescent="0.2">
      <c r="A134" s="678" t="s">
        <v>521</v>
      </c>
      <c r="B134" s="679" t="s">
        <v>522</v>
      </c>
      <c r="C134" s="680" t="s">
        <v>534</v>
      </c>
      <c r="D134" s="681" t="s">
        <v>535</v>
      </c>
      <c r="E134" s="680" t="s">
        <v>1776</v>
      </c>
      <c r="F134" s="681" t="s">
        <v>1777</v>
      </c>
      <c r="G134" s="680" t="s">
        <v>1836</v>
      </c>
      <c r="H134" s="680" t="s">
        <v>1837</v>
      </c>
      <c r="I134" s="683">
        <v>484.02999877929688</v>
      </c>
      <c r="J134" s="683">
        <v>20</v>
      </c>
      <c r="K134" s="684">
        <v>9680.599609375</v>
      </c>
    </row>
    <row r="135" spans="1:11" ht="14.45" customHeight="1" x14ac:dyDescent="0.2">
      <c r="A135" s="678" t="s">
        <v>521</v>
      </c>
      <c r="B135" s="679" t="s">
        <v>522</v>
      </c>
      <c r="C135" s="680" t="s">
        <v>534</v>
      </c>
      <c r="D135" s="681" t="s">
        <v>535</v>
      </c>
      <c r="E135" s="680" t="s">
        <v>1776</v>
      </c>
      <c r="F135" s="681" t="s">
        <v>1777</v>
      </c>
      <c r="G135" s="680" t="s">
        <v>1838</v>
      </c>
      <c r="H135" s="680" t="s">
        <v>1839</v>
      </c>
      <c r="I135" s="683">
        <v>646.760009765625</v>
      </c>
      <c r="J135" s="683">
        <v>4</v>
      </c>
      <c r="K135" s="684">
        <v>2587.0400390625</v>
      </c>
    </row>
    <row r="136" spans="1:11" ht="14.45" customHeight="1" x14ac:dyDescent="0.2">
      <c r="A136" s="678" t="s">
        <v>521</v>
      </c>
      <c r="B136" s="679" t="s">
        <v>522</v>
      </c>
      <c r="C136" s="680" t="s">
        <v>534</v>
      </c>
      <c r="D136" s="681" t="s">
        <v>535</v>
      </c>
      <c r="E136" s="680" t="s">
        <v>1776</v>
      </c>
      <c r="F136" s="681" t="s">
        <v>1777</v>
      </c>
      <c r="G136" s="680" t="s">
        <v>1840</v>
      </c>
      <c r="H136" s="680" t="s">
        <v>1841</v>
      </c>
      <c r="I136" s="683">
        <v>17.979999542236328</v>
      </c>
      <c r="J136" s="683">
        <v>50</v>
      </c>
      <c r="K136" s="684">
        <v>899.05999755859375</v>
      </c>
    </row>
    <row r="137" spans="1:11" ht="14.45" customHeight="1" x14ac:dyDescent="0.2">
      <c r="A137" s="678" t="s">
        <v>521</v>
      </c>
      <c r="B137" s="679" t="s">
        <v>522</v>
      </c>
      <c r="C137" s="680" t="s">
        <v>534</v>
      </c>
      <c r="D137" s="681" t="s">
        <v>535</v>
      </c>
      <c r="E137" s="680" t="s">
        <v>1776</v>
      </c>
      <c r="F137" s="681" t="s">
        <v>1777</v>
      </c>
      <c r="G137" s="680" t="s">
        <v>1842</v>
      </c>
      <c r="H137" s="680" t="s">
        <v>1843</v>
      </c>
      <c r="I137" s="683">
        <v>17.979999542236328</v>
      </c>
      <c r="J137" s="683">
        <v>100</v>
      </c>
      <c r="K137" s="684">
        <v>1798</v>
      </c>
    </row>
    <row r="138" spans="1:11" ht="14.45" customHeight="1" x14ac:dyDescent="0.2">
      <c r="A138" s="678" t="s">
        <v>521</v>
      </c>
      <c r="B138" s="679" t="s">
        <v>522</v>
      </c>
      <c r="C138" s="680" t="s">
        <v>534</v>
      </c>
      <c r="D138" s="681" t="s">
        <v>535</v>
      </c>
      <c r="E138" s="680" t="s">
        <v>1776</v>
      </c>
      <c r="F138" s="681" t="s">
        <v>1777</v>
      </c>
      <c r="G138" s="680" t="s">
        <v>1844</v>
      </c>
      <c r="H138" s="680" t="s">
        <v>1845</v>
      </c>
      <c r="I138" s="683">
        <v>17.979999542236328</v>
      </c>
      <c r="J138" s="683">
        <v>50</v>
      </c>
      <c r="K138" s="684">
        <v>899</v>
      </c>
    </row>
    <row r="139" spans="1:11" ht="14.45" customHeight="1" x14ac:dyDescent="0.2">
      <c r="A139" s="678" t="s">
        <v>521</v>
      </c>
      <c r="B139" s="679" t="s">
        <v>522</v>
      </c>
      <c r="C139" s="680" t="s">
        <v>534</v>
      </c>
      <c r="D139" s="681" t="s">
        <v>535</v>
      </c>
      <c r="E139" s="680" t="s">
        <v>1776</v>
      </c>
      <c r="F139" s="681" t="s">
        <v>1777</v>
      </c>
      <c r="G139" s="680" t="s">
        <v>1846</v>
      </c>
      <c r="H139" s="680" t="s">
        <v>1847</v>
      </c>
      <c r="I139" s="683">
        <v>2.4000000953674316</v>
      </c>
      <c r="J139" s="683">
        <v>50</v>
      </c>
      <c r="K139" s="684">
        <v>120</v>
      </c>
    </row>
    <row r="140" spans="1:11" ht="14.45" customHeight="1" x14ac:dyDescent="0.2">
      <c r="A140" s="678" t="s">
        <v>521</v>
      </c>
      <c r="B140" s="679" t="s">
        <v>522</v>
      </c>
      <c r="C140" s="680" t="s">
        <v>534</v>
      </c>
      <c r="D140" s="681" t="s">
        <v>535</v>
      </c>
      <c r="E140" s="680" t="s">
        <v>1776</v>
      </c>
      <c r="F140" s="681" t="s">
        <v>1777</v>
      </c>
      <c r="G140" s="680" t="s">
        <v>1848</v>
      </c>
      <c r="H140" s="680" t="s">
        <v>1849</v>
      </c>
      <c r="I140" s="683">
        <v>12.100000381469727</v>
      </c>
      <c r="J140" s="683">
        <v>400</v>
      </c>
      <c r="K140" s="684">
        <v>4840</v>
      </c>
    </row>
    <row r="141" spans="1:11" ht="14.45" customHeight="1" x14ac:dyDescent="0.2">
      <c r="A141" s="678" t="s">
        <v>521</v>
      </c>
      <c r="B141" s="679" t="s">
        <v>522</v>
      </c>
      <c r="C141" s="680" t="s">
        <v>534</v>
      </c>
      <c r="D141" s="681" t="s">
        <v>535</v>
      </c>
      <c r="E141" s="680" t="s">
        <v>1776</v>
      </c>
      <c r="F141" s="681" t="s">
        <v>1777</v>
      </c>
      <c r="G141" s="680" t="s">
        <v>1850</v>
      </c>
      <c r="H141" s="680" t="s">
        <v>1851</v>
      </c>
      <c r="I141" s="683">
        <v>16.340000152587891</v>
      </c>
      <c r="J141" s="683">
        <v>48</v>
      </c>
      <c r="K141" s="684">
        <v>784.1400146484375</v>
      </c>
    </row>
    <row r="142" spans="1:11" ht="14.45" customHeight="1" x14ac:dyDescent="0.2">
      <c r="A142" s="678" t="s">
        <v>521</v>
      </c>
      <c r="B142" s="679" t="s">
        <v>522</v>
      </c>
      <c r="C142" s="680" t="s">
        <v>534</v>
      </c>
      <c r="D142" s="681" t="s">
        <v>535</v>
      </c>
      <c r="E142" s="680" t="s">
        <v>1776</v>
      </c>
      <c r="F142" s="681" t="s">
        <v>1777</v>
      </c>
      <c r="G142" s="680" t="s">
        <v>1852</v>
      </c>
      <c r="H142" s="680" t="s">
        <v>1853</v>
      </c>
      <c r="I142" s="683">
        <v>22.989999771118164</v>
      </c>
      <c r="J142" s="683">
        <v>10</v>
      </c>
      <c r="K142" s="684">
        <v>229.89999389648438</v>
      </c>
    </row>
    <row r="143" spans="1:11" ht="14.45" customHeight="1" x14ac:dyDescent="0.2">
      <c r="A143" s="678" t="s">
        <v>521</v>
      </c>
      <c r="B143" s="679" t="s">
        <v>522</v>
      </c>
      <c r="C143" s="680" t="s">
        <v>534</v>
      </c>
      <c r="D143" s="681" t="s">
        <v>535</v>
      </c>
      <c r="E143" s="680" t="s">
        <v>1776</v>
      </c>
      <c r="F143" s="681" t="s">
        <v>1777</v>
      </c>
      <c r="G143" s="680" t="s">
        <v>1854</v>
      </c>
      <c r="H143" s="680" t="s">
        <v>1855</v>
      </c>
      <c r="I143" s="683">
        <v>22.989999771118164</v>
      </c>
      <c r="J143" s="683">
        <v>10</v>
      </c>
      <c r="K143" s="684">
        <v>229.89999389648438</v>
      </c>
    </row>
    <row r="144" spans="1:11" ht="14.45" customHeight="1" x14ac:dyDescent="0.2">
      <c r="A144" s="678" t="s">
        <v>521</v>
      </c>
      <c r="B144" s="679" t="s">
        <v>522</v>
      </c>
      <c r="C144" s="680" t="s">
        <v>534</v>
      </c>
      <c r="D144" s="681" t="s">
        <v>535</v>
      </c>
      <c r="E144" s="680" t="s">
        <v>1776</v>
      </c>
      <c r="F144" s="681" t="s">
        <v>1777</v>
      </c>
      <c r="G144" s="680" t="s">
        <v>1856</v>
      </c>
      <c r="H144" s="680" t="s">
        <v>1857</v>
      </c>
      <c r="I144" s="683">
        <v>4.0300002098083496</v>
      </c>
      <c r="J144" s="683">
        <v>2300</v>
      </c>
      <c r="K144" s="684">
        <v>9269</v>
      </c>
    </row>
    <row r="145" spans="1:11" ht="14.45" customHeight="1" x14ac:dyDescent="0.2">
      <c r="A145" s="678" t="s">
        <v>521</v>
      </c>
      <c r="B145" s="679" t="s">
        <v>522</v>
      </c>
      <c r="C145" s="680" t="s">
        <v>534</v>
      </c>
      <c r="D145" s="681" t="s">
        <v>535</v>
      </c>
      <c r="E145" s="680" t="s">
        <v>1776</v>
      </c>
      <c r="F145" s="681" t="s">
        <v>1777</v>
      </c>
      <c r="G145" s="680" t="s">
        <v>1858</v>
      </c>
      <c r="H145" s="680" t="s">
        <v>1859</v>
      </c>
      <c r="I145" s="683">
        <v>103.15143040248326</v>
      </c>
      <c r="J145" s="683">
        <v>250</v>
      </c>
      <c r="K145" s="684">
        <v>25788.30029296875</v>
      </c>
    </row>
    <row r="146" spans="1:11" ht="14.45" customHeight="1" x14ac:dyDescent="0.2">
      <c r="A146" s="678" t="s">
        <v>521</v>
      </c>
      <c r="B146" s="679" t="s">
        <v>522</v>
      </c>
      <c r="C146" s="680" t="s">
        <v>534</v>
      </c>
      <c r="D146" s="681" t="s">
        <v>535</v>
      </c>
      <c r="E146" s="680" t="s">
        <v>1776</v>
      </c>
      <c r="F146" s="681" t="s">
        <v>1777</v>
      </c>
      <c r="G146" s="680" t="s">
        <v>1860</v>
      </c>
      <c r="H146" s="680" t="s">
        <v>1861</v>
      </c>
      <c r="I146" s="683">
        <v>12.100000381469727</v>
      </c>
      <c r="J146" s="683">
        <v>550</v>
      </c>
      <c r="K146" s="684">
        <v>6655</v>
      </c>
    </row>
    <row r="147" spans="1:11" ht="14.45" customHeight="1" x14ac:dyDescent="0.2">
      <c r="A147" s="678" t="s">
        <v>521</v>
      </c>
      <c r="B147" s="679" t="s">
        <v>522</v>
      </c>
      <c r="C147" s="680" t="s">
        <v>534</v>
      </c>
      <c r="D147" s="681" t="s">
        <v>535</v>
      </c>
      <c r="E147" s="680" t="s">
        <v>1776</v>
      </c>
      <c r="F147" s="681" t="s">
        <v>1777</v>
      </c>
      <c r="G147" s="680" t="s">
        <v>1862</v>
      </c>
      <c r="H147" s="680" t="s">
        <v>1863</v>
      </c>
      <c r="I147" s="683">
        <v>7.8671428135463168</v>
      </c>
      <c r="J147" s="683">
        <v>2400</v>
      </c>
      <c r="K147" s="684">
        <v>18881</v>
      </c>
    </row>
    <row r="148" spans="1:11" ht="14.45" customHeight="1" x14ac:dyDescent="0.2">
      <c r="A148" s="678" t="s">
        <v>521</v>
      </c>
      <c r="B148" s="679" t="s">
        <v>522</v>
      </c>
      <c r="C148" s="680" t="s">
        <v>534</v>
      </c>
      <c r="D148" s="681" t="s">
        <v>535</v>
      </c>
      <c r="E148" s="680" t="s">
        <v>1776</v>
      </c>
      <c r="F148" s="681" t="s">
        <v>1777</v>
      </c>
      <c r="G148" s="680" t="s">
        <v>1864</v>
      </c>
      <c r="H148" s="680" t="s">
        <v>1865</v>
      </c>
      <c r="I148" s="683">
        <v>10.140000343322754</v>
      </c>
      <c r="J148" s="683">
        <v>210</v>
      </c>
      <c r="K148" s="684">
        <v>2129.4000244140625</v>
      </c>
    </row>
    <row r="149" spans="1:11" ht="14.45" customHeight="1" x14ac:dyDescent="0.2">
      <c r="A149" s="678" t="s">
        <v>521</v>
      </c>
      <c r="B149" s="679" t="s">
        <v>522</v>
      </c>
      <c r="C149" s="680" t="s">
        <v>534</v>
      </c>
      <c r="D149" s="681" t="s">
        <v>535</v>
      </c>
      <c r="E149" s="680" t="s">
        <v>1776</v>
      </c>
      <c r="F149" s="681" t="s">
        <v>1777</v>
      </c>
      <c r="G149" s="680" t="s">
        <v>1866</v>
      </c>
      <c r="H149" s="680" t="s">
        <v>1867</v>
      </c>
      <c r="I149" s="683">
        <v>3.869999885559082</v>
      </c>
      <c r="J149" s="683">
        <v>1800</v>
      </c>
      <c r="K149" s="684">
        <v>6969.4000244140625</v>
      </c>
    </row>
    <row r="150" spans="1:11" ht="14.45" customHeight="1" x14ac:dyDescent="0.2">
      <c r="A150" s="678" t="s">
        <v>521</v>
      </c>
      <c r="B150" s="679" t="s">
        <v>522</v>
      </c>
      <c r="C150" s="680" t="s">
        <v>534</v>
      </c>
      <c r="D150" s="681" t="s">
        <v>535</v>
      </c>
      <c r="E150" s="680" t="s">
        <v>1776</v>
      </c>
      <c r="F150" s="681" t="s">
        <v>1777</v>
      </c>
      <c r="G150" s="680" t="s">
        <v>1868</v>
      </c>
      <c r="H150" s="680" t="s">
        <v>1869</v>
      </c>
      <c r="I150" s="683">
        <v>3.1400001049041748</v>
      </c>
      <c r="J150" s="683">
        <v>170</v>
      </c>
      <c r="K150" s="684">
        <v>533.79999923706055</v>
      </c>
    </row>
    <row r="151" spans="1:11" ht="14.45" customHeight="1" x14ac:dyDescent="0.2">
      <c r="A151" s="678" t="s">
        <v>521</v>
      </c>
      <c r="B151" s="679" t="s">
        <v>522</v>
      </c>
      <c r="C151" s="680" t="s">
        <v>534</v>
      </c>
      <c r="D151" s="681" t="s">
        <v>535</v>
      </c>
      <c r="E151" s="680" t="s">
        <v>1776</v>
      </c>
      <c r="F151" s="681" t="s">
        <v>1777</v>
      </c>
      <c r="G151" s="680" t="s">
        <v>1870</v>
      </c>
      <c r="H151" s="680" t="s">
        <v>1871</v>
      </c>
      <c r="I151" s="683">
        <v>198.69000244140625</v>
      </c>
      <c r="J151" s="683">
        <v>12</v>
      </c>
      <c r="K151" s="684">
        <v>2384.280029296875</v>
      </c>
    </row>
    <row r="152" spans="1:11" ht="14.45" customHeight="1" x14ac:dyDescent="0.2">
      <c r="A152" s="678" t="s">
        <v>521</v>
      </c>
      <c r="B152" s="679" t="s">
        <v>522</v>
      </c>
      <c r="C152" s="680" t="s">
        <v>534</v>
      </c>
      <c r="D152" s="681" t="s">
        <v>535</v>
      </c>
      <c r="E152" s="680" t="s">
        <v>1776</v>
      </c>
      <c r="F152" s="681" t="s">
        <v>1777</v>
      </c>
      <c r="G152" s="680" t="s">
        <v>1872</v>
      </c>
      <c r="H152" s="680" t="s">
        <v>1873</v>
      </c>
      <c r="I152" s="683">
        <v>756.40818093039775</v>
      </c>
      <c r="J152" s="683">
        <v>110</v>
      </c>
      <c r="K152" s="684">
        <v>83204.89990234375</v>
      </c>
    </row>
    <row r="153" spans="1:11" ht="14.45" customHeight="1" x14ac:dyDescent="0.2">
      <c r="A153" s="678" t="s">
        <v>521</v>
      </c>
      <c r="B153" s="679" t="s">
        <v>522</v>
      </c>
      <c r="C153" s="680" t="s">
        <v>534</v>
      </c>
      <c r="D153" s="681" t="s">
        <v>535</v>
      </c>
      <c r="E153" s="680" t="s">
        <v>1776</v>
      </c>
      <c r="F153" s="681" t="s">
        <v>1777</v>
      </c>
      <c r="G153" s="680" t="s">
        <v>1874</v>
      </c>
      <c r="H153" s="680" t="s">
        <v>1875</v>
      </c>
      <c r="I153" s="683">
        <v>37.900001525878906</v>
      </c>
      <c r="J153" s="683">
        <v>3</v>
      </c>
      <c r="K153" s="684">
        <v>113.69999694824219</v>
      </c>
    </row>
    <row r="154" spans="1:11" ht="14.45" customHeight="1" x14ac:dyDescent="0.2">
      <c r="A154" s="678" t="s">
        <v>521</v>
      </c>
      <c r="B154" s="679" t="s">
        <v>522</v>
      </c>
      <c r="C154" s="680" t="s">
        <v>534</v>
      </c>
      <c r="D154" s="681" t="s">
        <v>535</v>
      </c>
      <c r="E154" s="680" t="s">
        <v>1776</v>
      </c>
      <c r="F154" s="681" t="s">
        <v>1777</v>
      </c>
      <c r="G154" s="680" t="s">
        <v>1876</v>
      </c>
      <c r="H154" s="680" t="s">
        <v>1877</v>
      </c>
      <c r="I154" s="683">
        <v>81.739997863769531</v>
      </c>
      <c r="J154" s="683">
        <v>10</v>
      </c>
      <c r="K154" s="684">
        <v>817.4000244140625</v>
      </c>
    </row>
    <row r="155" spans="1:11" ht="14.45" customHeight="1" x14ac:dyDescent="0.2">
      <c r="A155" s="678" t="s">
        <v>521</v>
      </c>
      <c r="B155" s="679" t="s">
        <v>522</v>
      </c>
      <c r="C155" s="680" t="s">
        <v>534</v>
      </c>
      <c r="D155" s="681" t="s">
        <v>535</v>
      </c>
      <c r="E155" s="680" t="s">
        <v>1776</v>
      </c>
      <c r="F155" s="681" t="s">
        <v>1777</v>
      </c>
      <c r="G155" s="680" t="s">
        <v>1878</v>
      </c>
      <c r="H155" s="680" t="s">
        <v>1879</v>
      </c>
      <c r="I155" s="683">
        <v>80.575715201241636</v>
      </c>
      <c r="J155" s="683">
        <v>680</v>
      </c>
      <c r="K155" s="684">
        <v>54791.199951171875</v>
      </c>
    </row>
    <row r="156" spans="1:11" ht="14.45" customHeight="1" x14ac:dyDescent="0.2">
      <c r="A156" s="678" t="s">
        <v>521</v>
      </c>
      <c r="B156" s="679" t="s">
        <v>522</v>
      </c>
      <c r="C156" s="680" t="s">
        <v>534</v>
      </c>
      <c r="D156" s="681" t="s">
        <v>535</v>
      </c>
      <c r="E156" s="680" t="s">
        <v>1776</v>
      </c>
      <c r="F156" s="681" t="s">
        <v>1777</v>
      </c>
      <c r="G156" s="680" t="s">
        <v>1880</v>
      </c>
      <c r="H156" s="680" t="s">
        <v>1881</v>
      </c>
      <c r="I156" s="683">
        <v>42.229999542236328</v>
      </c>
      <c r="J156" s="683">
        <v>40</v>
      </c>
      <c r="K156" s="684">
        <v>1689.1600341796875</v>
      </c>
    </row>
    <row r="157" spans="1:11" ht="14.45" customHeight="1" x14ac:dyDescent="0.2">
      <c r="A157" s="678" t="s">
        <v>521</v>
      </c>
      <c r="B157" s="679" t="s">
        <v>522</v>
      </c>
      <c r="C157" s="680" t="s">
        <v>534</v>
      </c>
      <c r="D157" s="681" t="s">
        <v>535</v>
      </c>
      <c r="E157" s="680" t="s">
        <v>1776</v>
      </c>
      <c r="F157" s="681" t="s">
        <v>1777</v>
      </c>
      <c r="G157" s="680" t="s">
        <v>1882</v>
      </c>
      <c r="H157" s="680" t="s">
        <v>1883</v>
      </c>
      <c r="I157" s="683">
        <v>154</v>
      </c>
      <c r="J157" s="683">
        <v>10</v>
      </c>
      <c r="K157" s="684">
        <v>1539.969970703125</v>
      </c>
    </row>
    <row r="158" spans="1:11" ht="14.45" customHeight="1" x14ac:dyDescent="0.2">
      <c r="A158" s="678" t="s">
        <v>521</v>
      </c>
      <c r="B158" s="679" t="s">
        <v>522</v>
      </c>
      <c r="C158" s="680" t="s">
        <v>534</v>
      </c>
      <c r="D158" s="681" t="s">
        <v>535</v>
      </c>
      <c r="E158" s="680" t="s">
        <v>1776</v>
      </c>
      <c r="F158" s="681" t="s">
        <v>1777</v>
      </c>
      <c r="G158" s="680" t="s">
        <v>1884</v>
      </c>
      <c r="H158" s="680" t="s">
        <v>1885</v>
      </c>
      <c r="I158" s="683">
        <v>0.25999999046325684</v>
      </c>
      <c r="J158" s="683">
        <v>300</v>
      </c>
      <c r="K158" s="684">
        <v>78</v>
      </c>
    </row>
    <row r="159" spans="1:11" ht="14.45" customHeight="1" x14ac:dyDescent="0.2">
      <c r="A159" s="678" t="s">
        <v>521</v>
      </c>
      <c r="B159" s="679" t="s">
        <v>522</v>
      </c>
      <c r="C159" s="680" t="s">
        <v>534</v>
      </c>
      <c r="D159" s="681" t="s">
        <v>535</v>
      </c>
      <c r="E159" s="680" t="s">
        <v>1776</v>
      </c>
      <c r="F159" s="681" t="s">
        <v>1777</v>
      </c>
      <c r="G159" s="680" t="s">
        <v>1886</v>
      </c>
      <c r="H159" s="680" t="s">
        <v>1887</v>
      </c>
      <c r="I159" s="683">
        <v>43.252857753208708</v>
      </c>
      <c r="J159" s="683">
        <v>760</v>
      </c>
      <c r="K159" s="684">
        <v>32839.599365234375</v>
      </c>
    </row>
    <row r="160" spans="1:11" ht="14.45" customHeight="1" x14ac:dyDescent="0.2">
      <c r="A160" s="678" t="s">
        <v>521</v>
      </c>
      <c r="B160" s="679" t="s">
        <v>522</v>
      </c>
      <c r="C160" s="680" t="s">
        <v>534</v>
      </c>
      <c r="D160" s="681" t="s">
        <v>535</v>
      </c>
      <c r="E160" s="680" t="s">
        <v>1776</v>
      </c>
      <c r="F160" s="681" t="s">
        <v>1777</v>
      </c>
      <c r="G160" s="680" t="s">
        <v>1888</v>
      </c>
      <c r="H160" s="680" t="s">
        <v>1889</v>
      </c>
      <c r="I160" s="683">
        <v>27.100000381469727</v>
      </c>
      <c r="J160" s="683">
        <v>160</v>
      </c>
      <c r="K160" s="684">
        <v>4336.3200073242188</v>
      </c>
    </row>
    <row r="161" spans="1:11" ht="14.45" customHeight="1" x14ac:dyDescent="0.2">
      <c r="A161" s="678" t="s">
        <v>521</v>
      </c>
      <c r="B161" s="679" t="s">
        <v>522</v>
      </c>
      <c r="C161" s="680" t="s">
        <v>534</v>
      </c>
      <c r="D161" s="681" t="s">
        <v>535</v>
      </c>
      <c r="E161" s="680" t="s">
        <v>1776</v>
      </c>
      <c r="F161" s="681" t="s">
        <v>1777</v>
      </c>
      <c r="G161" s="680" t="s">
        <v>1890</v>
      </c>
      <c r="H161" s="680" t="s">
        <v>1891</v>
      </c>
      <c r="I161" s="683">
        <v>393.25</v>
      </c>
      <c r="J161" s="683">
        <v>5</v>
      </c>
      <c r="K161" s="684">
        <v>1966.25</v>
      </c>
    </row>
    <row r="162" spans="1:11" ht="14.45" customHeight="1" x14ac:dyDescent="0.2">
      <c r="A162" s="678" t="s">
        <v>521</v>
      </c>
      <c r="B162" s="679" t="s">
        <v>522</v>
      </c>
      <c r="C162" s="680" t="s">
        <v>534</v>
      </c>
      <c r="D162" s="681" t="s">
        <v>535</v>
      </c>
      <c r="E162" s="680" t="s">
        <v>1776</v>
      </c>
      <c r="F162" s="681" t="s">
        <v>1777</v>
      </c>
      <c r="G162" s="680" t="s">
        <v>1892</v>
      </c>
      <c r="H162" s="680" t="s">
        <v>1893</v>
      </c>
      <c r="I162" s="683">
        <v>58.917498588562012</v>
      </c>
      <c r="J162" s="683">
        <v>200</v>
      </c>
      <c r="K162" s="684">
        <v>11783.5</v>
      </c>
    </row>
    <row r="163" spans="1:11" ht="14.45" customHeight="1" x14ac:dyDescent="0.2">
      <c r="A163" s="678" t="s">
        <v>521</v>
      </c>
      <c r="B163" s="679" t="s">
        <v>522</v>
      </c>
      <c r="C163" s="680" t="s">
        <v>534</v>
      </c>
      <c r="D163" s="681" t="s">
        <v>535</v>
      </c>
      <c r="E163" s="680" t="s">
        <v>1776</v>
      </c>
      <c r="F163" s="681" t="s">
        <v>1777</v>
      </c>
      <c r="G163" s="680" t="s">
        <v>1894</v>
      </c>
      <c r="H163" s="680" t="s">
        <v>1895</v>
      </c>
      <c r="I163" s="683">
        <v>4.9712498188018799</v>
      </c>
      <c r="J163" s="683">
        <v>170</v>
      </c>
      <c r="K163" s="684">
        <v>845.10000610351563</v>
      </c>
    </row>
    <row r="164" spans="1:11" ht="14.45" customHeight="1" x14ac:dyDescent="0.2">
      <c r="A164" s="678" t="s">
        <v>521</v>
      </c>
      <c r="B164" s="679" t="s">
        <v>522</v>
      </c>
      <c r="C164" s="680" t="s">
        <v>534</v>
      </c>
      <c r="D164" s="681" t="s">
        <v>535</v>
      </c>
      <c r="E164" s="680" t="s">
        <v>1776</v>
      </c>
      <c r="F164" s="681" t="s">
        <v>1777</v>
      </c>
      <c r="G164" s="680" t="s">
        <v>1896</v>
      </c>
      <c r="H164" s="680" t="s">
        <v>1897</v>
      </c>
      <c r="I164" s="683">
        <v>25.533334096272785</v>
      </c>
      <c r="J164" s="683">
        <v>400</v>
      </c>
      <c r="K164" s="684">
        <v>10213.300109863281</v>
      </c>
    </row>
    <row r="165" spans="1:11" ht="14.45" customHeight="1" x14ac:dyDescent="0.2">
      <c r="A165" s="678" t="s">
        <v>521</v>
      </c>
      <c r="B165" s="679" t="s">
        <v>522</v>
      </c>
      <c r="C165" s="680" t="s">
        <v>534</v>
      </c>
      <c r="D165" s="681" t="s">
        <v>535</v>
      </c>
      <c r="E165" s="680" t="s">
        <v>1776</v>
      </c>
      <c r="F165" s="681" t="s">
        <v>1777</v>
      </c>
      <c r="G165" s="680" t="s">
        <v>1898</v>
      </c>
      <c r="H165" s="680" t="s">
        <v>1899</v>
      </c>
      <c r="I165" s="683">
        <v>321.75</v>
      </c>
      <c r="J165" s="683">
        <v>5</v>
      </c>
      <c r="K165" s="684">
        <v>1608.75</v>
      </c>
    </row>
    <row r="166" spans="1:11" ht="14.45" customHeight="1" x14ac:dyDescent="0.2">
      <c r="A166" s="678" t="s">
        <v>521</v>
      </c>
      <c r="B166" s="679" t="s">
        <v>522</v>
      </c>
      <c r="C166" s="680" t="s">
        <v>534</v>
      </c>
      <c r="D166" s="681" t="s">
        <v>535</v>
      </c>
      <c r="E166" s="680" t="s">
        <v>1776</v>
      </c>
      <c r="F166" s="681" t="s">
        <v>1777</v>
      </c>
      <c r="G166" s="680" t="s">
        <v>1900</v>
      </c>
      <c r="H166" s="680" t="s">
        <v>1901</v>
      </c>
      <c r="I166" s="683">
        <v>30.25</v>
      </c>
      <c r="J166" s="683">
        <v>20</v>
      </c>
      <c r="K166" s="684">
        <v>605</v>
      </c>
    </row>
    <row r="167" spans="1:11" ht="14.45" customHeight="1" x14ac:dyDescent="0.2">
      <c r="A167" s="678" t="s">
        <v>521</v>
      </c>
      <c r="B167" s="679" t="s">
        <v>522</v>
      </c>
      <c r="C167" s="680" t="s">
        <v>534</v>
      </c>
      <c r="D167" s="681" t="s">
        <v>535</v>
      </c>
      <c r="E167" s="680" t="s">
        <v>1776</v>
      </c>
      <c r="F167" s="681" t="s">
        <v>1777</v>
      </c>
      <c r="G167" s="680" t="s">
        <v>1902</v>
      </c>
      <c r="H167" s="680" t="s">
        <v>1903</v>
      </c>
      <c r="I167" s="683">
        <v>4.8000001907348633</v>
      </c>
      <c r="J167" s="683">
        <v>100</v>
      </c>
      <c r="K167" s="684">
        <v>480</v>
      </c>
    </row>
    <row r="168" spans="1:11" ht="14.45" customHeight="1" x14ac:dyDescent="0.2">
      <c r="A168" s="678" t="s">
        <v>521</v>
      </c>
      <c r="B168" s="679" t="s">
        <v>522</v>
      </c>
      <c r="C168" s="680" t="s">
        <v>534</v>
      </c>
      <c r="D168" s="681" t="s">
        <v>535</v>
      </c>
      <c r="E168" s="680" t="s">
        <v>1776</v>
      </c>
      <c r="F168" s="681" t="s">
        <v>1777</v>
      </c>
      <c r="G168" s="680" t="s">
        <v>1904</v>
      </c>
      <c r="H168" s="680" t="s">
        <v>1905</v>
      </c>
      <c r="I168" s="683">
        <v>96.319999694824219</v>
      </c>
      <c r="J168" s="683">
        <v>168</v>
      </c>
      <c r="K168" s="684">
        <v>16181.080078125</v>
      </c>
    </row>
    <row r="169" spans="1:11" ht="14.45" customHeight="1" x14ac:dyDescent="0.2">
      <c r="A169" s="678" t="s">
        <v>521</v>
      </c>
      <c r="B169" s="679" t="s">
        <v>522</v>
      </c>
      <c r="C169" s="680" t="s">
        <v>534</v>
      </c>
      <c r="D169" s="681" t="s">
        <v>535</v>
      </c>
      <c r="E169" s="680" t="s">
        <v>1776</v>
      </c>
      <c r="F169" s="681" t="s">
        <v>1777</v>
      </c>
      <c r="G169" s="680" t="s">
        <v>1906</v>
      </c>
      <c r="H169" s="680" t="s">
        <v>1907</v>
      </c>
      <c r="I169" s="683">
        <v>96.315000534057617</v>
      </c>
      <c r="J169" s="683">
        <v>120</v>
      </c>
      <c r="K169" s="684">
        <v>11557.679931640625</v>
      </c>
    </row>
    <row r="170" spans="1:11" ht="14.45" customHeight="1" x14ac:dyDescent="0.2">
      <c r="A170" s="678" t="s">
        <v>521</v>
      </c>
      <c r="B170" s="679" t="s">
        <v>522</v>
      </c>
      <c r="C170" s="680" t="s">
        <v>534</v>
      </c>
      <c r="D170" s="681" t="s">
        <v>535</v>
      </c>
      <c r="E170" s="680" t="s">
        <v>1776</v>
      </c>
      <c r="F170" s="681" t="s">
        <v>1777</v>
      </c>
      <c r="G170" s="680" t="s">
        <v>1908</v>
      </c>
      <c r="H170" s="680" t="s">
        <v>1909</v>
      </c>
      <c r="I170" s="683">
        <v>3533.3478190104165</v>
      </c>
      <c r="J170" s="683">
        <v>12</v>
      </c>
      <c r="K170" s="684">
        <v>42400.140380859375</v>
      </c>
    </row>
    <row r="171" spans="1:11" ht="14.45" customHeight="1" x14ac:dyDescent="0.2">
      <c r="A171" s="678" t="s">
        <v>521</v>
      </c>
      <c r="B171" s="679" t="s">
        <v>522</v>
      </c>
      <c r="C171" s="680" t="s">
        <v>534</v>
      </c>
      <c r="D171" s="681" t="s">
        <v>535</v>
      </c>
      <c r="E171" s="680" t="s">
        <v>1776</v>
      </c>
      <c r="F171" s="681" t="s">
        <v>1777</v>
      </c>
      <c r="G171" s="680" t="s">
        <v>1910</v>
      </c>
      <c r="H171" s="680" t="s">
        <v>1911</v>
      </c>
      <c r="I171" s="683">
        <v>148.22999572753906</v>
      </c>
      <c r="J171" s="683">
        <v>10</v>
      </c>
      <c r="K171" s="684">
        <v>1482.300048828125</v>
      </c>
    </row>
    <row r="172" spans="1:11" ht="14.45" customHeight="1" x14ac:dyDescent="0.2">
      <c r="A172" s="678" t="s">
        <v>521</v>
      </c>
      <c r="B172" s="679" t="s">
        <v>522</v>
      </c>
      <c r="C172" s="680" t="s">
        <v>534</v>
      </c>
      <c r="D172" s="681" t="s">
        <v>535</v>
      </c>
      <c r="E172" s="680" t="s">
        <v>1776</v>
      </c>
      <c r="F172" s="681" t="s">
        <v>1777</v>
      </c>
      <c r="G172" s="680" t="s">
        <v>1912</v>
      </c>
      <c r="H172" s="680" t="s">
        <v>1913</v>
      </c>
      <c r="I172" s="683">
        <v>236.10000610351563</v>
      </c>
      <c r="J172" s="683">
        <v>6</v>
      </c>
      <c r="K172" s="684">
        <v>1416.5999755859375</v>
      </c>
    </row>
    <row r="173" spans="1:11" ht="14.45" customHeight="1" x14ac:dyDescent="0.2">
      <c r="A173" s="678" t="s">
        <v>521</v>
      </c>
      <c r="B173" s="679" t="s">
        <v>522</v>
      </c>
      <c r="C173" s="680" t="s">
        <v>534</v>
      </c>
      <c r="D173" s="681" t="s">
        <v>535</v>
      </c>
      <c r="E173" s="680" t="s">
        <v>1776</v>
      </c>
      <c r="F173" s="681" t="s">
        <v>1777</v>
      </c>
      <c r="G173" s="680" t="s">
        <v>1914</v>
      </c>
      <c r="H173" s="680" t="s">
        <v>1915</v>
      </c>
      <c r="I173" s="683">
        <v>185.1300048828125</v>
      </c>
      <c r="J173" s="683">
        <v>4</v>
      </c>
      <c r="K173" s="684">
        <v>740.52001953125</v>
      </c>
    </row>
    <row r="174" spans="1:11" ht="14.45" customHeight="1" x14ac:dyDescent="0.2">
      <c r="A174" s="678" t="s">
        <v>521</v>
      </c>
      <c r="B174" s="679" t="s">
        <v>522</v>
      </c>
      <c r="C174" s="680" t="s">
        <v>534</v>
      </c>
      <c r="D174" s="681" t="s">
        <v>535</v>
      </c>
      <c r="E174" s="680" t="s">
        <v>1776</v>
      </c>
      <c r="F174" s="681" t="s">
        <v>1777</v>
      </c>
      <c r="G174" s="680" t="s">
        <v>1916</v>
      </c>
      <c r="H174" s="680" t="s">
        <v>1917</v>
      </c>
      <c r="I174" s="683">
        <v>143.53999328613281</v>
      </c>
      <c r="J174" s="683">
        <v>15</v>
      </c>
      <c r="K174" s="684">
        <v>2153.1100463867188</v>
      </c>
    </row>
    <row r="175" spans="1:11" ht="14.45" customHeight="1" x14ac:dyDescent="0.2">
      <c r="A175" s="678" t="s">
        <v>521</v>
      </c>
      <c r="B175" s="679" t="s">
        <v>522</v>
      </c>
      <c r="C175" s="680" t="s">
        <v>534</v>
      </c>
      <c r="D175" s="681" t="s">
        <v>535</v>
      </c>
      <c r="E175" s="680" t="s">
        <v>1776</v>
      </c>
      <c r="F175" s="681" t="s">
        <v>1777</v>
      </c>
      <c r="G175" s="680" t="s">
        <v>1918</v>
      </c>
      <c r="H175" s="680" t="s">
        <v>1919</v>
      </c>
      <c r="I175" s="683">
        <v>157.71000671386719</v>
      </c>
      <c r="J175" s="683">
        <v>30</v>
      </c>
      <c r="K175" s="684">
        <v>4731.3900146484375</v>
      </c>
    </row>
    <row r="176" spans="1:11" ht="14.45" customHeight="1" x14ac:dyDescent="0.2">
      <c r="A176" s="678" t="s">
        <v>521</v>
      </c>
      <c r="B176" s="679" t="s">
        <v>522</v>
      </c>
      <c r="C176" s="680" t="s">
        <v>534</v>
      </c>
      <c r="D176" s="681" t="s">
        <v>535</v>
      </c>
      <c r="E176" s="680" t="s">
        <v>1776</v>
      </c>
      <c r="F176" s="681" t="s">
        <v>1777</v>
      </c>
      <c r="G176" s="680" t="s">
        <v>1920</v>
      </c>
      <c r="H176" s="680" t="s">
        <v>1921</v>
      </c>
      <c r="I176" s="683">
        <v>157.71000671386719</v>
      </c>
      <c r="J176" s="683">
        <v>35</v>
      </c>
      <c r="K176" s="684">
        <v>5519.9600219726563</v>
      </c>
    </row>
    <row r="177" spans="1:11" ht="14.45" customHeight="1" x14ac:dyDescent="0.2">
      <c r="A177" s="678" t="s">
        <v>521</v>
      </c>
      <c r="B177" s="679" t="s">
        <v>522</v>
      </c>
      <c r="C177" s="680" t="s">
        <v>534</v>
      </c>
      <c r="D177" s="681" t="s">
        <v>535</v>
      </c>
      <c r="E177" s="680" t="s">
        <v>1776</v>
      </c>
      <c r="F177" s="681" t="s">
        <v>1777</v>
      </c>
      <c r="G177" s="680" t="s">
        <v>1922</v>
      </c>
      <c r="H177" s="680" t="s">
        <v>1923</v>
      </c>
      <c r="I177" s="683">
        <v>19.360000610351563</v>
      </c>
      <c r="J177" s="683">
        <v>10</v>
      </c>
      <c r="K177" s="684">
        <v>193.60000610351563</v>
      </c>
    </row>
    <row r="178" spans="1:11" ht="14.45" customHeight="1" x14ac:dyDescent="0.2">
      <c r="A178" s="678" t="s">
        <v>521</v>
      </c>
      <c r="B178" s="679" t="s">
        <v>522</v>
      </c>
      <c r="C178" s="680" t="s">
        <v>534</v>
      </c>
      <c r="D178" s="681" t="s">
        <v>535</v>
      </c>
      <c r="E178" s="680" t="s">
        <v>1776</v>
      </c>
      <c r="F178" s="681" t="s">
        <v>1777</v>
      </c>
      <c r="G178" s="680" t="s">
        <v>1924</v>
      </c>
      <c r="H178" s="680" t="s">
        <v>1925</v>
      </c>
      <c r="I178" s="683">
        <v>28.430000305175781</v>
      </c>
      <c r="J178" s="683">
        <v>10</v>
      </c>
      <c r="K178" s="684">
        <v>284.29998779296875</v>
      </c>
    </row>
    <row r="179" spans="1:11" ht="14.45" customHeight="1" x14ac:dyDescent="0.2">
      <c r="A179" s="678" t="s">
        <v>521</v>
      </c>
      <c r="B179" s="679" t="s">
        <v>522</v>
      </c>
      <c r="C179" s="680" t="s">
        <v>534</v>
      </c>
      <c r="D179" s="681" t="s">
        <v>535</v>
      </c>
      <c r="E179" s="680" t="s">
        <v>1776</v>
      </c>
      <c r="F179" s="681" t="s">
        <v>1777</v>
      </c>
      <c r="G179" s="680" t="s">
        <v>1926</v>
      </c>
      <c r="H179" s="680" t="s">
        <v>1927</v>
      </c>
      <c r="I179" s="683">
        <v>9.1999998092651367</v>
      </c>
      <c r="J179" s="683">
        <v>2950</v>
      </c>
      <c r="K179" s="684">
        <v>27140</v>
      </c>
    </row>
    <row r="180" spans="1:11" ht="14.45" customHeight="1" x14ac:dyDescent="0.2">
      <c r="A180" s="678" t="s">
        <v>521</v>
      </c>
      <c r="B180" s="679" t="s">
        <v>522</v>
      </c>
      <c r="C180" s="680" t="s">
        <v>534</v>
      </c>
      <c r="D180" s="681" t="s">
        <v>535</v>
      </c>
      <c r="E180" s="680" t="s">
        <v>1776</v>
      </c>
      <c r="F180" s="681" t="s">
        <v>1777</v>
      </c>
      <c r="G180" s="680" t="s">
        <v>1928</v>
      </c>
      <c r="H180" s="680" t="s">
        <v>1929</v>
      </c>
      <c r="I180" s="683">
        <v>58.369998931884766</v>
      </c>
      <c r="J180" s="683">
        <v>1000</v>
      </c>
      <c r="K180" s="684">
        <v>58370</v>
      </c>
    </row>
    <row r="181" spans="1:11" ht="14.45" customHeight="1" x14ac:dyDescent="0.2">
      <c r="A181" s="678" t="s">
        <v>521</v>
      </c>
      <c r="B181" s="679" t="s">
        <v>522</v>
      </c>
      <c r="C181" s="680" t="s">
        <v>534</v>
      </c>
      <c r="D181" s="681" t="s">
        <v>535</v>
      </c>
      <c r="E181" s="680" t="s">
        <v>1776</v>
      </c>
      <c r="F181" s="681" t="s">
        <v>1777</v>
      </c>
      <c r="G181" s="680" t="s">
        <v>1930</v>
      </c>
      <c r="H181" s="680" t="s">
        <v>1931</v>
      </c>
      <c r="I181" s="683">
        <v>114.25</v>
      </c>
      <c r="J181" s="683">
        <v>1160</v>
      </c>
      <c r="K181" s="684">
        <v>132527.9228515625</v>
      </c>
    </row>
    <row r="182" spans="1:11" ht="14.45" customHeight="1" x14ac:dyDescent="0.2">
      <c r="A182" s="678" t="s">
        <v>521</v>
      </c>
      <c r="B182" s="679" t="s">
        <v>522</v>
      </c>
      <c r="C182" s="680" t="s">
        <v>534</v>
      </c>
      <c r="D182" s="681" t="s">
        <v>535</v>
      </c>
      <c r="E182" s="680" t="s">
        <v>1776</v>
      </c>
      <c r="F182" s="681" t="s">
        <v>1777</v>
      </c>
      <c r="G182" s="680" t="s">
        <v>1932</v>
      </c>
      <c r="H182" s="680" t="s">
        <v>1933</v>
      </c>
      <c r="I182" s="683">
        <v>35.090000152587891</v>
      </c>
      <c r="J182" s="683">
        <v>480</v>
      </c>
      <c r="K182" s="684">
        <v>16843.199951171875</v>
      </c>
    </row>
    <row r="183" spans="1:11" ht="14.45" customHeight="1" x14ac:dyDescent="0.2">
      <c r="A183" s="678" t="s">
        <v>521</v>
      </c>
      <c r="B183" s="679" t="s">
        <v>522</v>
      </c>
      <c r="C183" s="680" t="s">
        <v>534</v>
      </c>
      <c r="D183" s="681" t="s">
        <v>535</v>
      </c>
      <c r="E183" s="680" t="s">
        <v>1776</v>
      </c>
      <c r="F183" s="681" t="s">
        <v>1777</v>
      </c>
      <c r="G183" s="680" t="s">
        <v>1934</v>
      </c>
      <c r="H183" s="680" t="s">
        <v>1935</v>
      </c>
      <c r="I183" s="683">
        <v>7.5</v>
      </c>
      <c r="J183" s="683">
        <v>5</v>
      </c>
      <c r="K183" s="684">
        <v>37.5</v>
      </c>
    </row>
    <row r="184" spans="1:11" ht="14.45" customHeight="1" x14ac:dyDescent="0.2">
      <c r="A184" s="678" t="s">
        <v>521</v>
      </c>
      <c r="B184" s="679" t="s">
        <v>522</v>
      </c>
      <c r="C184" s="680" t="s">
        <v>534</v>
      </c>
      <c r="D184" s="681" t="s">
        <v>535</v>
      </c>
      <c r="E184" s="680" t="s">
        <v>1776</v>
      </c>
      <c r="F184" s="681" t="s">
        <v>1777</v>
      </c>
      <c r="G184" s="680" t="s">
        <v>1936</v>
      </c>
      <c r="H184" s="680" t="s">
        <v>1937</v>
      </c>
      <c r="I184" s="683">
        <v>7.1100001335144043</v>
      </c>
      <c r="J184" s="683">
        <v>10</v>
      </c>
      <c r="K184" s="684">
        <v>71.099998474121094</v>
      </c>
    </row>
    <row r="185" spans="1:11" ht="14.45" customHeight="1" x14ac:dyDescent="0.2">
      <c r="A185" s="678" t="s">
        <v>521</v>
      </c>
      <c r="B185" s="679" t="s">
        <v>522</v>
      </c>
      <c r="C185" s="680" t="s">
        <v>534</v>
      </c>
      <c r="D185" s="681" t="s">
        <v>535</v>
      </c>
      <c r="E185" s="680" t="s">
        <v>1776</v>
      </c>
      <c r="F185" s="681" t="s">
        <v>1777</v>
      </c>
      <c r="G185" s="680" t="s">
        <v>1938</v>
      </c>
      <c r="H185" s="680" t="s">
        <v>1939</v>
      </c>
      <c r="I185" s="683">
        <v>7.5</v>
      </c>
      <c r="J185" s="683">
        <v>10</v>
      </c>
      <c r="K185" s="684">
        <v>75</v>
      </c>
    </row>
    <row r="186" spans="1:11" ht="14.45" customHeight="1" x14ac:dyDescent="0.2">
      <c r="A186" s="678" t="s">
        <v>521</v>
      </c>
      <c r="B186" s="679" t="s">
        <v>522</v>
      </c>
      <c r="C186" s="680" t="s">
        <v>534</v>
      </c>
      <c r="D186" s="681" t="s">
        <v>535</v>
      </c>
      <c r="E186" s="680" t="s">
        <v>1776</v>
      </c>
      <c r="F186" s="681" t="s">
        <v>1777</v>
      </c>
      <c r="G186" s="680" t="s">
        <v>1940</v>
      </c>
      <c r="H186" s="680" t="s">
        <v>1941</v>
      </c>
      <c r="I186" s="683">
        <v>172.5</v>
      </c>
      <c r="J186" s="683">
        <v>1</v>
      </c>
      <c r="K186" s="684">
        <v>172.5</v>
      </c>
    </row>
    <row r="187" spans="1:11" ht="14.45" customHeight="1" x14ac:dyDescent="0.2">
      <c r="A187" s="678" t="s">
        <v>521</v>
      </c>
      <c r="B187" s="679" t="s">
        <v>522</v>
      </c>
      <c r="C187" s="680" t="s">
        <v>534</v>
      </c>
      <c r="D187" s="681" t="s">
        <v>535</v>
      </c>
      <c r="E187" s="680" t="s">
        <v>1776</v>
      </c>
      <c r="F187" s="681" t="s">
        <v>1777</v>
      </c>
      <c r="G187" s="680" t="s">
        <v>1942</v>
      </c>
      <c r="H187" s="680" t="s">
        <v>1943</v>
      </c>
      <c r="I187" s="683">
        <v>284.35000610351563</v>
      </c>
      <c r="J187" s="683">
        <v>60</v>
      </c>
      <c r="K187" s="684">
        <v>17061</v>
      </c>
    </row>
    <row r="188" spans="1:11" ht="14.45" customHeight="1" x14ac:dyDescent="0.2">
      <c r="A188" s="678" t="s">
        <v>521</v>
      </c>
      <c r="B188" s="679" t="s">
        <v>522</v>
      </c>
      <c r="C188" s="680" t="s">
        <v>534</v>
      </c>
      <c r="D188" s="681" t="s">
        <v>535</v>
      </c>
      <c r="E188" s="680" t="s">
        <v>1776</v>
      </c>
      <c r="F188" s="681" t="s">
        <v>1777</v>
      </c>
      <c r="G188" s="680" t="s">
        <v>1944</v>
      </c>
      <c r="H188" s="680" t="s">
        <v>1945</v>
      </c>
      <c r="I188" s="683">
        <v>162.52142987932478</v>
      </c>
      <c r="J188" s="683">
        <v>494</v>
      </c>
      <c r="K188" s="684">
        <v>82137.69921875</v>
      </c>
    </row>
    <row r="189" spans="1:11" ht="14.45" customHeight="1" x14ac:dyDescent="0.2">
      <c r="A189" s="678" t="s">
        <v>521</v>
      </c>
      <c r="B189" s="679" t="s">
        <v>522</v>
      </c>
      <c r="C189" s="680" t="s">
        <v>534</v>
      </c>
      <c r="D189" s="681" t="s">
        <v>535</v>
      </c>
      <c r="E189" s="680" t="s">
        <v>1776</v>
      </c>
      <c r="F189" s="681" t="s">
        <v>1777</v>
      </c>
      <c r="G189" s="680" t="s">
        <v>1946</v>
      </c>
      <c r="H189" s="680" t="s">
        <v>1947</v>
      </c>
      <c r="I189" s="683">
        <v>6.7775001525878906</v>
      </c>
      <c r="J189" s="683">
        <v>2200</v>
      </c>
      <c r="K189" s="684">
        <v>14915</v>
      </c>
    </row>
    <row r="190" spans="1:11" ht="14.45" customHeight="1" x14ac:dyDescent="0.2">
      <c r="A190" s="678" t="s">
        <v>521</v>
      </c>
      <c r="B190" s="679" t="s">
        <v>522</v>
      </c>
      <c r="C190" s="680" t="s">
        <v>534</v>
      </c>
      <c r="D190" s="681" t="s">
        <v>535</v>
      </c>
      <c r="E190" s="680" t="s">
        <v>1776</v>
      </c>
      <c r="F190" s="681" t="s">
        <v>1777</v>
      </c>
      <c r="G190" s="680" t="s">
        <v>1948</v>
      </c>
      <c r="H190" s="680" t="s">
        <v>1949</v>
      </c>
      <c r="I190" s="683">
        <v>64.610000610351563</v>
      </c>
      <c r="J190" s="683">
        <v>10</v>
      </c>
      <c r="K190" s="684">
        <v>646.1199951171875</v>
      </c>
    </row>
    <row r="191" spans="1:11" ht="14.45" customHeight="1" x14ac:dyDescent="0.2">
      <c r="A191" s="678" t="s">
        <v>521</v>
      </c>
      <c r="B191" s="679" t="s">
        <v>522</v>
      </c>
      <c r="C191" s="680" t="s">
        <v>534</v>
      </c>
      <c r="D191" s="681" t="s">
        <v>535</v>
      </c>
      <c r="E191" s="680" t="s">
        <v>1776</v>
      </c>
      <c r="F191" s="681" t="s">
        <v>1777</v>
      </c>
      <c r="G191" s="680" t="s">
        <v>1950</v>
      </c>
      <c r="H191" s="680" t="s">
        <v>1951</v>
      </c>
      <c r="I191" s="683">
        <v>64.610000610351563</v>
      </c>
      <c r="J191" s="683">
        <v>40</v>
      </c>
      <c r="K191" s="684">
        <v>2584.469970703125</v>
      </c>
    </row>
    <row r="192" spans="1:11" ht="14.45" customHeight="1" x14ac:dyDescent="0.2">
      <c r="A192" s="678" t="s">
        <v>521</v>
      </c>
      <c r="B192" s="679" t="s">
        <v>522</v>
      </c>
      <c r="C192" s="680" t="s">
        <v>534</v>
      </c>
      <c r="D192" s="681" t="s">
        <v>535</v>
      </c>
      <c r="E192" s="680" t="s">
        <v>1776</v>
      </c>
      <c r="F192" s="681" t="s">
        <v>1777</v>
      </c>
      <c r="G192" s="680" t="s">
        <v>1952</v>
      </c>
      <c r="H192" s="680" t="s">
        <v>1953</v>
      </c>
      <c r="I192" s="683">
        <v>87.2066650390625</v>
      </c>
      <c r="J192" s="683">
        <v>40</v>
      </c>
      <c r="K192" s="684">
        <v>3488.18994140625</v>
      </c>
    </row>
    <row r="193" spans="1:11" ht="14.45" customHeight="1" x14ac:dyDescent="0.2">
      <c r="A193" s="678" t="s">
        <v>521</v>
      </c>
      <c r="B193" s="679" t="s">
        <v>522</v>
      </c>
      <c r="C193" s="680" t="s">
        <v>534</v>
      </c>
      <c r="D193" s="681" t="s">
        <v>535</v>
      </c>
      <c r="E193" s="680" t="s">
        <v>1776</v>
      </c>
      <c r="F193" s="681" t="s">
        <v>1777</v>
      </c>
      <c r="G193" s="680" t="s">
        <v>1954</v>
      </c>
      <c r="H193" s="680" t="s">
        <v>1955</v>
      </c>
      <c r="I193" s="683">
        <v>87.209999084472656</v>
      </c>
      <c r="J193" s="683">
        <v>10</v>
      </c>
      <c r="K193" s="684">
        <v>872.04998779296875</v>
      </c>
    </row>
    <row r="194" spans="1:11" ht="14.45" customHeight="1" x14ac:dyDescent="0.2">
      <c r="A194" s="678" t="s">
        <v>521</v>
      </c>
      <c r="B194" s="679" t="s">
        <v>522</v>
      </c>
      <c r="C194" s="680" t="s">
        <v>534</v>
      </c>
      <c r="D194" s="681" t="s">
        <v>535</v>
      </c>
      <c r="E194" s="680" t="s">
        <v>1776</v>
      </c>
      <c r="F194" s="681" t="s">
        <v>1777</v>
      </c>
      <c r="G194" s="680" t="s">
        <v>1956</v>
      </c>
      <c r="H194" s="680" t="s">
        <v>1957</v>
      </c>
      <c r="I194" s="683">
        <v>87.204998016357422</v>
      </c>
      <c r="J194" s="683">
        <v>30</v>
      </c>
      <c r="K194" s="684">
        <v>2616.1399536132813</v>
      </c>
    </row>
    <row r="195" spans="1:11" ht="14.45" customHeight="1" x14ac:dyDescent="0.2">
      <c r="A195" s="678" t="s">
        <v>521</v>
      </c>
      <c r="B195" s="679" t="s">
        <v>522</v>
      </c>
      <c r="C195" s="680" t="s">
        <v>534</v>
      </c>
      <c r="D195" s="681" t="s">
        <v>535</v>
      </c>
      <c r="E195" s="680" t="s">
        <v>1776</v>
      </c>
      <c r="F195" s="681" t="s">
        <v>1777</v>
      </c>
      <c r="G195" s="680" t="s">
        <v>1958</v>
      </c>
      <c r="H195" s="680" t="s">
        <v>1959</v>
      </c>
      <c r="I195" s="683">
        <v>5082</v>
      </c>
      <c r="J195" s="683">
        <v>34</v>
      </c>
      <c r="K195" s="684">
        <v>172788</v>
      </c>
    </row>
    <row r="196" spans="1:11" ht="14.45" customHeight="1" x14ac:dyDescent="0.2">
      <c r="A196" s="678" t="s">
        <v>521</v>
      </c>
      <c r="B196" s="679" t="s">
        <v>522</v>
      </c>
      <c r="C196" s="680" t="s">
        <v>534</v>
      </c>
      <c r="D196" s="681" t="s">
        <v>535</v>
      </c>
      <c r="E196" s="680" t="s">
        <v>1776</v>
      </c>
      <c r="F196" s="681" t="s">
        <v>1777</v>
      </c>
      <c r="G196" s="680" t="s">
        <v>1960</v>
      </c>
      <c r="H196" s="680" t="s">
        <v>1961</v>
      </c>
      <c r="I196" s="683">
        <v>4660.919921875</v>
      </c>
      <c r="J196" s="683">
        <v>5</v>
      </c>
      <c r="K196" s="684">
        <v>23304.599609375</v>
      </c>
    </row>
    <row r="197" spans="1:11" ht="14.45" customHeight="1" x14ac:dyDescent="0.2">
      <c r="A197" s="678" t="s">
        <v>521</v>
      </c>
      <c r="B197" s="679" t="s">
        <v>522</v>
      </c>
      <c r="C197" s="680" t="s">
        <v>534</v>
      </c>
      <c r="D197" s="681" t="s">
        <v>535</v>
      </c>
      <c r="E197" s="680" t="s">
        <v>1776</v>
      </c>
      <c r="F197" s="681" t="s">
        <v>1777</v>
      </c>
      <c r="G197" s="680" t="s">
        <v>1962</v>
      </c>
      <c r="H197" s="680" t="s">
        <v>1963</v>
      </c>
      <c r="I197" s="683">
        <v>4660.919921875</v>
      </c>
      <c r="J197" s="683">
        <v>13</v>
      </c>
      <c r="K197" s="684">
        <v>60591.958984375</v>
      </c>
    </row>
    <row r="198" spans="1:11" ht="14.45" customHeight="1" x14ac:dyDescent="0.2">
      <c r="A198" s="678" t="s">
        <v>521</v>
      </c>
      <c r="B198" s="679" t="s">
        <v>522</v>
      </c>
      <c r="C198" s="680" t="s">
        <v>534</v>
      </c>
      <c r="D198" s="681" t="s">
        <v>535</v>
      </c>
      <c r="E198" s="680" t="s">
        <v>1776</v>
      </c>
      <c r="F198" s="681" t="s">
        <v>1777</v>
      </c>
      <c r="G198" s="680" t="s">
        <v>1964</v>
      </c>
      <c r="H198" s="680" t="s">
        <v>1965</v>
      </c>
      <c r="I198" s="683">
        <v>4660.919921875</v>
      </c>
      <c r="J198" s="683">
        <v>8</v>
      </c>
      <c r="K198" s="684">
        <v>37287.359375</v>
      </c>
    </row>
    <row r="199" spans="1:11" ht="14.45" customHeight="1" x14ac:dyDescent="0.2">
      <c r="A199" s="678" t="s">
        <v>521</v>
      </c>
      <c r="B199" s="679" t="s">
        <v>522</v>
      </c>
      <c r="C199" s="680" t="s">
        <v>534</v>
      </c>
      <c r="D199" s="681" t="s">
        <v>535</v>
      </c>
      <c r="E199" s="680" t="s">
        <v>1776</v>
      </c>
      <c r="F199" s="681" t="s">
        <v>1777</v>
      </c>
      <c r="G199" s="680" t="s">
        <v>1966</v>
      </c>
      <c r="H199" s="680" t="s">
        <v>1967</v>
      </c>
      <c r="I199" s="683">
        <v>204.79833221435547</v>
      </c>
      <c r="J199" s="683">
        <v>170</v>
      </c>
      <c r="K199" s="684">
        <v>34819.69970703125</v>
      </c>
    </row>
    <row r="200" spans="1:11" ht="14.45" customHeight="1" x14ac:dyDescent="0.2">
      <c r="A200" s="678" t="s">
        <v>521</v>
      </c>
      <c r="B200" s="679" t="s">
        <v>522</v>
      </c>
      <c r="C200" s="680" t="s">
        <v>534</v>
      </c>
      <c r="D200" s="681" t="s">
        <v>535</v>
      </c>
      <c r="E200" s="680" t="s">
        <v>1776</v>
      </c>
      <c r="F200" s="681" t="s">
        <v>1777</v>
      </c>
      <c r="G200" s="680" t="s">
        <v>1968</v>
      </c>
      <c r="H200" s="680" t="s">
        <v>1969</v>
      </c>
      <c r="I200" s="683">
        <v>13.310000419616699</v>
      </c>
      <c r="J200" s="683">
        <v>20</v>
      </c>
      <c r="K200" s="684">
        <v>266.20001220703125</v>
      </c>
    </row>
    <row r="201" spans="1:11" ht="14.45" customHeight="1" x14ac:dyDescent="0.2">
      <c r="A201" s="678" t="s">
        <v>521</v>
      </c>
      <c r="B201" s="679" t="s">
        <v>522</v>
      </c>
      <c r="C201" s="680" t="s">
        <v>534</v>
      </c>
      <c r="D201" s="681" t="s">
        <v>535</v>
      </c>
      <c r="E201" s="680" t="s">
        <v>1776</v>
      </c>
      <c r="F201" s="681" t="s">
        <v>1777</v>
      </c>
      <c r="G201" s="680" t="s">
        <v>1970</v>
      </c>
      <c r="H201" s="680" t="s">
        <v>1971</v>
      </c>
      <c r="I201" s="683">
        <v>13.310000419616699</v>
      </c>
      <c r="J201" s="683">
        <v>20</v>
      </c>
      <c r="K201" s="684">
        <v>266.20001220703125</v>
      </c>
    </row>
    <row r="202" spans="1:11" ht="14.45" customHeight="1" x14ac:dyDescent="0.2">
      <c r="A202" s="678" t="s">
        <v>521</v>
      </c>
      <c r="B202" s="679" t="s">
        <v>522</v>
      </c>
      <c r="C202" s="680" t="s">
        <v>534</v>
      </c>
      <c r="D202" s="681" t="s">
        <v>535</v>
      </c>
      <c r="E202" s="680" t="s">
        <v>1776</v>
      </c>
      <c r="F202" s="681" t="s">
        <v>1777</v>
      </c>
      <c r="G202" s="680" t="s">
        <v>1972</v>
      </c>
      <c r="H202" s="680" t="s">
        <v>1973</v>
      </c>
      <c r="I202" s="683">
        <v>13.310000419616699</v>
      </c>
      <c r="J202" s="683">
        <v>10</v>
      </c>
      <c r="K202" s="684">
        <v>133.10000610351563</v>
      </c>
    </row>
    <row r="203" spans="1:11" ht="14.45" customHeight="1" x14ac:dyDescent="0.2">
      <c r="A203" s="678" t="s">
        <v>521</v>
      </c>
      <c r="B203" s="679" t="s">
        <v>522</v>
      </c>
      <c r="C203" s="680" t="s">
        <v>534</v>
      </c>
      <c r="D203" s="681" t="s">
        <v>535</v>
      </c>
      <c r="E203" s="680" t="s">
        <v>1776</v>
      </c>
      <c r="F203" s="681" t="s">
        <v>1777</v>
      </c>
      <c r="G203" s="680" t="s">
        <v>1974</v>
      </c>
      <c r="H203" s="680" t="s">
        <v>1975</v>
      </c>
      <c r="I203" s="683">
        <v>123.18000030517578</v>
      </c>
      <c r="J203" s="683">
        <v>350</v>
      </c>
      <c r="K203" s="684">
        <v>43113</v>
      </c>
    </row>
    <row r="204" spans="1:11" ht="14.45" customHeight="1" x14ac:dyDescent="0.2">
      <c r="A204" s="678" t="s">
        <v>521</v>
      </c>
      <c r="B204" s="679" t="s">
        <v>522</v>
      </c>
      <c r="C204" s="680" t="s">
        <v>534</v>
      </c>
      <c r="D204" s="681" t="s">
        <v>535</v>
      </c>
      <c r="E204" s="680" t="s">
        <v>1776</v>
      </c>
      <c r="F204" s="681" t="s">
        <v>1777</v>
      </c>
      <c r="G204" s="680" t="s">
        <v>1976</v>
      </c>
      <c r="H204" s="680" t="s">
        <v>1977</v>
      </c>
      <c r="I204" s="683">
        <v>16.458749294281006</v>
      </c>
      <c r="J204" s="683">
        <v>390</v>
      </c>
      <c r="K204" s="684">
        <v>6419.2000122070313</v>
      </c>
    </row>
    <row r="205" spans="1:11" ht="14.45" customHeight="1" x14ac:dyDescent="0.2">
      <c r="A205" s="678" t="s">
        <v>521</v>
      </c>
      <c r="B205" s="679" t="s">
        <v>522</v>
      </c>
      <c r="C205" s="680" t="s">
        <v>534</v>
      </c>
      <c r="D205" s="681" t="s">
        <v>535</v>
      </c>
      <c r="E205" s="680" t="s">
        <v>1776</v>
      </c>
      <c r="F205" s="681" t="s">
        <v>1777</v>
      </c>
      <c r="G205" s="680" t="s">
        <v>1978</v>
      </c>
      <c r="H205" s="680" t="s">
        <v>1979</v>
      </c>
      <c r="I205" s="683">
        <v>2649.89990234375</v>
      </c>
      <c r="J205" s="683">
        <v>3</v>
      </c>
      <c r="K205" s="684">
        <v>7949.69970703125</v>
      </c>
    </row>
    <row r="206" spans="1:11" ht="14.45" customHeight="1" x14ac:dyDescent="0.2">
      <c r="A206" s="678" t="s">
        <v>521</v>
      </c>
      <c r="B206" s="679" t="s">
        <v>522</v>
      </c>
      <c r="C206" s="680" t="s">
        <v>534</v>
      </c>
      <c r="D206" s="681" t="s">
        <v>535</v>
      </c>
      <c r="E206" s="680" t="s">
        <v>1776</v>
      </c>
      <c r="F206" s="681" t="s">
        <v>1777</v>
      </c>
      <c r="G206" s="680" t="s">
        <v>1980</v>
      </c>
      <c r="H206" s="680" t="s">
        <v>1981</v>
      </c>
      <c r="I206" s="683">
        <v>2760</v>
      </c>
      <c r="J206" s="683">
        <v>2</v>
      </c>
      <c r="K206" s="684">
        <v>5520</v>
      </c>
    </row>
    <row r="207" spans="1:11" ht="14.45" customHeight="1" x14ac:dyDescent="0.2">
      <c r="A207" s="678" t="s">
        <v>521</v>
      </c>
      <c r="B207" s="679" t="s">
        <v>522</v>
      </c>
      <c r="C207" s="680" t="s">
        <v>534</v>
      </c>
      <c r="D207" s="681" t="s">
        <v>535</v>
      </c>
      <c r="E207" s="680" t="s">
        <v>1776</v>
      </c>
      <c r="F207" s="681" t="s">
        <v>1777</v>
      </c>
      <c r="G207" s="680" t="s">
        <v>1982</v>
      </c>
      <c r="H207" s="680" t="s">
        <v>1983</v>
      </c>
      <c r="I207" s="683">
        <v>9.6800003051757813</v>
      </c>
      <c r="J207" s="683">
        <v>80</v>
      </c>
      <c r="K207" s="684">
        <v>774.4000244140625</v>
      </c>
    </row>
    <row r="208" spans="1:11" ht="14.45" customHeight="1" x14ac:dyDescent="0.2">
      <c r="A208" s="678" t="s">
        <v>521</v>
      </c>
      <c r="B208" s="679" t="s">
        <v>522</v>
      </c>
      <c r="C208" s="680" t="s">
        <v>534</v>
      </c>
      <c r="D208" s="681" t="s">
        <v>535</v>
      </c>
      <c r="E208" s="680" t="s">
        <v>1776</v>
      </c>
      <c r="F208" s="681" t="s">
        <v>1777</v>
      </c>
      <c r="G208" s="680" t="s">
        <v>1870</v>
      </c>
      <c r="H208" s="680" t="s">
        <v>1984</v>
      </c>
      <c r="I208" s="683">
        <v>198.6875</v>
      </c>
      <c r="J208" s="683">
        <v>42</v>
      </c>
      <c r="K208" s="684">
        <v>8344.8599853515625</v>
      </c>
    </row>
    <row r="209" spans="1:11" ht="14.45" customHeight="1" x14ac:dyDescent="0.2">
      <c r="A209" s="678" t="s">
        <v>521</v>
      </c>
      <c r="B209" s="679" t="s">
        <v>522</v>
      </c>
      <c r="C209" s="680" t="s">
        <v>534</v>
      </c>
      <c r="D209" s="681" t="s">
        <v>535</v>
      </c>
      <c r="E209" s="680" t="s">
        <v>1776</v>
      </c>
      <c r="F209" s="681" t="s">
        <v>1777</v>
      </c>
      <c r="G209" s="680" t="s">
        <v>1985</v>
      </c>
      <c r="H209" s="680" t="s">
        <v>1986</v>
      </c>
      <c r="I209" s="683">
        <v>0.82454544305801392</v>
      </c>
      <c r="J209" s="683">
        <v>16800</v>
      </c>
      <c r="K209" s="684">
        <v>13865</v>
      </c>
    </row>
    <row r="210" spans="1:11" ht="14.45" customHeight="1" x14ac:dyDescent="0.2">
      <c r="A210" s="678" t="s">
        <v>521</v>
      </c>
      <c r="B210" s="679" t="s">
        <v>522</v>
      </c>
      <c r="C210" s="680" t="s">
        <v>534</v>
      </c>
      <c r="D210" s="681" t="s">
        <v>535</v>
      </c>
      <c r="E210" s="680" t="s">
        <v>1776</v>
      </c>
      <c r="F210" s="681" t="s">
        <v>1777</v>
      </c>
      <c r="G210" s="680" t="s">
        <v>1987</v>
      </c>
      <c r="H210" s="680" t="s">
        <v>1988</v>
      </c>
      <c r="I210" s="683">
        <v>0.43600000143051149</v>
      </c>
      <c r="J210" s="683">
        <v>9000</v>
      </c>
      <c r="K210" s="684">
        <v>3920</v>
      </c>
    </row>
    <row r="211" spans="1:11" ht="14.45" customHeight="1" x14ac:dyDescent="0.2">
      <c r="A211" s="678" t="s">
        <v>521</v>
      </c>
      <c r="B211" s="679" t="s">
        <v>522</v>
      </c>
      <c r="C211" s="680" t="s">
        <v>534</v>
      </c>
      <c r="D211" s="681" t="s">
        <v>535</v>
      </c>
      <c r="E211" s="680" t="s">
        <v>1776</v>
      </c>
      <c r="F211" s="681" t="s">
        <v>1777</v>
      </c>
      <c r="G211" s="680" t="s">
        <v>1989</v>
      </c>
      <c r="H211" s="680" t="s">
        <v>1990</v>
      </c>
      <c r="I211" s="683">
        <v>1.1383333206176758</v>
      </c>
      <c r="J211" s="683">
        <v>17480</v>
      </c>
      <c r="K211" s="684">
        <v>19922.400024414063</v>
      </c>
    </row>
    <row r="212" spans="1:11" ht="14.45" customHeight="1" x14ac:dyDescent="0.2">
      <c r="A212" s="678" t="s">
        <v>521</v>
      </c>
      <c r="B212" s="679" t="s">
        <v>522</v>
      </c>
      <c r="C212" s="680" t="s">
        <v>534</v>
      </c>
      <c r="D212" s="681" t="s">
        <v>535</v>
      </c>
      <c r="E212" s="680" t="s">
        <v>1776</v>
      </c>
      <c r="F212" s="681" t="s">
        <v>1777</v>
      </c>
      <c r="G212" s="680" t="s">
        <v>1991</v>
      </c>
      <c r="H212" s="680" t="s">
        <v>1992</v>
      </c>
      <c r="I212" s="683">
        <v>0.58124998211860657</v>
      </c>
      <c r="J212" s="683">
        <v>9100</v>
      </c>
      <c r="K212" s="684">
        <v>5280</v>
      </c>
    </row>
    <row r="213" spans="1:11" ht="14.45" customHeight="1" x14ac:dyDescent="0.2">
      <c r="A213" s="678" t="s">
        <v>521</v>
      </c>
      <c r="B213" s="679" t="s">
        <v>522</v>
      </c>
      <c r="C213" s="680" t="s">
        <v>534</v>
      </c>
      <c r="D213" s="681" t="s">
        <v>535</v>
      </c>
      <c r="E213" s="680" t="s">
        <v>1776</v>
      </c>
      <c r="F213" s="681" t="s">
        <v>1777</v>
      </c>
      <c r="G213" s="680" t="s">
        <v>1993</v>
      </c>
      <c r="H213" s="680" t="s">
        <v>1994</v>
      </c>
      <c r="I213" s="683">
        <v>1.8550000786781311</v>
      </c>
      <c r="J213" s="683">
        <v>700</v>
      </c>
      <c r="K213" s="684">
        <v>1270</v>
      </c>
    </row>
    <row r="214" spans="1:11" ht="14.45" customHeight="1" x14ac:dyDescent="0.2">
      <c r="A214" s="678" t="s">
        <v>521</v>
      </c>
      <c r="B214" s="679" t="s">
        <v>522</v>
      </c>
      <c r="C214" s="680" t="s">
        <v>534</v>
      </c>
      <c r="D214" s="681" t="s">
        <v>535</v>
      </c>
      <c r="E214" s="680" t="s">
        <v>1776</v>
      </c>
      <c r="F214" s="681" t="s">
        <v>1777</v>
      </c>
      <c r="G214" s="680" t="s">
        <v>1995</v>
      </c>
      <c r="H214" s="680" t="s">
        <v>1996</v>
      </c>
      <c r="I214" s="683">
        <v>5.565000057220459</v>
      </c>
      <c r="J214" s="683">
        <v>11475</v>
      </c>
      <c r="K214" s="684">
        <v>63877.500061035156</v>
      </c>
    </row>
    <row r="215" spans="1:11" ht="14.45" customHeight="1" x14ac:dyDescent="0.2">
      <c r="A215" s="678" t="s">
        <v>521</v>
      </c>
      <c r="B215" s="679" t="s">
        <v>522</v>
      </c>
      <c r="C215" s="680" t="s">
        <v>534</v>
      </c>
      <c r="D215" s="681" t="s">
        <v>535</v>
      </c>
      <c r="E215" s="680" t="s">
        <v>1776</v>
      </c>
      <c r="F215" s="681" t="s">
        <v>1777</v>
      </c>
      <c r="G215" s="680" t="s">
        <v>1997</v>
      </c>
      <c r="H215" s="680" t="s">
        <v>1998</v>
      </c>
      <c r="I215" s="683">
        <v>7.429999828338623</v>
      </c>
      <c r="J215" s="683">
        <v>1700</v>
      </c>
      <c r="K215" s="684">
        <v>12631</v>
      </c>
    </row>
    <row r="216" spans="1:11" ht="14.45" customHeight="1" x14ac:dyDescent="0.2">
      <c r="A216" s="678" t="s">
        <v>521</v>
      </c>
      <c r="B216" s="679" t="s">
        <v>522</v>
      </c>
      <c r="C216" s="680" t="s">
        <v>534</v>
      </c>
      <c r="D216" s="681" t="s">
        <v>535</v>
      </c>
      <c r="E216" s="680" t="s">
        <v>1776</v>
      </c>
      <c r="F216" s="681" t="s">
        <v>1777</v>
      </c>
      <c r="G216" s="680" t="s">
        <v>1999</v>
      </c>
      <c r="H216" s="680" t="s">
        <v>2000</v>
      </c>
      <c r="I216" s="683">
        <v>8.8335714340209961</v>
      </c>
      <c r="J216" s="683">
        <v>2400</v>
      </c>
      <c r="K216" s="684">
        <v>21199</v>
      </c>
    </row>
    <row r="217" spans="1:11" ht="14.45" customHeight="1" x14ac:dyDescent="0.2">
      <c r="A217" s="678" t="s">
        <v>521</v>
      </c>
      <c r="B217" s="679" t="s">
        <v>522</v>
      </c>
      <c r="C217" s="680" t="s">
        <v>534</v>
      </c>
      <c r="D217" s="681" t="s">
        <v>535</v>
      </c>
      <c r="E217" s="680" t="s">
        <v>1776</v>
      </c>
      <c r="F217" s="681" t="s">
        <v>1777</v>
      </c>
      <c r="G217" s="680" t="s">
        <v>2001</v>
      </c>
      <c r="H217" s="680" t="s">
        <v>2002</v>
      </c>
      <c r="I217" s="683">
        <v>31.940000534057617</v>
      </c>
      <c r="J217" s="683">
        <v>500</v>
      </c>
      <c r="K217" s="684">
        <v>15971.99951171875</v>
      </c>
    </row>
    <row r="218" spans="1:11" ht="14.45" customHeight="1" x14ac:dyDescent="0.2">
      <c r="A218" s="678" t="s">
        <v>521</v>
      </c>
      <c r="B218" s="679" t="s">
        <v>522</v>
      </c>
      <c r="C218" s="680" t="s">
        <v>534</v>
      </c>
      <c r="D218" s="681" t="s">
        <v>535</v>
      </c>
      <c r="E218" s="680" t="s">
        <v>1776</v>
      </c>
      <c r="F218" s="681" t="s">
        <v>1777</v>
      </c>
      <c r="G218" s="680" t="s">
        <v>2003</v>
      </c>
      <c r="H218" s="680" t="s">
        <v>2004</v>
      </c>
      <c r="I218" s="683">
        <v>1.5524999499320984</v>
      </c>
      <c r="J218" s="683">
        <v>1600</v>
      </c>
      <c r="K218" s="684">
        <v>2484</v>
      </c>
    </row>
    <row r="219" spans="1:11" ht="14.45" customHeight="1" x14ac:dyDescent="0.2">
      <c r="A219" s="678" t="s">
        <v>521</v>
      </c>
      <c r="B219" s="679" t="s">
        <v>522</v>
      </c>
      <c r="C219" s="680" t="s">
        <v>534</v>
      </c>
      <c r="D219" s="681" t="s">
        <v>535</v>
      </c>
      <c r="E219" s="680" t="s">
        <v>1776</v>
      </c>
      <c r="F219" s="681" t="s">
        <v>1777</v>
      </c>
      <c r="G219" s="680" t="s">
        <v>2005</v>
      </c>
      <c r="H219" s="680" t="s">
        <v>2006</v>
      </c>
      <c r="I219" s="683">
        <v>6.2316666444142657</v>
      </c>
      <c r="J219" s="683">
        <v>1150</v>
      </c>
      <c r="K219" s="684">
        <v>7167</v>
      </c>
    </row>
    <row r="220" spans="1:11" ht="14.45" customHeight="1" x14ac:dyDescent="0.2">
      <c r="A220" s="678" t="s">
        <v>521</v>
      </c>
      <c r="B220" s="679" t="s">
        <v>522</v>
      </c>
      <c r="C220" s="680" t="s">
        <v>534</v>
      </c>
      <c r="D220" s="681" t="s">
        <v>535</v>
      </c>
      <c r="E220" s="680" t="s">
        <v>1776</v>
      </c>
      <c r="F220" s="681" t="s">
        <v>1777</v>
      </c>
      <c r="G220" s="680" t="s">
        <v>2007</v>
      </c>
      <c r="H220" s="680" t="s">
        <v>2008</v>
      </c>
      <c r="I220" s="683">
        <v>11.534999847412109</v>
      </c>
      <c r="J220" s="683">
        <v>600</v>
      </c>
      <c r="K220" s="684">
        <v>6922</v>
      </c>
    </row>
    <row r="221" spans="1:11" ht="14.45" customHeight="1" x14ac:dyDescent="0.2">
      <c r="A221" s="678" t="s">
        <v>521</v>
      </c>
      <c r="B221" s="679" t="s">
        <v>522</v>
      </c>
      <c r="C221" s="680" t="s">
        <v>534</v>
      </c>
      <c r="D221" s="681" t="s">
        <v>535</v>
      </c>
      <c r="E221" s="680" t="s">
        <v>1776</v>
      </c>
      <c r="F221" s="681" t="s">
        <v>1777</v>
      </c>
      <c r="G221" s="680" t="s">
        <v>2009</v>
      </c>
      <c r="H221" s="680" t="s">
        <v>2010</v>
      </c>
      <c r="I221" s="683">
        <v>1403.5999755859375</v>
      </c>
      <c r="J221" s="683">
        <v>25</v>
      </c>
      <c r="K221" s="684">
        <v>35090</v>
      </c>
    </row>
    <row r="222" spans="1:11" ht="14.45" customHeight="1" x14ac:dyDescent="0.2">
      <c r="A222" s="678" t="s">
        <v>521</v>
      </c>
      <c r="B222" s="679" t="s">
        <v>522</v>
      </c>
      <c r="C222" s="680" t="s">
        <v>534</v>
      </c>
      <c r="D222" s="681" t="s">
        <v>535</v>
      </c>
      <c r="E222" s="680" t="s">
        <v>1776</v>
      </c>
      <c r="F222" s="681" t="s">
        <v>1777</v>
      </c>
      <c r="G222" s="680" t="s">
        <v>2011</v>
      </c>
      <c r="H222" s="680" t="s">
        <v>2012</v>
      </c>
      <c r="I222" s="683">
        <v>1645.5999755859375</v>
      </c>
      <c r="J222" s="683">
        <v>25</v>
      </c>
      <c r="K222" s="684">
        <v>41140</v>
      </c>
    </row>
    <row r="223" spans="1:11" ht="14.45" customHeight="1" x14ac:dyDescent="0.2">
      <c r="A223" s="678" t="s">
        <v>521</v>
      </c>
      <c r="B223" s="679" t="s">
        <v>522</v>
      </c>
      <c r="C223" s="680" t="s">
        <v>534</v>
      </c>
      <c r="D223" s="681" t="s">
        <v>535</v>
      </c>
      <c r="E223" s="680" t="s">
        <v>1776</v>
      </c>
      <c r="F223" s="681" t="s">
        <v>1777</v>
      </c>
      <c r="G223" s="680" t="s">
        <v>2013</v>
      </c>
      <c r="H223" s="680" t="s">
        <v>2014</v>
      </c>
      <c r="I223" s="683">
        <v>229.89999389648438</v>
      </c>
      <c r="J223" s="683">
        <v>240</v>
      </c>
      <c r="K223" s="684">
        <v>55176</v>
      </c>
    </row>
    <row r="224" spans="1:11" ht="14.45" customHeight="1" x14ac:dyDescent="0.2">
      <c r="A224" s="678" t="s">
        <v>521</v>
      </c>
      <c r="B224" s="679" t="s">
        <v>522</v>
      </c>
      <c r="C224" s="680" t="s">
        <v>534</v>
      </c>
      <c r="D224" s="681" t="s">
        <v>535</v>
      </c>
      <c r="E224" s="680" t="s">
        <v>1776</v>
      </c>
      <c r="F224" s="681" t="s">
        <v>1777</v>
      </c>
      <c r="G224" s="680" t="s">
        <v>2015</v>
      </c>
      <c r="H224" s="680" t="s">
        <v>2016</v>
      </c>
      <c r="I224" s="683">
        <v>205.69999694824219</v>
      </c>
      <c r="J224" s="683">
        <v>120</v>
      </c>
      <c r="K224" s="684">
        <v>24684</v>
      </c>
    </row>
    <row r="225" spans="1:11" ht="14.45" customHeight="1" x14ac:dyDescent="0.2">
      <c r="A225" s="678" t="s">
        <v>521</v>
      </c>
      <c r="B225" s="679" t="s">
        <v>522</v>
      </c>
      <c r="C225" s="680" t="s">
        <v>534</v>
      </c>
      <c r="D225" s="681" t="s">
        <v>535</v>
      </c>
      <c r="E225" s="680" t="s">
        <v>1776</v>
      </c>
      <c r="F225" s="681" t="s">
        <v>1777</v>
      </c>
      <c r="G225" s="680" t="s">
        <v>2017</v>
      </c>
      <c r="H225" s="680" t="s">
        <v>2018</v>
      </c>
      <c r="I225" s="683">
        <v>205.69999694824219</v>
      </c>
      <c r="J225" s="683">
        <v>126</v>
      </c>
      <c r="K225" s="684">
        <v>25918.199951171875</v>
      </c>
    </row>
    <row r="226" spans="1:11" ht="14.45" customHeight="1" x14ac:dyDescent="0.2">
      <c r="A226" s="678" t="s">
        <v>521</v>
      </c>
      <c r="B226" s="679" t="s">
        <v>522</v>
      </c>
      <c r="C226" s="680" t="s">
        <v>534</v>
      </c>
      <c r="D226" s="681" t="s">
        <v>535</v>
      </c>
      <c r="E226" s="680" t="s">
        <v>1776</v>
      </c>
      <c r="F226" s="681" t="s">
        <v>1777</v>
      </c>
      <c r="G226" s="680" t="s">
        <v>2019</v>
      </c>
      <c r="H226" s="680" t="s">
        <v>2020</v>
      </c>
      <c r="I226" s="683">
        <v>205.69999694824219</v>
      </c>
      <c r="J226" s="683">
        <v>60</v>
      </c>
      <c r="K226" s="684">
        <v>12342</v>
      </c>
    </row>
    <row r="227" spans="1:11" ht="14.45" customHeight="1" x14ac:dyDescent="0.2">
      <c r="A227" s="678" t="s">
        <v>521</v>
      </c>
      <c r="B227" s="679" t="s">
        <v>522</v>
      </c>
      <c r="C227" s="680" t="s">
        <v>534</v>
      </c>
      <c r="D227" s="681" t="s">
        <v>535</v>
      </c>
      <c r="E227" s="680" t="s">
        <v>1776</v>
      </c>
      <c r="F227" s="681" t="s">
        <v>1777</v>
      </c>
      <c r="G227" s="680" t="s">
        <v>2021</v>
      </c>
      <c r="H227" s="680" t="s">
        <v>2022</v>
      </c>
      <c r="I227" s="683">
        <v>6.1749999523162842</v>
      </c>
      <c r="J227" s="683">
        <v>200</v>
      </c>
      <c r="K227" s="684">
        <v>1235</v>
      </c>
    </row>
    <row r="228" spans="1:11" ht="14.45" customHeight="1" x14ac:dyDescent="0.2">
      <c r="A228" s="678" t="s">
        <v>521</v>
      </c>
      <c r="B228" s="679" t="s">
        <v>522</v>
      </c>
      <c r="C228" s="680" t="s">
        <v>534</v>
      </c>
      <c r="D228" s="681" t="s">
        <v>535</v>
      </c>
      <c r="E228" s="680" t="s">
        <v>1776</v>
      </c>
      <c r="F228" s="681" t="s">
        <v>1777</v>
      </c>
      <c r="G228" s="680" t="s">
        <v>2023</v>
      </c>
      <c r="H228" s="680" t="s">
        <v>2024</v>
      </c>
      <c r="I228" s="683">
        <v>168.19000244140625</v>
      </c>
      <c r="J228" s="683">
        <v>10</v>
      </c>
      <c r="K228" s="684">
        <v>1681.9000244140625</v>
      </c>
    </row>
    <row r="229" spans="1:11" ht="14.45" customHeight="1" x14ac:dyDescent="0.2">
      <c r="A229" s="678" t="s">
        <v>521</v>
      </c>
      <c r="B229" s="679" t="s">
        <v>522</v>
      </c>
      <c r="C229" s="680" t="s">
        <v>534</v>
      </c>
      <c r="D229" s="681" t="s">
        <v>535</v>
      </c>
      <c r="E229" s="680" t="s">
        <v>1776</v>
      </c>
      <c r="F229" s="681" t="s">
        <v>1777</v>
      </c>
      <c r="G229" s="680" t="s">
        <v>2025</v>
      </c>
      <c r="H229" s="680" t="s">
        <v>2026</v>
      </c>
      <c r="I229" s="683">
        <v>168.19000244140625</v>
      </c>
      <c r="J229" s="683">
        <v>10</v>
      </c>
      <c r="K229" s="684">
        <v>1681.9000244140625</v>
      </c>
    </row>
    <row r="230" spans="1:11" ht="14.45" customHeight="1" x14ac:dyDescent="0.2">
      <c r="A230" s="678" t="s">
        <v>521</v>
      </c>
      <c r="B230" s="679" t="s">
        <v>522</v>
      </c>
      <c r="C230" s="680" t="s">
        <v>534</v>
      </c>
      <c r="D230" s="681" t="s">
        <v>535</v>
      </c>
      <c r="E230" s="680" t="s">
        <v>1776</v>
      </c>
      <c r="F230" s="681" t="s">
        <v>1777</v>
      </c>
      <c r="G230" s="680" t="s">
        <v>2027</v>
      </c>
      <c r="H230" s="680" t="s">
        <v>2028</v>
      </c>
      <c r="I230" s="683">
        <v>168.19000244140625</v>
      </c>
      <c r="J230" s="683">
        <v>10</v>
      </c>
      <c r="K230" s="684">
        <v>1681.9000244140625</v>
      </c>
    </row>
    <row r="231" spans="1:11" ht="14.45" customHeight="1" x14ac:dyDescent="0.2">
      <c r="A231" s="678" t="s">
        <v>521</v>
      </c>
      <c r="B231" s="679" t="s">
        <v>522</v>
      </c>
      <c r="C231" s="680" t="s">
        <v>534</v>
      </c>
      <c r="D231" s="681" t="s">
        <v>535</v>
      </c>
      <c r="E231" s="680" t="s">
        <v>1776</v>
      </c>
      <c r="F231" s="681" t="s">
        <v>1777</v>
      </c>
      <c r="G231" s="680" t="s">
        <v>2029</v>
      </c>
      <c r="H231" s="680" t="s">
        <v>2030</v>
      </c>
      <c r="I231" s="683">
        <v>82.161669413248703</v>
      </c>
      <c r="J231" s="683">
        <v>384</v>
      </c>
      <c r="K231" s="684">
        <v>31549.300537109375</v>
      </c>
    </row>
    <row r="232" spans="1:11" ht="14.45" customHeight="1" x14ac:dyDescent="0.2">
      <c r="A232" s="678" t="s">
        <v>521</v>
      </c>
      <c r="B232" s="679" t="s">
        <v>522</v>
      </c>
      <c r="C232" s="680" t="s">
        <v>534</v>
      </c>
      <c r="D232" s="681" t="s">
        <v>535</v>
      </c>
      <c r="E232" s="680" t="s">
        <v>1776</v>
      </c>
      <c r="F232" s="681" t="s">
        <v>1777</v>
      </c>
      <c r="G232" s="680" t="s">
        <v>2031</v>
      </c>
      <c r="H232" s="680" t="s">
        <v>2032</v>
      </c>
      <c r="I232" s="683">
        <v>2.8533332347869873</v>
      </c>
      <c r="J232" s="683">
        <v>500</v>
      </c>
      <c r="K232" s="684">
        <v>1426.5999755859375</v>
      </c>
    </row>
    <row r="233" spans="1:11" ht="14.45" customHeight="1" x14ac:dyDescent="0.2">
      <c r="A233" s="678" t="s">
        <v>521</v>
      </c>
      <c r="B233" s="679" t="s">
        <v>522</v>
      </c>
      <c r="C233" s="680" t="s">
        <v>534</v>
      </c>
      <c r="D233" s="681" t="s">
        <v>535</v>
      </c>
      <c r="E233" s="680" t="s">
        <v>1776</v>
      </c>
      <c r="F233" s="681" t="s">
        <v>1777</v>
      </c>
      <c r="G233" s="680" t="s">
        <v>2033</v>
      </c>
      <c r="H233" s="680" t="s">
        <v>2034</v>
      </c>
      <c r="I233" s="683">
        <v>1.2100000381469727</v>
      </c>
      <c r="J233" s="683">
        <v>1125</v>
      </c>
      <c r="K233" s="684">
        <v>1361.25</v>
      </c>
    </row>
    <row r="234" spans="1:11" ht="14.45" customHeight="1" x14ac:dyDescent="0.2">
      <c r="A234" s="678" t="s">
        <v>521</v>
      </c>
      <c r="B234" s="679" t="s">
        <v>522</v>
      </c>
      <c r="C234" s="680" t="s">
        <v>534</v>
      </c>
      <c r="D234" s="681" t="s">
        <v>535</v>
      </c>
      <c r="E234" s="680" t="s">
        <v>1776</v>
      </c>
      <c r="F234" s="681" t="s">
        <v>1777</v>
      </c>
      <c r="G234" s="680" t="s">
        <v>2035</v>
      </c>
      <c r="H234" s="680" t="s">
        <v>2036</v>
      </c>
      <c r="I234" s="683">
        <v>5.809999942779541</v>
      </c>
      <c r="J234" s="683">
        <v>250</v>
      </c>
      <c r="K234" s="684">
        <v>1452.5</v>
      </c>
    </row>
    <row r="235" spans="1:11" ht="14.45" customHeight="1" x14ac:dyDescent="0.2">
      <c r="A235" s="678" t="s">
        <v>521</v>
      </c>
      <c r="B235" s="679" t="s">
        <v>522</v>
      </c>
      <c r="C235" s="680" t="s">
        <v>534</v>
      </c>
      <c r="D235" s="681" t="s">
        <v>535</v>
      </c>
      <c r="E235" s="680" t="s">
        <v>1776</v>
      </c>
      <c r="F235" s="681" t="s">
        <v>1777</v>
      </c>
      <c r="G235" s="680" t="s">
        <v>2037</v>
      </c>
      <c r="H235" s="680" t="s">
        <v>2038</v>
      </c>
      <c r="I235" s="683">
        <v>3.130000114440918</v>
      </c>
      <c r="J235" s="683">
        <v>700</v>
      </c>
      <c r="K235" s="684">
        <v>2191</v>
      </c>
    </row>
    <row r="236" spans="1:11" ht="14.45" customHeight="1" x14ac:dyDescent="0.2">
      <c r="A236" s="678" t="s">
        <v>521</v>
      </c>
      <c r="B236" s="679" t="s">
        <v>522</v>
      </c>
      <c r="C236" s="680" t="s">
        <v>534</v>
      </c>
      <c r="D236" s="681" t="s">
        <v>535</v>
      </c>
      <c r="E236" s="680" t="s">
        <v>1776</v>
      </c>
      <c r="F236" s="681" t="s">
        <v>1777</v>
      </c>
      <c r="G236" s="680" t="s">
        <v>2039</v>
      </c>
      <c r="H236" s="680" t="s">
        <v>2040</v>
      </c>
      <c r="I236" s="683">
        <v>263.77999877929688</v>
      </c>
      <c r="J236" s="683">
        <v>40</v>
      </c>
      <c r="K236" s="684">
        <v>10551.2001953125</v>
      </c>
    </row>
    <row r="237" spans="1:11" ht="14.45" customHeight="1" x14ac:dyDescent="0.2">
      <c r="A237" s="678" t="s">
        <v>521</v>
      </c>
      <c r="B237" s="679" t="s">
        <v>522</v>
      </c>
      <c r="C237" s="680" t="s">
        <v>534</v>
      </c>
      <c r="D237" s="681" t="s">
        <v>535</v>
      </c>
      <c r="E237" s="680" t="s">
        <v>1776</v>
      </c>
      <c r="F237" s="681" t="s">
        <v>1777</v>
      </c>
      <c r="G237" s="680" t="s">
        <v>2041</v>
      </c>
      <c r="H237" s="680" t="s">
        <v>2042</v>
      </c>
      <c r="I237" s="683">
        <v>0.47222221891085309</v>
      </c>
      <c r="J237" s="683">
        <v>4900</v>
      </c>
      <c r="K237" s="684">
        <v>2321</v>
      </c>
    </row>
    <row r="238" spans="1:11" ht="14.45" customHeight="1" x14ac:dyDescent="0.2">
      <c r="A238" s="678" t="s">
        <v>521</v>
      </c>
      <c r="B238" s="679" t="s">
        <v>522</v>
      </c>
      <c r="C238" s="680" t="s">
        <v>534</v>
      </c>
      <c r="D238" s="681" t="s">
        <v>535</v>
      </c>
      <c r="E238" s="680" t="s">
        <v>1776</v>
      </c>
      <c r="F238" s="681" t="s">
        <v>1777</v>
      </c>
      <c r="G238" s="680" t="s">
        <v>2043</v>
      </c>
      <c r="H238" s="680" t="s">
        <v>2044</v>
      </c>
      <c r="I238" s="683">
        <v>23.709999084472656</v>
      </c>
      <c r="J238" s="683">
        <v>50</v>
      </c>
      <c r="K238" s="684">
        <v>1185.5</v>
      </c>
    </row>
    <row r="239" spans="1:11" ht="14.45" customHeight="1" x14ac:dyDescent="0.2">
      <c r="A239" s="678" t="s">
        <v>521</v>
      </c>
      <c r="B239" s="679" t="s">
        <v>522</v>
      </c>
      <c r="C239" s="680" t="s">
        <v>534</v>
      </c>
      <c r="D239" s="681" t="s">
        <v>535</v>
      </c>
      <c r="E239" s="680" t="s">
        <v>1776</v>
      </c>
      <c r="F239" s="681" t="s">
        <v>1777</v>
      </c>
      <c r="G239" s="680" t="s">
        <v>2043</v>
      </c>
      <c r="H239" s="680" t="s">
        <v>2045</v>
      </c>
      <c r="I239" s="683">
        <v>23.714999198913574</v>
      </c>
      <c r="J239" s="683">
        <v>100</v>
      </c>
      <c r="K239" s="684">
        <v>2371.5</v>
      </c>
    </row>
    <row r="240" spans="1:11" ht="14.45" customHeight="1" x14ac:dyDescent="0.2">
      <c r="A240" s="678" t="s">
        <v>521</v>
      </c>
      <c r="B240" s="679" t="s">
        <v>522</v>
      </c>
      <c r="C240" s="680" t="s">
        <v>534</v>
      </c>
      <c r="D240" s="681" t="s">
        <v>535</v>
      </c>
      <c r="E240" s="680" t="s">
        <v>1776</v>
      </c>
      <c r="F240" s="681" t="s">
        <v>1777</v>
      </c>
      <c r="G240" s="680" t="s">
        <v>2046</v>
      </c>
      <c r="H240" s="680" t="s">
        <v>2047</v>
      </c>
      <c r="I240" s="683">
        <v>5.3739999771118168</v>
      </c>
      <c r="J240" s="683">
        <v>600</v>
      </c>
      <c r="K240" s="684">
        <v>3224</v>
      </c>
    </row>
    <row r="241" spans="1:11" ht="14.45" customHeight="1" x14ac:dyDescent="0.2">
      <c r="A241" s="678" t="s">
        <v>521</v>
      </c>
      <c r="B241" s="679" t="s">
        <v>522</v>
      </c>
      <c r="C241" s="680" t="s">
        <v>534</v>
      </c>
      <c r="D241" s="681" t="s">
        <v>535</v>
      </c>
      <c r="E241" s="680" t="s">
        <v>1776</v>
      </c>
      <c r="F241" s="681" t="s">
        <v>1777</v>
      </c>
      <c r="G241" s="680" t="s">
        <v>2048</v>
      </c>
      <c r="H241" s="680" t="s">
        <v>2049</v>
      </c>
      <c r="I241" s="683">
        <v>1.8899999856948853</v>
      </c>
      <c r="J241" s="683">
        <v>50</v>
      </c>
      <c r="K241" s="684">
        <v>94.5</v>
      </c>
    </row>
    <row r="242" spans="1:11" ht="14.45" customHeight="1" x14ac:dyDescent="0.2">
      <c r="A242" s="678" t="s">
        <v>521</v>
      </c>
      <c r="B242" s="679" t="s">
        <v>522</v>
      </c>
      <c r="C242" s="680" t="s">
        <v>534</v>
      </c>
      <c r="D242" s="681" t="s">
        <v>535</v>
      </c>
      <c r="E242" s="680" t="s">
        <v>1776</v>
      </c>
      <c r="F242" s="681" t="s">
        <v>1777</v>
      </c>
      <c r="G242" s="680" t="s">
        <v>2050</v>
      </c>
      <c r="H242" s="680" t="s">
        <v>2051</v>
      </c>
      <c r="I242" s="683">
        <v>3.0774999260902405</v>
      </c>
      <c r="J242" s="683">
        <v>2200</v>
      </c>
      <c r="K242" s="684">
        <v>6770</v>
      </c>
    </row>
    <row r="243" spans="1:11" ht="14.45" customHeight="1" x14ac:dyDescent="0.2">
      <c r="A243" s="678" t="s">
        <v>521</v>
      </c>
      <c r="B243" s="679" t="s">
        <v>522</v>
      </c>
      <c r="C243" s="680" t="s">
        <v>534</v>
      </c>
      <c r="D243" s="681" t="s">
        <v>535</v>
      </c>
      <c r="E243" s="680" t="s">
        <v>1776</v>
      </c>
      <c r="F243" s="681" t="s">
        <v>1777</v>
      </c>
      <c r="G243" s="680" t="s">
        <v>2052</v>
      </c>
      <c r="H243" s="680" t="s">
        <v>2053</v>
      </c>
      <c r="I243" s="683">
        <v>1.9233332872390747</v>
      </c>
      <c r="J243" s="683">
        <v>300</v>
      </c>
      <c r="K243" s="684">
        <v>577</v>
      </c>
    </row>
    <row r="244" spans="1:11" ht="14.45" customHeight="1" x14ac:dyDescent="0.2">
      <c r="A244" s="678" t="s">
        <v>521</v>
      </c>
      <c r="B244" s="679" t="s">
        <v>522</v>
      </c>
      <c r="C244" s="680" t="s">
        <v>534</v>
      </c>
      <c r="D244" s="681" t="s">
        <v>535</v>
      </c>
      <c r="E244" s="680" t="s">
        <v>1776</v>
      </c>
      <c r="F244" s="681" t="s">
        <v>1777</v>
      </c>
      <c r="G244" s="680" t="s">
        <v>2054</v>
      </c>
      <c r="H244" s="680" t="s">
        <v>2055</v>
      </c>
      <c r="I244" s="683">
        <v>3.2019999980926515</v>
      </c>
      <c r="J244" s="683">
        <v>2034</v>
      </c>
      <c r="K244" s="684">
        <v>6481.4599609375</v>
      </c>
    </row>
    <row r="245" spans="1:11" ht="14.45" customHeight="1" x14ac:dyDescent="0.2">
      <c r="A245" s="678" t="s">
        <v>521</v>
      </c>
      <c r="B245" s="679" t="s">
        <v>522</v>
      </c>
      <c r="C245" s="680" t="s">
        <v>534</v>
      </c>
      <c r="D245" s="681" t="s">
        <v>535</v>
      </c>
      <c r="E245" s="680" t="s">
        <v>1776</v>
      </c>
      <c r="F245" s="681" t="s">
        <v>1777</v>
      </c>
      <c r="G245" s="680" t="s">
        <v>2056</v>
      </c>
      <c r="H245" s="680" t="s">
        <v>2057</v>
      </c>
      <c r="I245" s="683">
        <v>2.0239999771118162</v>
      </c>
      <c r="J245" s="683">
        <v>2700</v>
      </c>
      <c r="K245" s="684">
        <v>5475</v>
      </c>
    </row>
    <row r="246" spans="1:11" ht="14.45" customHeight="1" x14ac:dyDescent="0.2">
      <c r="A246" s="678" t="s">
        <v>521</v>
      </c>
      <c r="B246" s="679" t="s">
        <v>522</v>
      </c>
      <c r="C246" s="680" t="s">
        <v>534</v>
      </c>
      <c r="D246" s="681" t="s">
        <v>535</v>
      </c>
      <c r="E246" s="680" t="s">
        <v>1776</v>
      </c>
      <c r="F246" s="681" t="s">
        <v>1777</v>
      </c>
      <c r="G246" s="680" t="s">
        <v>2058</v>
      </c>
      <c r="H246" s="680" t="s">
        <v>2059</v>
      </c>
      <c r="I246" s="683">
        <v>2.0419999599456786</v>
      </c>
      <c r="J246" s="683">
        <v>800</v>
      </c>
      <c r="K246" s="684">
        <v>1635</v>
      </c>
    </row>
    <row r="247" spans="1:11" ht="14.45" customHeight="1" x14ac:dyDescent="0.2">
      <c r="A247" s="678" t="s">
        <v>521</v>
      </c>
      <c r="B247" s="679" t="s">
        <v>522</v>
      </c>
      <c r="C247" s="680" t="s">
        <v>534</v>
      </c>
      <c r="D247" s="681" t="s">
        <v>535</v>
      </c>
      <c r="E247" s="680" t="s">
        <v>1776</v>
      </c>
      <c r="F247" s="681" t="s">
        <v>1777</v>
      </c>
      <c r="G247" s="680" t="s">
        <v>2060</v>
      </c>
      <c r="H247" s="680" t="s">
        <v>2061</v>
      </c>
      <c r="I247" s="683">
        <v>2.380000114440918</v>
      </c>
      <c r="J247" s="683">
        <v>100</v>
      </c>
      <c r="K247" s="684">
        <v>238</v>
      </c>
    </row>
    <row r="248" spans="1:11" ht="14.45" customHeight="1" x14ac:dyDescent="0.2">
      <c r="A248" s="678" t="s">
        <v>521</v>
      </c>
      <c r="B248" s="679" t="s">
        <v>522</v>
      </c>
      <c r="C248" s="680" t="s">
        <v>534</v>
      </c>
      <c r="D248" s="681" t="s">
        <v>535</v>
      </c>
      <c r="E248" s="680" t="s">
        <v>1776</v>
      </c>
      <c r="F248" s="681" t="s">
        <v>1777</v>
      </c>
      <c r="G248" s="680" t="s">
        <v>2062</v>
      </c>
      <c r="H248" s="680" t="s">
        <v>2063</v>
      </c>
      <c r="I248" s="683">
        <v>2.4957143919808522</v>
      </c>
      <c r="J248" s="683">
        <v>1650</v>
      </c>
      <c r="K248" s="684">
        <v>4087</v>
      </c>
    </row>
    <row r="249" spans="1:11" ht="14.45" customHeight="1" x14ac:dyDescent="0.2">
      <c r="A249" s="678" t="s">
        <v>521</v>
      </c>
      <c r="B249" s="679" t="s">
        <v>522</v>
      </c>
      <c r="C249" s="680" t="s">
        <v>534</v>
      </c>
      <c r="D249" s="681" t="s">
        <v>535</v>
      </c>
      <c r="E249" s="680" t="s">
        <v>1776</v>
      </c>
      <c r="F249" s="681" t="s">
        <v>1777</v>
      </c>
      <c r="G249" s="680" t="s">
        <v>2064</v>
      </c>
      <c r="H249" s="680" t="s">
        <v>2065</v>
      </c>
      <c r="I249" s="683">
        <v>2.2333334287007651</v>
      </c>
      <c r="J249" s="683">
        <v>250</v>
      </c>
      <c r="K249" s="684">
        <v>562</v>
      </c>
    </row>
    <row r="250" spans="1:11" ht="14.45" customHeight="1" x14ac:dyDescent="0.2">
      <c r="A250" s="678" t="s">
        <v>521</v>
      </c>
      <c r="B250" s="679" t="s">
        <v>522</v>
      </c>
      <c r="C250" s="680" t="s">
        <v>534</v>
      </c>
      <c r="D250" s="681" t="s">
        <v>535</v>
      </c>
      <c r="E250" s="680" t="s">
        <v>1776</v>
      </c>
      <c r="F250" s="681" t="s">
        <v>1777</v>
      </c>
      <c r="G250" s="680" t="s">
        <v>2066</v>
      </c>
      <c r="H250" s="680" t="s">
        <v>2067</v>
      </c>
      <c r="I250" s="683">
        <v>1.9966666698455811</v>
      </c>
      <c r="J250" s="683">
        <v>200</v>
      </c>
      <c r="K250" s="684">
        <v>399</v>
      </c>
    </row>
    <row r="251" spans="1:11" ht="14.45" customHeight="1" x14ac:dyDescent="0.2">
      <c r="A251" s="678" t="s">
        <v>521</v>
      </c>
      <c r="B251" s="679" t="s">
        <v>522</v>
      </c>
      <c r="C251" s="680" t="s">
        <v>534</v>
      </c>
      <c r="D251" s="681" t="s">
        <v>535</v>
      </c>
      <c r="E251" s="680" t="s">
        <v>1776</v>
      </c>
      <c r="F251" s="681" t="s">
        <v>1777</v>
      </c>
      <c r="G251" s="680" t="s">
        <v>2068</v>
      </c>
      <c r="H251" s="680" t="s">
        <v>2069</v>
      </c>
      <c r="I251" s="683">
        <v>2.5299999713897705</v>
      </c>
      <c r="J251" s="683">
        <v>50</v>
      </c>
      <c r="K251" s="684">
        <v>126.5</v>
      </c>
    </row>
    <row r="252" spans="1:11" ht="14.45" customHeight="1" x14ac:dyDescent="0.2">
      <c r="A252" s="678" t="s">
        <v>521</v>
      </c>
      <c r="B252" s="679" t="s">
        <v>522</v>
      </c>
      <c r="C252" s="680" t="s">
        <v>534</v>
      </c>
      <c r="D252" s="681" t="s">
        <v>535</v>
      </c>
      <c r="E252" s="680" t="s">
        <v>1776</v>
      </c>
      <c r="F252" s="681" t="s">
        <v>1777</v>
      </c>
      <c r="G252" s="680" t="s">
        <v>2070</v>
      </c>
      <c r="H252" s="680" t="s">
        <v>2071</v>
      </c>
      <c r="I252" s="683">
        <v>2.690000057220459</v>
      </c>
      <c r="J252" s="683">
        <v>150</v>
      </c>
      <c r="K252" s="684">
        <v>403.5</v>
      </c>
    </row>
    <row r="253" spans="1:11" ht="14.45" customHeight="1" x14ac:dyDescent="0.2">
      <c r="A253" s="678" t="s">
        <v>521</v>
      </c>
      <c r="B253" s="679" t="s">
        <v>522</v>
      </c>
      <c r="C253" s="680" t="s">
        <v>534</v>
      </c>
      <c r="D253" s="681" t="s">
        <v>535</v>
      </c>
      <c r="E253" s="680" t="s">
        <v>1776</v>
      </c>
      <c r="F253" s="681" t="s">
        <v>1777</v>
      </c>
      <c r="G253" s="680" t="s">
        <v>2072</v>
      </c>
      <c r="H253" s="680" t="s">
        <v>2073</v>
      </c>
      <c r="I253" s="683">
        <v>23.629999160766602</v>
      </c>
      <c r="J253" s="683">
        <v>100</v>
      </c>
      <c r="K253" s="684">
        <v>2363</v>
      </c>
    </row>
    <row r="254" spans="1:11" ht="14.45" customHeight="1" x14ac:dyDescent="0.2">
      <c r="A254" s="678" t="s">
        <v>521</v>
      </c>
      <c r="B254" s="679" t="s">
        <v>522</v>
      </c>
      <c r="C254" s="680" t="s">
        <v>534</v>
      </c>
      <c r="D254" s="681" t="s">
        <v>535</v>
      </c>
      <c r="E254" s="680" t="s">
        <v>2074</v>
      </c>
      <c r="F254" s="681" t="s">
        <v>2075</v>
      </c>
      <c r="G254" s="680" t="s">
        <v>2076</v>
      </c>
      <c r="H254" s="680" t="s">
        <v>2077</v>
      </c>
      <c r="I254" s="683">
        <v>36.909999847412109</v>
      </c>
      <c r="J254" s="683">
        <v>40</v>
      </c>
      <c r="K254" s="684">
        <v>1476.199951171875</v>
      </c>
    </row>
    <row r="255" spans="1:11" ht="14.45" customHeight="1" x14ac:dyDescent="0.2">
      <c r="A255" s="678" t="s">
        <v>521</v>
      </c>
      <c r="B255" s="679" t="s">
        <v>522</v>
      </c>
      <c r="C255" s="680" t="s">
        <v>534</v>
      </c>
      <c r="D255" s="681" t="s">
        <v>535</v>
      </c>
      <c r="E255" s="680" t="s">
        <v>2078</v>
      </c>
      <c r="F255" s="681" t="s">
        <v>2079</v>
      </c>
      <c r="G255" s="680" t="s">
        <v>2080</v>
      </c>
      <c r="H255" s="680" t="s">
        <v>2081</v>
      </c>
      <c r="I255" s="683">
        <v>10.200000047683716</v>
      </c>
      <c r="J255" s="683">
        <v>5400</v>
      </c>
      <c r="K255" s="684">
        <v>54972</v>
      </c>
    </row>
    <row r="256" spans="1:11" ht="14.45" customHeight="1" x14ac:dyDescent="0.2">
      <c r="A256" s="678" t="s">
        <v>521</v>
      </c>
      <c r="B256" s="679" t="s">
        <v>522</v>
      </c>
      <c r="C256" s="680" t="s">
        <v>534</v>
      </c>
      <c r="D256" s="681" t="s">
        <v>535</v>
      </c>
      <c r="E256" s="680" t="s">
        <v>2078</v>
      </c>
      <c r="F256" s="681" t="s">
        <v>2079</v>
      </c>
      <c r="G256" s="680" t="s">
        <v>2082</v>
      </c>
      <c r="H256" s="680" t="s">
        <v>2083</v>
      </c>
      <c r="I256" s="683">
        <v>56.740001678466797</v>
      </c>
      <c r="J256" s="683">
        <v>50</v>
      </c>
      <c r="K256" s="684">
        <v>2836.85009765625</v>
      </c>
    </row>
    <row r="257" spans="1:11" ht="14.45" customHeight="1" x14ac:dyDescent="0.2">
      <c r="A257" s="678" t="s">
        <v>521</v>
      </c>
      <c r="B257" s="679" t="s">
        <v>522</v>
      </c>
      <c r="C257" s="680" t="s">
        <v>534</v>
      </c>
      <c r="D257" s="681" t="s">
        <v>535</v>
      </c>
      <c r="E257" s="680" t="s">
        <v>2078</v>
      </c>
      <c r="F257" s="681" t="s">
        <v>2079</v>
      </c>
      <c r="G257" s="680" t="s">
        <v>2084</v>
      </c>
      <c r="H257" s="680" t="s">
        <v>2085</v>
      </c>
      <c r="I257" s="683">
        <v>162.6199951171875</v>
      </c>
      <c r="J257" s="683">
        <v>30</v>
      </c>
      <c r="K257" s="684">
        <v>4878.60009765625</v>
      </c>
    </row>
    <row r="258" spans="1:11" ht="14.45" customHeight="1" x14ac:dyDescent="0.2">
      <c r="A258" s="678" t="s">
        <v>521</v>
      </c>
      <c r="B258" s="679" t="s">
        <v>522</v>
      </c>
      <c r="C258" s="680" t="s">
        <v>534</v>
      </c>
      <c r="D258" s="681" t="s">
        <v>535</v>
      </c>
      <c r="E258" s="680" t="s">
        <v>2078</v>
      </c>
      <c r="F258" s="681" t="s">
        <v>2079</v>
      </c>
      <c r="G258" s="680" t="s">
        <v>2086</v>
      </c>
      <c r="H258" s="680" t="s">
        <v>2087</v>
      </c>
      <c r="I258" s="683">
        <v>7.7399997711181641</v>
      </c>
      <c r="J258" s="683">
        <v>1500</v>
      </c>
      <c r="K258" s="684">
        <v>11610</v>
      </c>
    </row>
    <row r="259" spans="1:11" ht="14.45" customHeight="1" x14ac:dyDescent="0.2">
      <c r="A259" s="678" t="s">
        <v>521</v>
      </c>
      <c r="B259" s="679" t="s">
        <v>522</v>
      </c>
      <c r="C259" s="680" t="s">
        <v>534</v>
      </c>
      <c r="D259" s="681" t="s">
        <v>535</v>
      </c>
      <c r="E259" s="680" t="s">
        <v>2088</v>
      </c>
      <c r="F259" s="681" t="s">
        <v>2089</v>
      </c>
      <c r="G259" s="680" t="s">
        <v>2090</v>
      </c>
      <c r="H259" s="680" t="s">
        <v>2091</v>
      </c>
      <c r="I259" s="683">
        <v>35.310001373291016</v>
      </c>
      <c r="J259" s="683">
        <v>36</v>
      </c>
      <c r="K259" s="684">
        <v>1270.97998046875</v>
      </c>
    </row>
    <row r="260" spans="1:11" ht="14.45" customHeight="1" x14ac:dyDescent="0.2">
      <c r="A260" s="678" t="s">
        <v>521</v>
      </c>
      <c r="B260" s="679" t="s">
        <v>522</v>
      </c>
      <c r="C260" s="680" t="s">
        <v>534</v>
      </c>
      <c r="D260" s="681" t="s">
        <v>535</v>
      </c>
      <c r="E260" s="680" t="s">
        <v>2088</v>
      </c>
      <c r="F260" s="681" t="s">
        <v>2089</v>
      </c>
      <c r="G260" s="680" t="s">
        <v>2092</v>
      </c>
      <c r="H260" s="680" t="s">
        <v>2093</v>
      </c>
      <c r="I260" s="683">
        <v>33.599998474121094</v>
      </c>
      <c r="J260" s="683">
        <v>72</v>
      </c>
      <c r="K260" s="684">
        <v>2419.3798828125</v>
      </c>
    </row>
    <row r="261" spans="1:11" ht="14.45" customHeight="1" x14ac:dyDescent="0.2">
      <c r="A261" s="678" t="s">
        <v>521</v>
      </c>
      <c r="B261" s="679" t="s">
        <v>522</v>
      </c>
      <c r="C261" s="680" t="s">
        <v>534</v>
      </c>
      <c r="D261" s="681" t="s">
        <v>535</v>
      </c>
      <c r="E261" s="680" t="s">
        <v>2088</v>
      </c>
      <c r="F261" s="681" t="s">
        <v>2089</v>
      </c>
      <c r="G261" s="680" t="s">
        <v>2094</v>
      </c>
      <c r="H261" s="680" t="s">
        <v>2095</v>
      </c>
      <c r="I261" s="683">
        <v>53.209999084472656</v>
      </c>
      <c r="J261" s="683">
        <v>72</v>
      </c>
      <c r="K261" s="684">
        <v>3831.300048828125</v>
      </c>
    </row>
    <row r="262" spans="1:11" ht="14.45" customHeight="1" x14ac:dyDescent="0.2">
      <c r="A262" s="678" t="s">
        <v>521</v>
      </c>
      <c r="B262" s="679" t="s">
        <v>522</v>
      </c>
      <c r="C262" s="680" t="s">
        <v>534</v>
      </c>
      <c r="D262" s="681" t="s">
        <v>535</v>
      </c>
      <c r="E262" s="680" t="s">
        <v>2088</v>
      </c>
      <c r="F262" s="681" t="s">
        <v>2089</v>
      </c>
      <c r="G262" s="680" t="s">
        <v>2096</v>
      </c>
      <c r="H262" s="680" t="s">
        <v>2097</v>
      </c>
      <c r="I262" s="683">
        <v>57.110000610351563</v>
      </c>
      <c r="J262" s="683">
        <v>36</v>
      </c>
      <c r="K262" s="684">
        <v>2055.860107421875</v>
      </c>
    </row>
    <row r="263" spans="1:11" ht="14.45" customHeight="1" x14ac:dyDescent="0.2">
      <c r="A263" s="678" t="s">
        <v>521</v>
      </c>
      <c r="B263" s="679" t="s">
        <v>522</v>
      </c>
      <c r="C263" s="680" t="s">
        <v>534</v>
      </c>
      <c r="D263" s="681" t="s">
        <v>535</v>
      </c>
      <c r="E263" s="680" t="s">
        <v>2098</v>
      </c>
      <c r="F263" s="681" t="s">
        <v>2099</v>
      </c>
      <c r="G263" s="680" t="s">
        <v>2100</v>
      </c>
      <c r="H263" s="680" t="s">
        <v>2101</v>
      </c>
      <c r="I263" s="683">
        <v>0.30285715205328806</v>
      </c>
      <c r="J263" s="683">
        <v>4200</v>
      </c>
      <c r="K263" s="684">
        <v>1271</v>
      </c>
    </row>
    <row r="264" spans="1:11" ht="14.45" customHeight="1" x14ac:dyDescent="0.2">
      <c r="A264" s="678" t="s">
        <v>521</v>
      </c>
      <c r="B264" s="679" t="s">
        <v>522</v>
      </c>
      <c r="C264" s="680" t="s">
        <v>534</v>
      </c>
      <c r="D264" s="681" t="s">
        <v>535</v>
      </c>
      <c r="E264" s="680" t="s">
        <v>2098</v>
      </c>
      <c r="F264" s="681" t="s">
        <v>2099</v>
      </c>
      <c r="G264" s="680" t="s">
        <v>2102</v>
      </c>
      <c r="H264" s="680" t="s">
        <v>2103</v>
      </c>
      <c r="I264" s="683">
        <v>0.30000001192092896</v>
      </c>
      <c r="J264" s="683">
        <v>1100</v>
      </c>
      <c r="K264" s="684">
        <v>330</v>
      </c>
    </row>
    <row r="265" spans="1:11" ht="14.45" customHeight="1" x14ac:dyDescent="0.2">
      <c r="A265" s="678" t="s">
        <v>521</v>
      </c>
      <c r="B265" s="679" t="s">
        <v>522</v>
      </c>
      <c r="C265" s="680" t="s">
        <v>534</v>
      </c>
      <c r="D265" s="681" t="s">
        <v>535</v>
      </c>
      <c r="E265" s="680" t="s">
        <v>2098</v>
      </c>
      <c r="F265" s="681" t="s">
        <v>2099</v>
      </c>
      <c r="G265" s="680" t="s">
        <v>2104</v>
      </c>
      <c r="H265" s="680" t="s">
        <v>2105</v>
      </c>
      <c r="I265" s="683">
        <v>0.36000001430511475</v>
      </c>
      <c r="J265" s="683">
        <v>1000</v>
      </c>
      <c r="K265" s="684">
        <v>360</v>
      </c>
    </row>
    <row r="266" spans="1:11" ht="14.45" customHeight="1" x14ac:dyDescent="0.2">
      <c r="A266" s="678" t="s">
        <v>521</v>
      </c>
      <c r="B266" s="679" t="s">
        <v>522</v>
      </c>
      <c r="C266" s="680" t="s">
        <v>534</v>
      </c>
      <c r="D266" s="681" t="s">
        <v>535</v>
      </c>
      <c r="E266" s="680" t="s">
        <v>2098</v>
      </c>
      <c r="F266" s="681" t="s">
        <v>2099</v>
      </c>
      <c r="G266" s="680" t="s">
        <v>2106</v>
      </c>
      <c r="H266" s="680" t="s">
        <v>2107</v>
      </c>
      <c r="I266" s="683">
        <v>0.68000000715255737</v>
      </c>
      <c r="J266" s="683">
        <v>100</v>
      </c>
      <c r="K266" s="684">
        <v>68</v>
      </c>
    </row>
    <row r="267" spans="1:11" ht="14.45" customHeight="1" x14ac:dyDescent="0.2">
      <c r="A267" s="678" t="s">
        <v>521</v>
      </c>
      <c r="B267" s="679" t="s">
        <v>522</v>
      </c>
      <c r="C267" s="680" t="s">
        <v>534</v>
      </c>
      <c r="D267" s="681" t="s">
        <v>535</v>
      </c>
      <c r="E267" s="680" t="s">
        <v>2098</v>
      </c>
      <c r="F267" s="681" t="s">
        <v>2099</v>
      </c>
      <c r="G267" s="680" t="s">
        <v>2108</v>
      </c>
      <c r="H267" s="680" t="s">
        <v>2109</v>
      </c>
      <c r="I267" s="683">
        <v>0.54166668653488159</v>
      </c>
      <c r="J267" s="683">
        <v>21000</v>
      </c>
      <c r="K267" s="684">
        <v>11380</v>
      </c>
    </row>
    <row r="268" spans="1:11" ht="14.45" customHeight="1" x14ac:dyDescent="0.2">
      <c r="A268" s="678" t="s">
        <v>521</v>
      </c>
      <c r="B268" s="679" t="s">
        <v>522</v>
      </c>
      <c r="C268" s="680" t="s">
        <v>534</v>
      </c>
      <c r="D268" s="681" t="s">
        <v>535</v>
      </c>
      <c r="E268" s="680" t="s">
        <v>2110</v>
      </c>
      <c r="F268" s="681" t="s">
        <v>2111</v>
      </c>
      <c r="G268" s="680" t="s">
        <v>2112</v>
      </c>
      <c r="H268" s="680" t="s">
        <v>2113</v>
      </c>
      <c r="I268" s="683">
        <v>26.620000839233398</v>
      </c>
      <c r="J268" s="683">
        <v>150</v>
      </c>
      <c r="K268" s="684">
        <v>3993</v>
      </c>
    </row>
    <row r="269" spans="1:11" ht="14.45" customHeight="1" x14ac:dyDescent="0.2">
      <c r="A269" s="678" t="s">
        <v>521</v>
      </c>
      <c r="B269" s="679" t="s">
        <v>522</v>
      </c>
      <c r="C269" s="680" t="s">
        <v>534</v>
      </c>
      <c r="D269" s="681" t="s">
        <v>535</v>
      </c>
      <c r="E269" s="680" t="s">
        <v>2110</v>
      </c>
      <c r="F269" s="681" t="s">
        <v>2111</v>
      </c>
      <c r="G269" s="680" t="s">
        <v>2114</v>
      </c>
      <c r="H269" s="680" t="s">
        <v>2115</v>
      </c>
      <c r="I269" s="683">
        <v>17.920000076293945</v>
      </c>
      <c r="J269" s="683">
        <v>100</v>
      </c>
      <c r="K269" s="684">
        <v>1792</v>
      </c>
    </row>
    <row r="270" spans="1:11" ht="14.45" customHeight="1" x14ac:dyDescent="0.2">
      <c r="A270" s="678" t="s">
        <v>521</v>
      </c>
      <c r="B270" s="679" t="s">
        <v>522</v>
      </c>
      <c r="C270" s="680" t="s">
        <v>534</v>
      </c>
      <c r="D270" s="681" t="s">
        <v>535</v>
      </c>
      <c r="E270" s="680" t="s">
        <v>2110</v>
      </c>
      <c r="F270" s="681" t="s">
        <v>2111</v>
      </c>
      <c r="G270" s="680" t="s">
        <v>2116</v>
      </c>
      <c r="H270" s="680" t="s">
        <v>2117</v>
      </c>
      <c r="I270" s="683">
        <v>17.932499408721924</v>
      </c>
      <c r="J270" s="683">
        <v>250</v>
      </c>
      <c r="K270" s="684">
        <v>4497.5</v>
      </c>
    </row>
    <row r="271" spans="1:11" ht="14.45" customHeight="1" x14ac:dyDescent="0.2">
      <c r="A271" s="678" t="s">
        <v>521</v>
      </c>
      <c r="B271" s="679" t="s">
        <v>522</v>
      </c>
      <c r="C271" s="680" t="s">
        <v>534</v>
      </c>
      <c r="D271" s="681" t="s">
        <v>535</v>
      </c>
      <c r="E271" s="680" t="s">
        <v>2110</v>
      </c>
      <c r="F271" s="681" t="s">
        <v>2111</v>
      </c>
      <c r="G271" s="680" t="s">
        <v>2118</v>
      </c>
      <c r="H271" s="680" t="s">
        <v>2119</v>
      </c>
      <c r="I271" s="683">
        <v>17.872499465942383</v>
      </c>
      <c r="J271" s="683">
        <v>200</v>
      </c>
      <c r="K271" s="684">
        <v>3574.5</v>
      </c>
    </row>
    <row r="272" spans="1:11" ht="14.45" customHeight="1" x14ac:dyDescent="0.2">
      <c r="A272" s="678" t="s">
        <v>521</v>
      </c>
      <c r="B272" s="679" t="s">
        <v>522</v>
      </c>
      <c r="C272" s="680" t="s">
        <v>534</v>
      </c>
      <c r="D272" s="681" t="s">
        <v>535</v>
      </c>
      <c r="E272" s="680" t="s">
        <v>2110</v>
      </c>
      <c r="F272" s="681" t="s">
        <v>2111</v>
      </c>
      <c r="G272" s="680" t="s">
        <v>2120</v>
      </c>
      <c r="H272" s="680" t="s">
        <v>2121</v>
      </c>
      <c r="I272" s="683">
        <v>18.059999465942383</v>
      </c>
      <c r="J272" s="683">
        <v>100</v>
      </c>
      <c r="K272" s="684">
        <v>1806</v>
      </c>
    </row>
    <row r="273" spans="1:11" ht="14.45" customHeight="1" x14ac:dyDescent="0.2">
      <c r="A273" s="678" t="s">
        <v>521</v>
      </c>
      <c r="B273" s="679" t="s">
        <v>522</v>
      </c>
      <c r="C273" s="680" t="s">
        <v>534</v>
      </c>
      <c r="D273" s="681" t="s">
        <v>535</v>
      </c>
      <c r="E273" s="680" t="s">
        <v>2110</v>
      </c>
      <c r="F273" s="681" t="s">
        <v>2111</v>
      </c>
      <c r="G273" s="680" t="s">
        <v>2122</v>
      </c>
      <c r="H273" s="680" t="s">
        <v>2123</v>
      </c>
      <c r="I273" s="683">
        <v>18.100000381469727</v>
      </c>
      <c r="J273" s="683">
        <v>50</v>
      </c>
      <c r="K273" s="684">
        <v>905</v>
      </c>
    </row>
    <row r="274" spans="1:11" ht="14.45" customHeight="1" x14ac:dyDescent="0.2">
      <c r="A274" s="678" t="s">
        <v>521</v>
      </c>
      <c r="B274" s="679" t="s">
        <v>522</v>
      </c>
      <c r="C274" s="680" t="s">
        <v>534</v>
      </c>
      <c r="D274" s="681" t="s">
        <v>535</v>
      </c>
      <c r="E274" s="680" t="s">
        <v>2110</v>
      </c>
      <c r="F274" s="681" t="s">
        <v>2111</v>
      </c>
      <c r="G274" s="680" t="s">
        <v>2124</v>
      </c>
      <c r="H274" s="680" t="s">
        <v>2125</v>
      </c>
      <c r="I274" s="683">
        <v>17.763333638509113</v>
      </c>
      <c r="J274" s="683">
        <v>150</v>
      </c>
      <c r="K274" s="684">
        <v>2664.5</v>
      </c>
    </row>
    <row r="275" spans="1:11" ht="14.45" customHeight="1" x14ac:dyDescent="0.2">
      <c r="A275" s="678" t="s">
        <v>521</v>
      </c>
      <c r="B275" s="679" t="s">
        <v>522</v>
      </c>
      <c r="C275" s="680" t="s">
        <v>534</v>
      </c>
      <c r="D275" s="681" t="s">
        <v>535</v>
      </c>
      <c r="E275" s="680" t="s">
        <v>2110</v>
      </c>
      <c r="F275" s="681" t="s">
        <v>2111</v>
      </c>
      <c r="G275" s="680" t="s">
        <v>2126</v>
      </c>
      <c r="H275" s="680" t="s">
        <v>2127</v>
      </c>
      <c r="I275" s="683">
        <v>2.880000114440918</v>
      </c>
      <c r="J275" s="683">
        <v>22000</v>
      </c>
      <c r="K275" s="684">
        <v>63360</v>
      </c>
    </row>
    <row r="276" spans="1:11" ht="14.45" customHeight="1" x14ac:dyDescent="0.2">
      <c r="A276" s="678" t="s">
        <v>521</v>
      </c>
      <c r="B276" s="679" t="s">
        <v>522</v>
      </c>
      <c r="C276" s="680" t="s">
        <v>534</v>
      </c>
      <c r="D276" s="681" t="s">
        <v>535</v>
      </c>
      <c r="E276" s="680" t="s">
        <v>2110</v>
      </c>
      <c r="F276" s="681" t="s">
        <v>2111</v>
      </c>
      <c r="G276" s="680" t="s">
        <v>2128</v>
      </c>
      <c r="H276" s="680" t="s">
        <v>2129</v>
      </c>
      <c r="I276" s="683">
        <v>2.8840001106262205</v>
      </c>
      <c r="J276" s="683">
        <v>34000</v>
      </c>
      <c r="K276" s="684">
        <v>98080</v>
      </c>
    </row>
    <row r="277" spans="1:11" ht="14.45" customHeight="1" x14ac:dyDescent="0.2">
      <c r="A277" s="678" t="s">
        <v>521</v>
      </c>
      <c r="B277" s="679" t="s">
        <v>522</v>
      </c>
      <c r="C277" s="680" t="s">
        <v>534</v>
      </c>
      <c r="D277" s="681" t="s">
        <v>535</v>
      </c>
      <c r="E277" s="680" t="s">
        <v>2110</v>
      </c>
      <c r="F277" s="681" t="s">
        <v>2111</v>
      </c>
      <c r="G277" s="680" t="s">
        <v>2130</v>
      </c>
      <c r="H277" s="680" t="s">
        <v>2131</v>
      </c>
      <c r="I277" s="683">
        <v>2.8966667652130127</v>
      </c>
      <c r="J277" s="683">
        <v>17000</v>
      </c>
      <c r="K277" s="684">
        <v>49260</v>
      </c>
    </row>
    <row r="278" spans="1:11" ht="14.45" customHeight="1" x14ac:dyDescent="0.2">
      <c r="A278" s="678" t="s">
        <v>521</v>
      </c>
      <c r="B278" s="679" t="s">
        <v>522</v>
      </c>
      <c r="C278" s="680" t="s">
        <v>534</v>
      </c>
      <c r="D278" s="681" t="s">
        <v>535</v>
      </c>
      <c r="E278" s="680" t="s">
        <v>2110</v>
      </c>
      <c r="F278" s="681" t="s">
        <v>2111</v>
      </c>
      <c r="G278" s="680" t="s">
        <v>2132</v>
      </c>
      <c r="H278" s="680" t="s">
        <v>2133</v>
      </c>
      <c r="I278" s="683">
        <v>4.8299999237060547</v>
      </c>
      <c r="J278" s="683">
        <v>8000</v>
      </c>
      <c r="K278" s="684">
        <v>38640</v>
      </c>
    </row>
    <row r="279" spans="1:11" ht="14.45" customHeight="1" x14ac:dyDescent="0.2">
      <c r="A279" s="678" t="s">
        <v>521</v>
      </c>
      <c r="B279" s="679" t="s">
        <v>522</v>
      </c>
      <c r="C279" s="680" t="s">
        <v>534</v>
      </c>
      <c r="D279" s="681" t="s">
        <v>535</v>
      </c>
      <c r="E279" s="680" t="s">
        <v>2110</v>
      </c>
      <c r="F279" s="681" t="s">
        <v>2111</v>
      </c>
      <c r="G279" s="680" t="s">
        <v>2134</v>
      </c>
      <c r="H279" s="680" t="s">
        <v>2135</v>
      </c>
      <c r="I279" s="683">
        <v>4.1150000095367432</v>
      </c>
      <c r="J279" s="683">
        <v>8800</v>
      </c>
      <c r="K279" s="684">
        <v>36176</v>
      </c>
    </row>
    <row r="280" spans="1:11" ht="14.45" customHeight="1" x14ac:dyDescent="0.2">
      <c r="A280" s="678" t="s">
        <v>521</v>
      </c>
      <c r="B280" s="679" t="s">
        <v>522</v>
      </c>
      <c r="C280" s="680" t="s">
        <v>534</v>
      </c>
      <c r="D280" s="681" t="s">
        <v>535</v>
      </c>
      <c r="E280" s="680" t="s">
        <v>2110</v>
      </c>
      <c r="F280" s="681" t="s">
        <v>2111</v>
      </c>
      <c r="G280" s="680" t="s">
        <v>2136</v>
      </c>
      <c r="H280" s="680" t="s">
        <v>2137</v>
      </c>
      <c r="I280" s="683">
        <v>2.6600000858306885</v>
      </c>
      <c r="J280" s="683">
        <v>700</v>
      </c>
      <c r="K280" s="684">
        <v>1862</v>
      </c>
    </row>
    <row r="281" spans="1:11" ht="14.45" customHeight="1" x14ac:dyDescent="0.2">
      <c r="A281" s="678" t="s">
        <v>521</v>
      </c>
      <c r="B281" s="679" t="s">
        <v>522</v>
      </c>
      <c r="C281" s="680" t="s">
        <v>534</v>
      </c>
      <c r="D281" s="681" t="s">
        <v>535</v>
      </c>
      <c r="E281" s="680" t="s">
        <v>2110</v>
      </c>
      <c r="F281" s="681" t="s">
        <v>2111</v>
      </c>
      <c r="G281" s="680" t="s">
        <v>2138</v>
      </c>
      <c r="H281" s="680" t="s">
        <v>2139</v>
      </c>
      <c r="I281" s="683">
        <v>2.6600000858306885</v>
      </c>
      <c r="J281" s="683">
        <v>100</v>
      </c>
      <c r="K281" s="684">
        <v>266</v>
      </c>
    </row>
    <row r="282" spans="1:11" ht="14.45" customHeight="1" x14ac:dyDescent="0.2">
      <c r="A282" s="678" t="s">
        <v>521</v>
      </c>
      <c r="B282" s="679" t="s">
        <v>522</v>
      </c>
      <c r="C282" s="680" t="s">
        <v>534</v>
      </c>
      <c r="D282" s="681" t="s">
        <v>535</v>
      </c>
      <c r="E282" s="680" t="s">
        <v>2110</v>
      </c>
      <c r="F282" s="681" t="s">
        <v>2111</v>
      </c>
      <c r="G282" s="680" t="s">
        <v>2140</v>
      </c>
      <c r="H282" s="680" t="s">
        <v>2141</v>
      </c>
      <c r="I282" s="683">
        <v>3.7300000190734863</v>
      </c>
      <c r="J282" s="683">
        <v>10000</v>
      </c>
      <c r="K282" s="684">
        <v>37300</v>
      </c>
    </row>
    <row r="283" spans="1:11" ht="14.45" customHeight="1" x14ac:dyDescent="0.2">
      <c r="A283" s="678" t="s">
        <v>521</v>
      </c>
      <c r="B283" s="679" t="s">
        <v>522</v>
      </c>
      <c r="C283" s="680" t="s">
        <v>534</v>
      </c>
      <c r="D283" s="681" t="s">
        <v>535</v>
      </c>
      <c r="E283" s="680" t="s">
        <v>2110</v>
      </c>
      <c r="F283" s="681" t="s">
        <v>2111</v>
      </c>
      <c r="G283" s="680" t="s">
        <v>2142</v>
      </c>
      <c r="H283" s="680" t="s">
        <v>2143</v>
      </c>
      <c r="I283" s="683">
        <v>3.869999885559082</v>
      </c>
      <c r="J283" s="683">
        <v>8000</v>
      </c>
      <c r="K283" s="684">
        <v>30960</v>
      </c>
    </row>
    <row r="284" spans="1:11" ht="14.45" customHeight="1" x14ac:dyDescent="0.2">
      <c r="A284" s="678" t="s">
        <v>521</v>
      </c>
      <c r="B284" s="679" t="s">
        <v>522</v>
      </c>
      <c r="C284" s="680" t="s">
        <v>534</v>
      </c>
      <c r="D284" s="681" t="s">
        <v>535</v>
      </c>
      <c r="E284" s="680" t="s">
        <v>2110</v>
      </c>
      <c r="F284" s="681" t="s">
        <v>2111</v>
      </c>
      <c r="G284" s="680" t="s">
        <v>2144</v>
      </c>
      <c r="H284" s="680" t="s">
        <v>2145</v>
      </c>
      <c r="I284" s="683">
        <v>3.0199999809265137</v>
      </c>
      <c r="J284" s="683">
        <v>8000</v>
      </c>
      <c r="K284" s="684">
        <v>24160</v>
      </c>
    </row>
    <row r="285" spans="1:11" ht="14.45" customHeight="1" x14ac:dyDescent="0.2">
      <c r="A285" s="678" t="s">
        <v>521</v>
      </c>
      <c r="B285" s="679" t="s">
        <v>522</v>
      </c>
      <c r="C285" s="680" t="s">
        <v>534</v>
      </c>
      <c r="D285" s="681" t="s">
        <v>535</v>
      </c>
      <c r="E285" s="680" t="s">
        <v>2110</v>
      </c>
      <c r="F285" s="681" t="s">
        <v>2111</v>
      </c>
      <c r="G285" s="680" t="s">
        <v>2146</v>
      </c>
      <c r="H285" s="680" t="s">
        <v>2147</v>
      </c>
      <c r="I285" s="683">
        <v>3.0199999809265137</v>
      </c>
      <c r="J285" s="683">
        <v>8000</v>
      </c>
      <c r="K285" s="684">
        <v>24160</v>
      </c>
    </row>
    <row r="286" spans="1:11" ht="14.45" customHeight="1" x14ac:dyDescent="0.2">
      <c r="A286" s="678" t="s">
        <v>521</v>
      </c>
      <c r="B286" s="679" t="s">
        <v>522</v>
      </c>
      <c r="C286" s="680" t="s">
        <v>534</v>
      </c>
      <c r="D286" s="681" t="s">
        <v>535</v>
      </c>
      <c r="E286" s="680" t="s">
        <v>2110</v>
      </c>
      <c r="F286" s="681" t="s">
        <v>2111</v>
      </c>
      <c r="G286" s="680" t="s">
        <v>2148</v>
      </c>
      <c r="H286" s="680" t="s">
        <v>2149</v>
      </c>
      <c r="I286" s="683">
        <v>3.1500000953674316</v>
      </c>
      <c r="J286" s="683">
        <v>200</v>
      </c>
      <c r="K286" s="684">
        <v>629.20001220703125</v>
      </c>
    </row>
    <row r="287" spans="1:11" ht="14.45" customHeight="1" x14ac:dyDescent="0.2">
      <c r="A287" s="678" t="s">
        <v>521</v>
      </c>
      <c r="B287" s="679" t="s">
        <v>522</v>
      </c>
      <c r="C287" s="680" t="s">
        <v>534</v>
      </c>
      <c r="D287" s="681" t="s">
        <v>535</v>
      </c>
      <c r="E287" s="680" t="s">
        <v>2110</v>
      </c>
      <c r="F287" s="681" t="s">
        <v>2111</v>
      </c>
      <c r="G287" s="680" t="s">
        <v>2150</v>
      </c>
      <c r="H287" s="680" t="s">
        <v>2151</v>
      </c>
      <c r="I287" s="683">
        <v>3.0299999713897705</v>
      </c>
      <c r="J287" s="683">
        <v>180</v>
      </c>
      <c r="K287" s="684">
        <v>545.4000244140625</v>
      </c>
    </row>
    <row r="288" spans="1:11" ht="14.45" customHeight="1" x14ac:dyDescent="0.2">
      <c r="A288" s="678" t="s">
        <v>521</v>
      </c>
      <c r="B288" s="679" t="s">
        <v>522</v>
      </c>
      <c r="C288" s="680" t="s">
        <v>534</v>
      </c>
      <c r="D288" s="681" t="s">
        <v>535</v>
      </c>
      <c r="E288" s="680" t="s">
        <v>2110</v>
      </c>
      <c r="F288" s="681" t="s">
        <v>2111</v>
      </c>
      <c r="G288" s="680" t="s">
        <v>2152</v>
      </c>
      <c r="H288" s="680" t="s">
        <v>2153</v>
      </c>
      <c r="I288" s="683">
        <v>4.690000057220459</v>
      </c>
      <c r="J288" s="683">
        <v>8000</v>
      </c>
      <c r="K288" s="684">
        <v>37520</v>
      </c>
    </row>
    <row r="289" spans="1:11" ht="14.45" customHeight="1" x14ac:dyDescent="0.2">
      <c r="A289" s="678" t="s">
        <v>521</v>
      </c>
      <c r="B289" s="679" t="s">
        <v>522</v>
      </c>
      <c r="C289" s="680" t="s">
        <v>534</v>
      </c>
      <c r="D289" s="681" t="s">
        <v>535</v>
      </c>
      <c r="E289" s="680" t="s">
        <v>2154</v>
      </c>
      <c r="F289" s="681" t="s">
        <v>2155</v>
      </c>
      <c r="G289" s="680" t="s">
        <v>2156</v>
      </c>
      <c r="H289" s="680" t="s">
        <v>2157</v>
      </c>
      <c r="I289" s="683">
        <v>319.91334025065106</v>
      </c>
      <c r="J289" s="683">
        <v>120</v>
      </c>
      <c r="K289" s="684">
        <v>38389.5810546875</v>
      </c>
    </row>
    <row r="290" spans="1:11" ht="14.45" customHeight="1" x14ac:dyDescent="0.2">
      <c r="A290" s="678" t="s">
        <v>521</v>
      </c>
      <c r="B290" s="679" t="s">
        <v>522</v>
      </c>
      <c r="C290" s="680" t="s">
        <v>534</v>
      </c>
      <c r="D290" s="681" t="s">
        <v>535</v>
      </c>
      <c r="E290" s="680" t="s">
        <v>2154</v>
      </c>
      <c r="F290" s="681" t="s">
        <v>2155</v>
      </c>
      <c r="G290" s="680" t="s">
        <v>2158</v>
      </c>
      <c r="H290" s="680" t="s">
        <v>2159</v>
      </c>
      <c r="I290" s="683">
        <v>375.10000610351563</v>
      </c>
      <c r="J290" s="683">
        <v>30</v>
      </c>
      <c r="K290" s="684">
        <v>11253</v>
      </c>
    </row>
    <row r="291" spans="1:11" ht="14.45" customHeight="1" x14ac:dyDescent="0.2">
      <c r="A291" s="678" t="s">
        <v>521</v>
      </c>
      <c r="B291" s="679" t="s">
        <v>522</v>
      </c>
      <c r="C291" s="680" t="s">
        <v>534</v>
      </c>
      <c r="D291" s="681" t="s">
        <v>535</v>
      </c>
      <c r="E291" s="680" t="s">
        <v>2154</v>
      </c>
      <c r="F291" s="681" t="s">
        <v>2155</v>
      </c>
      <c r="G291" s="680" t="s">
        <v>2160</v>
      </c>
      <c r="H291" s="680" t="s">
        <v>2161</v>
      </c>
      <c r="I291" s="683">
        <v>442.3900146484375</v>
      </c>
      <c r="J291" s="683">
        <v>40</v>
      </c>
      <c r="K291" s="684">
        <v>17695.51953125</v>
      </c>
    </row>
    <row r="292" spans="1:11" ht="14.45" customHeight="1" x14ac:dyDescent="0.2">
      <c r="A292" s="678" t="s">
        <v>521</v>
      </c>
      <c r="B292" s="679" t="s">
        <v>522</v>
      </c>
      <c r="C292" s="680" t="s">
        <v>534</v>
      </c>
      <c r="D292" s="681" t="s">
        <v>535</v>
      </c>
      <c r="E292" s="680" t="s">
        <v>2154</v>
      </c>
      <c r="F292" s="681" t="s">
        <v>2155</v>
      </c>
      <c r="G292" s="680" t="s">
        <v>2162</v>
      </c>
      <c r="H292" s="680" t="s">
        <v>2163</v>
      </c>
      <c r="I292" s="683">
        <v>568.78997802734375</v>
      </c>
      <c r="J292" s="683">
        <v>70</v>
      </c>
      <c r="K292" s="684">
        <v>39814.95068359375</v>
      </c>
    </row>
    <row r="293" spans="1:11" ht="14.45" customHeight="1" x14ac:dyDescent="0.2">
      <c r="A293" s="678" t="s">
        <v>521</v>
      </c>
      <c r="B293" s="679" t="s">
        <v>522</v>
      </c>
      <c r="C293" s="680" t="s">
        <v>534</v>
      </c>
      <c r="D293" s="681" t="s">
        <v>535</v>
      </c>
      <c r="E293" s="680" t="s">
        <v>2154</v>
      </c>
      <c r="F293" s="681" t="s">
        <v>2155</v>
      </c>
      <c r="G293" s="680" t="s">
        <v>2164</v>
      </c>
      <c r="H293" s="680" t="s">
        <v>2165</v>
      </c>
      <c r="I293" s="683">
        <v>1094.2049560546875</v>
      </c>
      <c r="J293" s="683">
        <v>3</v>
      </c>
      <c r="K293" s="684">
        <v>3282.60986328125</v>
      </c>
    </row>
    <row r="294" spans="1:11" ht="14.45" customHeight="1" x14ac:dyDescent="0.2">
      <c r="A294" s="678" t="s">
        <v>521</v>
      </c>
      <c r="B294" s="679" t="s">
        <v>522</v>
      </c>
      <c r="C294" s="680" t="s">
        <v>534</v>
      </c>
      <c r="D294" s="681" t="s">
        <v>535</v>
      </c>
      <c r="E294" s="680" t="s">
        <v>2154</v>
      </c>
      <c r="F294" s="681" t="s">
        <v>2155</v>
      </c>
      <c r="G294" s="680" t="s">
        <v>2166</v>
      </c>
      <c r="H294" s="680" t="s">
        <v>2167</v>
      </c>
      <c r="I294" s="683">
        <v>1286.0400390625</v>
      </c>
      <c r="J294" s="683">
        <v>3</v>
      </c>
      <c r="K294" s="684">
        <v>3858.1201171875</v>
      </c>
    </row>
    <row r="295" spans="1:11" ht="14.45" customHeight="1" x14ac:dyDescent="0.2">
      <c r="A295" s="678" t="s">
        <v>521</v>
      </c>
      <c r="B295" s="679" t="s">
        <v>522</v>
      </c>
      <c r="C295" s="680" t="s">
        <v>534</v>
      </c>
      <c r="D295" s="681" t="s">
        <v>535</v>
      </c>
      <c r="E295" s="680" t="s">
        <v>2154</v>
      </c>
      <c r="F295" s="681" t="s">
        <v>2155</v>
      </c>
      <c r="G295" s="680" t="s">
        <v>2168</v>
      </c>
      <c r="H295" s="680" t="s">
        <v>2169</v>
      </c>
      <c r="I295" s="683">
        <v>1286.06005859375</v>
      </c>
      <c r="J295" s="683">
        <v>4</v>
      </c>
      <c r="K295" s="684">
        <v>5144.22021484375</v>
      </c>
    </row>
    <row r="296" spans="1:11" ht="14.45" customHeight="1" x14ac:dyDescent="0.2">
      <c r="A296" s="678" t="s">
        <v>521</v>
      </c>
      <c r="B296" s="679" t="s">
        <v>522</v>
      </c>
      <c r="C296" s="680" t="s">
        <v>534</v>
      </c>
      <c r="D296" s="681" t="s">
        <v>535</v>
      </c>
      <c r="E296" s="680" t="s">
        <v>2170</v>
      </c>
      <c r="F296" s="681" t="s">
        <v>2171</v>
      </c>
      <c r="G296" s="680" t="s">
        <v>2172</v>
      </c>
      <c r="H296" s="680" t="s">
        <v>2173</v>
      </c>
      <c r="I296" s="683">
        <v>13.189999580383301</v>
      </c>
      <c r="J296" s="683">
        <v>120</v>
      </c>
      <c r="K296" s="684">
        <v>1582.800048828125</v>
      </c>
    </row>
    <row r="297" spans="1:11" ht="14.45" customHeight="1" x14ac:dyDescent="0.2">
      <c r="A297" s="678" t="s">
        <v>521</v>
      </c>
      <c r="B297" s="679" t="s">
        <v>522</v>
      </c>
      <c r="C297" s="680" t="s">
        <v>534</v>
      </c>
      <c r="D297" s="681" t="s">
        <v>535</v>
      </c>
      <c r="E297" s="680" t="s">
        <v>2170</v>
      </c>
      <c r="F297" s="681" t="s">
        <v>2171</v>
      </c>
      <c r="G297" s="680" t="s">
        <v>2174</v>
      </c>
      <c r="H297" s="680" t="s">
        <v>2175</v>
      </c>
      <c r="I297" s="683">
        <v>15.210000038146973</v>
      </c>
      <c r="J297" s="683">
        <v>250</v>
      </c>
      <c r="K297" s="684">
        <v>3802.0498657226563</v>
      </c>
    </row>
    <row r="298" spans="1:11" ht="14.45" customHeight="1" x14ac:dyDescent="0.2">
      <c r="A298" s="678" t="s">
        <v>521</v>
      </c>
      <c r="B298" s="679" t="s">
        <v>522</v>
      </c>
      <c r="C298" s="680" t="s">
        <v>534</v>
      </c>
      <c r="D298" s="681" t="s">
        <v>535</v>
      </c>
      <c r="E298" s="680" t="s">
        <v>2170</v>
      </c>
      <c r="F298" s="681" t="s">
        <v>2171</v>
      </c>
      <c r="G298" s="680" t="s">
        <v>2176</v>
      </c>
      <c r="H298" s="680" t="s">
        <v>2177</v>
      </c>
      <c r="I298" s="683">
        <v>35.090000152587891</v>
      </c>
      <c r="J298" s="683">
        <v>10</v>
      </c>
      <c r="K298" s="684">
        <v>350.89999389648438</v>
      </c>
    </row>
    <row r="299" spans="1:11" ht="14.45" customHeight="1" x14ac:dyDescent="0.2">
      <c r="A299" s="678" t="s">
        <v>521</v>
      </c>
      <c r="B299" s="679" t="s">
        <v>522</v>
      </c>
      <c r="C299" s="680" t="s">
        <v>534</v>
      </c>
      <c r="D299" s="681" t="s">
        <v>535</v>
      </c>
      <c r="E299" s="680" t="s">
        <v>2170</v>
      </c>
      <c r="F299" s="681" t="s">
        <v>2171</v>
      </c>
      <c r="G299" s="680" t="s">
        <v>2178</v>
      </c>
      <c r="H299" s="680" t="s">
        <v>2179</v>
      </c>
      <c r="I299" s="683">
        <v>35.090000152587891</v>
      </c>
      <c r="J299" s="683">
        <v>10</v>
      </c>
      <c r="K299" s="684">
        <v>350.89999389648438</v>
      </c>
    </row>
    <row r="300" spans="1:11" ht="14.45" customHeight="1" x14ac:dyDescent="0.2">
      <c r="A300" s="678" t="s">
        <v>521</v>
      </c>
      <c r="B300" s="679" t="s">
        <v>522</v>
      </c>
      <c r="C300" s="680" t="s">
        <v>534</v>
      </c>
      <c r="D300" s="681" t="s">
        <v>535</v>
      </c>
      <c r="E300" s="680" t="s">
        <v>2170</v>
      </c>
      <c r="F300" s="681" t="s">
        <v>2171</v>
      </c>
      <c r="G300" s="680" t="s">
        <v>2180</v>
      </c>
      <c r="H300" s="680" t="s">
        <v>2181</v>
      </c>
      <c r="I300" s="683">
        <v>35.090000152587891</v>
      </c>
      <c r="J300" s="683">
        <v>10</v>
      </c>
      <c r="K300" s="684">
        <v>350.89999389648438</v>
      </c>
    </row>
    <row r="301" spans="1:11" ht="14.45" customHeight="1" x14ac:dyDescent="0.2">
      <c r="A301" s="678" t="s">
        <v>521</v>
      </c>
      <c r="B301" s="679" t="s">
        <v>522</v>
      </c>
      <c r="C301" s="680" t="s">
        <v>534</v>
      </c>
      <c r="D301" s="681" t="s">
        <v>535</v>
      </c>
      <c r="E301" s="680" t="s">
        <v>2170</v>
      </c>
      <c r="F301" s="681" t="s">
        <v>2171</v>
      </c>
      <c r="G301" s="680" t="s">
        <v>2182</v>
      </c>
      <c r="H301" s="680" t="s">
        <v>2183</v>
      </c>
      <c r="I301" s="683">
        <v>19.964999198913574</v>
      </c>
      <c r="J301" s="683">
        <v>500</v>
      </c>
      <c r="K301" s="684">
        <v>9983</v>
      </c>
    </row>
    <row r="302" spans="1:11" ht="14.45" customHeight="1" x14ac:dyDescent="0.2">
      <c r="A302" s="678" t="s">
        <v>521</v>
      </c>
      <c r="B302" s="679" t="s">
        <v>522</v>
      </c>
      <c r="C302" s="680" t="s">
        <v>534</v>
      </c>
      <c r="D302" s="681" t="s">
        <v>535</v>
      </c>
      <c r="E302" s="680" t="s">
        <v>2170</v>
      </c>
      <c r="F302" s="681" t="s">
        <v>2171</v>
      </c>
      <c r="G302" s="680" t="s">
        <v>2184</v>
      </c>
      <c r="H302" s="680" t="s">
        <v>2185</v>
      </c>
      <c r="I302" s="683">
        <v>154.8800048828125</v>
      </c>
      <c r="J302" s="683">
        <v>46</v>
      </c>
      <c r="K302" s="684">
        <v>7124.47998046875</v>
      </c>
    </row>
    <row r="303" spans="1:11" ht="14.45" customHeight="1" x14ac:dyDescent="0.2">
      <c r="A303" s="678" t="s">
        <v>521</v>
      </c>
      <c r="B303" s="679" t="s">
        <v>522</v>
      </c>
      <c r="C303" s="680" t="s">
        <v>534</v>
      </c>
      <c r="D303" s="681" t="s">
        <v>535</v>
      </c>
      <c r="E303" s="680" t="s">
        <v>2170</v>
      </c>
      <c r="F303" s="681" t="s">
        <v>2171</v>
      </c>
      <c r="G303" s="680" t="s">
        <v>2186</v>
      </c>
      <c r="H303" s="680" t="s">
        <v>2187</v>
      </c>
      <c r="I303" s="683">
        <v>15.234999656677246</v>
      </c>
      <c r="J303" s="683">
        <v>690</v>
      </c>
      <c r="K303" s="684">
        <v>10515.080017089844</v>
      </c>
    </row>
    <row r="304" spans="1:11" ht="14.45" customHeight="1" x14ac:dyDescent="0.2">
      <c r="A304" s="678" t="s">
        <v>521</v>
      </c>
      <c r="B304" s="679" t="s">
        <v>522</v>
      </c>
      <c r="C304" s="680" t="s">
        <v>534</v>
      </c>
      <c r="D304" s="681" t="s">
        <v>535</v>
      </c>
      <c r="E304" s="680" t="s">
        <v>2170</v>
      </c>
      <c r="F304" s="681" t="s">
        <v>2171</v>
      </c>
      <c r="G304" s="680" t="s">
        <v>2188</v>
      </c>
      <c r="H304" s="680" t="s">
        <v>2189</v>
      </c>
      <c r="I304" s="683">
        <v>2395.800048828125</v>
      </c>
      <c r="J304" s="683">
        <v>9</v>
      </c>
      <c r="K304" s="684">
        <v>21562.2001953125</v>
      </c>
    </row>
    <row r="305" spans="1:11" ht="14.45" customHeight="1" x14ac:dyDescent="0.2">
      <c r="A305" s="678" t="s">
        <v>521</v>
      </c>
      <c r="B305" s="679" t="s">
        <v>522</v>
      </c>
      <c r="C305" s="680" t="s">
        <v>534</v>
      </c>
      <c r="D305" s="681" t="s">
        <v>535</v>
      </c>
      <c r="E305" s="680" t="s">
        <v>2170</v>
      </c>
      <c r="F305" s="681" t="s">
        <v>2171</v>
      </c>
      <c r="G305" s="680" t="s">
        <v>2190</v>
      </c>
      <c r="H305" s="680" t="s">
        <v>2191</v>
      </c>
      <c r="I305" s="683">
        <v>570.219970703125</v>
      </c>
      <c r="J305" s="683">
        <v>80</v>
      </c>
      <c r="K305" s="684">
        <v>45617.6015625</v>
      </c>
    </row>
    <row r="306" spans="1:11" ht="14.45" customHeight="1" x14ac:dyDescent="0.2">
      <c r="A306" s="678" t="s">
        <v>521</v>
      </c>
      <c r="B306" s="679" t="s">
        <v>522</v>
      </c>
      <c r="C306" s="680" t="s">
        <v>534</v>
      </c>
      <c r="D306" s="681" t="s">
        <v>535</v>
      </c>
      <c r="E306" s="680" t="s">
        <v>2170</v>
      </c>
      <c r="F306" s="681" t="s">
        <v>2171</v>
      </c>
      <c r="G306" s="680" t="s">
        <v>2192</v>
      </c>
      <c r="H306" s="680" t="s">
        <v>2193</v>
      </c>
      <c r="I306" s="683">
        <v>440.44000244140625</v>
      </c>
      <c r="J306" s="683">
        <v>190</v>
      </c>
      <c r="K306" s="684">
        <v>83683.59912109375</v>
      </c>
    </row>
    <row r="307" spans="1:11" ht="14.45" customHeight="1" x14ac:dyDescent="0.2">
      <c r="A307" s="678" t="s">
        <v>521</v>
      </c>
      <c r="B307" s="679" t="s">
        <v>522</v>
      </c>
      <c r="C307" s="680" t="s">
        <v>534</v>
      </c>
      <c r="D307" s="681" t="s">
        <v>535</v>
      </c>
      <c r="E307" s="680" t="s">
        <v>2170</v>
      </c>
      <c r="F307" s="681" t="s">
        <v>2171</v>
      </c>
      <c r="G307" s="680" t="s">
        <v>2194</v>
      </c>
      <c r="H307" s="680" t="s">
        <v>2195</v>
      </c>
      <c r="I307" s="683">
        <v>302.5</v>
      </c>
      <c r="J307" s="683">
        <v>190</v>
      </c>
      <c r="K307" s="684">
        <v>57475</v>
      </c>
    </row>
    <row r="308" spans="1:11" ht="14.45" customHeight="1" x14ac:dyDescent="0.2">
      <c r="A308" s="678" t="s">
        <v>521</v>
      </c>
      <c r="B308" s="679" t="s">
        <v>522</v>
      </c>
      <c r="C308" s="680" t="s">
        <v>534</v>
      </c>
      <c r="D308" s="681" t="s">
        <v>535</v>
      </c>
      <c r="E308" s="680" t="s">
        <v>2170</v>
      </c>
      <c r="F308" s="681" t="s">
        <v>2171</v>
      </c>
      <c r="G308" s="680" t="s">
        <v>2196</v>
      </c>
      <c r="H308" s="680" t="s">
        <v>2197</v>
      </c>
      <c r="I308" s="683">
        <v>997.219970703125</v>
      </c>
      <c r="J308" s="683">
        <v>195</v>
      </c>
      <c r="K308" s="684">
        <v>194457.9033203125</v>
      </c>
    </row>
    <row r="309" spans="1:11" ht="14.45" customHeight="1" thickBot="1" x14ac:dyDescent="0.25">
      <c r="A309" s="685" t="s">
        <v>521</v>
      </c>
      <c r="B309" s="686" t="s">
        <v>522</v>
      </c>
      <c r="C309" s="687" t="s">
        <v>534</v>
      </c>
      <c r="D309" s="688" t="s">
        <v>535</v>
      </c>
      <c r="E309" s="687" t="s">
        <v>2198</v>
      </c>
      <c r="F309" s="688" t="s">
        <v>2199</v>
      </c>
      <c r="G309" s="687" t="s">
        <v>2200</v>
      </c>
      <c r="H309" s="687" t="s">
        <v>2201</v>
      </c>
      <c r="I309" s="690">
        <v>305.114990234375</v>
      </c>
      <c r="J309" s="690">
        <v>8</v>
      </c>
      <c r="K309" s="691">
        <v>2440.9100341796875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88E0B1CC-59F0-4581-BABF-354BDB912BC5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2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46" customWidth="1"/>
    <col min="18" max="18" width="7.28515625" style="428" customWidth="1"/>
    <col min="19" max="19" width="8" style="346" customWidth="1"/>
    <col min="21" max="21" width="11.28515625" bestFit="1" customWidth="1"/>
  </cols>
  <sheetData>
    <row r="1" spans="1:19" ht="19.5" thickBot="1" x14ac:dyDescent="0.35">
      <c r="A1" s="541" t="s">
        <v>116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5.75" thickBot="1" x14ac:dyDescent="0.3">
      <c r="A2" s="347" t="s">
        <v>297</v>
      </c>
      <c r="B2" s="348"/>
    </row>
    <row r="3" spans="1:19" x14ac:dyDescent="0.25">
      <c r="A3" s="555" t="s">
        <v>209</v>
      </c>
      <c r="B3" s="556"/>
      <c r="C3" s="557" t="s">
        <v>198</v>
      </c>
      <c r="D3" s="558"/>
      <c r="E3" s="558"/>
      <c r="F3" s="559"/>
      <c r="G3" s="560" t="s">
        <v>199</v>
      </c>
      <c r="H3" s="561"/>
      <c r="I3" s="561"/>
      <c r="J3" s="562"/>
      <c r="K3" s="563" t="s">
        <v>208</v>
      </c>
      <c r="L3" s="564"/>
      <c r="M3" s="564"/>
      <c r="N3" s="564"/>
      <c r="O3" s="565"/>
      <c r="P3" s="561" t="s">
        <v>262</v>
      </c>
      <c r="Q3" s="561"/>
      <c r="R3" s="561"/>
      <c r="S3" s="562"/>
    </row>
    <row r="4" spans="1:19" ht="15.75" thickBot="1" x14ac:dyDescent="0.3">
      <c r="A4" s="574">
        <v>2021</v>
      </c>
      <c r="B4" s="575"/>
      <c r="C4" s="576" t="s">
        <v>261</v>
      </c>
      <c r="D4" s="578" t="s">
        <v>117</v>
      </c>
      <c r="E4" s="578" t="s">
        <v>82</v>
      </c>
      <c r="F4" s="553" t="s">
        <v>55</v>
      </c>
      <c r="G4" s="568" t="s">
        <v>200</v>
      </c>
      <c r="H4" s="570" t="s">
        <v>204</v>
      </c>
      <c r="I4" s="570" t="s">
        <v>260</v>
      </c>
      <c r="J4" s="572" t="s">
        <v>201</v>
      </c>
      <c r="K4" s="550" t="s">
        <v>259</v>
      </c>
      <c r="L4" s="551"/>
      <c r="M4" s="551"/>
      <c r="N4" s="552"/>
      <c r="O4" s="553" t="s">
        <v>258</v>
      </c>
      <c r="P4" s="542" t="s">
        <v>257</v>
      </c>
      <c r="Q4" s="542" t="s">
        <v>211</v>
      </c>
      <c r="R4" s="544" t="s">
        <v>82</v>
      </c>
      <c r="S4" s="546" t="s">
        <v>210</v>
      </c>
    </row>
    <row r="5" spans="1:19" s="463" customFormat="1" ht="19.149999999999999" customHeight="1" x14ac:dyDescent="0.25">
      <c r="A5" s="548" t="s">
        <v>256</v>
      </c>
      <c r="B5" s="549"/>
      <c r="C5" s="577"/>
      <c r="D5" s="579"/>
      <c r="E5" s="579"/>
      <c r="F5" s="554"/>
      <c r="G5" s="569"/>
      <c r="H5" s="571"/>
      <c r="I5" s="571"/>
      <c r="J5" s="573"/>
      <c r="K5" s="466" t="s">
        <v>202</v>
      </c>
      <c r="L5" s="465" t="s">
        <v>203</v>
      </c>
      <c r="M5" s="465" t="s">
        <v>255</v>
      </c>
      <c r="N5" s="464" t="s">
        <v>3</v>
      </c>
      <c r="O5" s="554"/>
      <c r="P5" s="543"/>
      <c r="Q5" s="543"/>
      <c r="R5" s="545"/>
      <c r="S5" s="547"/>
    </row>
    <row r="6" spans="1:19" ht="15.75" thickBot="1" x14ac:dyDescent="0.3">
      <c r="A6" s="566" t="s">
        <v>197</v>
      </c>
      <c r="B6" s="567"/>
      <c r="C6" s="462">
        <f ca="1">SUM(Tabulka[01 uv_sk])/2</f>
        <v>63.07</v>
      </c>
      <c r="D6" s="460"/>
      <c r="E6" s="460"/>
      <c r="F6" s="459"/>
      <c r="G6" s="461">
        <f ca="1">SUM(Tabulka[05 h_vram])/2</f>
        <v>44560.369999999995</v>
      </c>
      <c r="H6" s="460">
        <f ca="1">SUM(Tabulka[06 h_naduv])/2</f>
        <v>4802</v>
      </c>
      <c r="I6" s="460">
        <f ca="1">SUM(Tabulka[07 h_nadzk])/2</f>
        <v>1700.94</v>
      </c>
      <c r="J6" s="459">
        <f ca="1">SUM(Tabulka[08 h_oon])/2</f>
        <v>478</v>
      </c>
      <c r="K6" s="461">
        <f ca="1">SUM(Tabulka[09 m_kl])/2</f>
        <v>0</v>
      </c>
      <c r="L6" s="460">
        <f ca="1">SUM(Tabulka[10 m_gr])/2</f>
        <v>0</v>
      </c>
      <c r="M6" s="460">
        <f ca="1">SUM(Tabulka[11 m_jo])/2</f>
        <v>119252</v>
      </c>
      <c r="N6" s="460">
        <f ca="1">SUM(Tabulka[12 m_oc])/2</f>
        <v>119252</v>
      </c>
      <c r="O6" s="459">
        <f ca="1">SUM(Tabulka[13 m_sk])/2</f>
        <v>25504344</v>
      </c>
      <c r="P6" s="458">
        <f ca="1">SUM(Tabulka[14_vzsk])/2</f>
        <v>500</v>
      </c>
      <c r="Q6" s="458">
        <f ca="1">SUM(Tabulka[15_vzpl])/2</f>
        <v>23167.155425219942</v>
      </c>
      <c r="R6" s="457">
        <f ca="1">IF(Q6=0,0,P6/Q6)</f>
        <v>2.1582278481012657E-2</v>
      </c>
      <c r="S6" s="456">
        <f ca="1">Q6-P6</f>
        <v>22667.155425219942</v>
      </c>
    </row>
    <row r="7" spans="1:19" hidden="1" x14ac:dyDescent="0.25">
      <c r="A7" s="455" t="s">
        <v>254</v>
      </c>
      <c r="B7" s="454" t="s">
        <v>253</v>
      </c>
      <c r="C7" s="453" t="s">
        <v>252</v>
      </c>
      <c r="D7" s="452" t="s">
        <v>251</v>
      </c>
      <c r="E7" s="451" t="s">
        <v>250</v>
      </c>
      <c r="F7" s="450" t="s">
        <v>249</v>
      </c>
      <c r="G7" s="449" t="s">
        <v>248</v>
      </c>
      <c r="H7" s="447" t="s">
        <v>247</v>
      </c>
      <c r="I7" s="447" t="s">
        <v>246</v>
      </c>
      <c r="J7" s="446" t="s">
        <v>245</v>
      </c>
      <c r="K7" s="448" t="s">
        <v>244</v>
      </c>
      <c r="L7" s="447" t="s">
        <v>243</v>
      </c>
      <c r="M7" s="447" t="s">
        <v>242</v>
      </c>
      <c r="N7" s="446" t="s">
        <v>241</v>
      </c>
      <c r="O7" s="445" t="s">
        <v>240</v>
      </c>
      <c r="P7" s="444" t="s">
        <v>239</v>
      </c>
      <c r="Q7" s="443" t="s">
        <v>238</v>
      </c>
      <c r="R7" s="442" t="s">
        <v>237</v>
      </c>
      <c r="S7" s="441" t="s">
        <v>236</v>
      </c>
    </row>
    <row r="8" spans="1:19" x14ac:dyDescent="0.25">
      <c r="A8" s="438" t="s">
        <v>235</v>
      </c>
      <c r="B8" s="437"/>
      <c r="C8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7063.24</v>
      </c>
      <c r="H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I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5806034</v>
      </c>
      <c r="P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10667.155425219942</v>
      </c>
      <c r="R8" s="440">
        <f ca="1">IF(Tabulka[[#This Row],[15_vzpl]]=0,"",Tabulka[[#This Row],[14_vzsk]]/Tabulka[[#This Row],[15_vzpl]])</f>
        <v>0</v>
      </c>
      <c r="S8" s="439">
        <f ca="1">IF(Tabulka[[#This Row],[15_vzpl]]-Tabulka[[#This Row],[14_vzsk]]=0,"",Tabulka[[#This Row],[15_vzpl]]-Tabulka[[#This Row],[14_vzsk]])</f>
        <v>10667.155425219942</v>
      </c>
    </row>
    <row r="9" spans="1:19" x14ac:dyDescent="0.25">
      <c r="A9" s="438">
        <v>99</v>
      </c>
      <c r="B9" s="437" t="s">
        <v>2211</v>
      </c>
      <c r="C9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52750</v>
      </c>
      <c r="P9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10667.155425219942</v>
      </c>
      <c r="R9" s="440">
        <f ca="1">IF(Tabulka[[#This Row],[15_vzpl]]=0,"",Tabulka[[#This Row],[14_vzsk]]/Tabulka[[#This Row],[15_vzpl]])</f>
        <v>0</v>
      </c>
      <c r="S9" s="439">
        <f ca="1">IF(Tabulka[[#This Row],[15_vzpl]]-Tabulka[[#This Row],[14_vzsk]]=0,"",Tabulka[[#This Row],[15_vzpl]]-Tabulka[[#This Row],[14_vzsk]])</f>
        <v>10667.155425219942</v>
      </c>
    </row>
    <row r="10" spans="1:19" x14ac:dyDescent="0.25">
      <c r="A10" s="438">
        <v>100</v>
      </c>
      <c r="B10" s="437" t="s">
        <v>2212</v>
      </c>
      <c r="C10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31050</v>
      </c>
      <c r="P10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0" t="str">
        <f ca="1">IF(Tabulka[[#This Row],[15_vzpl]]=0,"",Tabulka[[#This Row],[14_vzsk]]/Tabulka[[#This Row],[15_vzpl]])</f>
        <v/>
      </c>
      <c r="S10" s="439" t="str">
        <f ca="1">IF(Tabulka[[#This Row],[15_vzpl]]-Tabulka[[#This Row],[14_vzsk]]=0,"",Tabulka[[#This Row],[15_vzpl]]-Tabulka[[#This Row],[14_vzsk]])</f>
        <v/>
      </c>
    </row>
    <row r="11" spans="1:19" x14ac:dyDescent="0.25">
      <c r="A11" s="438">
        <v>101</v>
      </c>
      <c r="B11" s="437" t="s">
        <v>2213</v>
      </c>
      <c r="C11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7063.24</v>
      </c>
      <c r="H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756</v>
      </c>
      <c r="I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5722234</v>
      </c>
      <c r="P11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40" t="str">
        <f ca="1">IF(Tabulka[[#This Row],[15_vzpl]]=0,"",Tabulka[[#This Row],[14_vzsk]]/Tabulka[[#This Row],[15_vzpl]])</f>
        <v/>
      </c>
      <c r="S11" s="439" t="str">
        <f ca="1">IF(Tabulka[[#This Row],[15_vzpl]]-Tabulka[[#This Row],[14_vzsk]]=0,"",Tabulka[[#This Row],[15_vzpl]]-Tabulka[[#This Row],[14_vzsk]])</f>
        <v/>
      </c>
    </row>
    <row r="12" spans="1:19" x14ac:dyDescent="0.25">
      <c r="A12" s="438" t="s">
        <v>2203</v>
      </c>
      <c r="B12" s="437"/>
      <c r="C12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52.820000000000007</v>
      </c>
      <c r="D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36761.130000000005</v>
      </c>
      <c r="H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4046</v>
      </c>
      <c r="I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1638.94</v>
      </c>
      <c r="J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478</v>
      </c>
      <c r="K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117752</v>
      </c>
      <c r="N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117752</v>
      </c>
      <c r="O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19507565</v>
      </c>
      <c r="P12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2" s="440">
        <f ca="1">IF(Tabulka[[#This Row],[15_vzpl]]=0,"",Tabulka[[#This Row],[14_vzsk]]/Tabulka[[#This Row],[15_vzpl]])</f>
        <v>0.04</v>
      </c>
      <c r="S12" s="439">
        <f ca="1">IF(Tabulka[[#This Row],[15_vzpl]]-Tabulka[[#This Row],[14_vzsk]]=0,"",Tabulka[[#This Row],[15_vzpl]]-Tabulka[[#This Row],[14_vzsk]])</f>
        <v>12000</v>
      </c>
    </row>
    <row r="13" spans="1:19" x14ac:dyDescent="0.25">
      <c r="A13" s="438">
        <v>303</v>
      </c>
      <c r="B13" s="437" t="s">
        <v>2214</v>
      </c>
      <c r="C13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6589.59</v>
      </c>
      <c r="H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783</v>
      </c>
      <c r="I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391.98</v>
      </c>
      <c r="J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18289</v>
      </c>
      <c r="N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18289</v>
      </c>
      <c r="O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3362274</v>
      </c>
      <c r="P13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3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3" s="440">
        <f ca="1">IF(Tabulka[[#This Row],[15_vzpl]]=0,"",Tabulka[[#This Row],[14_vzsk]]/Tabulka[[#This Row],[15_vzpl]])</f>
        <v>0.04</v>
      </c>
      <c r="S13" s="439">
        <f ca="1">IF(Tabulka[[#This Row],[15_vzpl]]-Tabulka[[#This Row],[14_vzsk]]=0,"",Tabulka[[#This Row],[15_vzpl]]-Tabulka[[#This Row],[14_vzsk]])</f>
        <v>12000</v>
      </c>
    </row>
    <row r="14" spans="1:19" x14ac:dyDescent="0.25">
      <c r="A14" s="438">
        <v>304</v>
      </c>
      <c r="B14" s="437" t="s">
        <v>2215</v>
      </c>
      <c r="C14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24.3</v>
      </c>
      <c r="D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17130.95</v>
      </c>
      <c r="H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1981.5</v>
      </c>
      <c r="I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761.55</v>
      </c>
      <c r="J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62442</v>
      </c>
      <c r="N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62442</v>
      </c>
      <c r="O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10028514</v>
      </c>
      <c r="P14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0" t="str">
        <f ca="1">IF(Tabulka[[#This Row],[15_vzpl]]=0,"",Tabulka[[#This Row],[14_vzsk]]/Tabulka[[#This Row],[15_vzpl]])</f>
        <v/>
      </c>
      <c r="S14" s="439" t="str">
        <f ca="1">IF(Tabulka[[#This Row],[15_vzpl]]-Tabulka[[#This Row],[14_vzsk]]=0,"",Tabulka[[#This Row],[15_vzpl]]-Tabulka[[#This Row],[14_vzsk]])</f>
        <v/>
      </c>
    </row>
    <row r="15" spans="1:19" x14ac:dyDescent="0.25">
      <c r="A15" s="438">
        <v>305</v>
      </c>
      <c r="B15" s="437" t="s">
        <v>2216</v>
      </c>
      <c r="C15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11.97</v>
      </c>
      <c r="D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8386.09</v>
      </c>
      <c r="H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880.5</v>
      </c>
      <c r="I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485.40999999999997</v>
      </c>
      <c r="J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26641</v>
      </c>
      <c r="N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26641</v>
      </c>
      <c r="O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4196634</v>
      </c>
      <c r="P15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0" t="str">
        <f ca="1">IF(Tabulka[[#This Row],[15_vzpl]]=0,"",Tabulka[[#This Row],[14_vzsk]]/Tabulka[[#This Row],[15_vzpl]])</f>
        <v/>
      </c>
      <c r="S15" s="439" t="str">
        <f ca="1">IF(Tabulka[[#This Row],[15_vzpl]]-Tabulka[[#This Row],[14_vzsk]]=0,"",Tabulka[[#This Row],[15_vzpl]]-Tabulka[[#This Row],[14_vzsk]])</f>
        <v/>
      </c>
    </row>
    <row r="16" spans="1:19" x14ac:dyDescent="0.25">
      <c r="A16" s="438">
        <v>636</v>
      </c>
      <c r="B16" s="437" t="s">
        <v>2217</v>
      </c>
      <c r="C16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2.2000000000000002</v>
      </c>
      <c r="D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</v>
      </c>
      <c r="H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160.5</v>
      </c>
      <c r="I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</v>
      </c>
      <c r="N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</v>
      </c>
      <c r="O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716015</v>
      </c>
      <c r="P16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0" t="str">
        <f ca="1">IF(Tabulka[[#This Row],[15_vzpl]]=0,"",Tabulka[[#This Row],[14_vzsk]]/Tabulka[[#This Row],[15_vzpl]])</f>
        <v/>
      </c>
      <c r="S16" s="439" t="str">
        <f ca="1">IF(Tabulka[[#This Row],[15_vzpl]]-Tabulka[[#This Row],[14_vzsk]]=0,"",Tabulka[[#This Row],[15_vzpl]]-Tabulka[[#This Row],[14_vzsk]])</f>
        <v/>
      </c>
    </row>
    <row r="17" spans="1:19" x14ac:dyDescent="0.25">
      <c r="A17" s="438">
        <v>642</v>
      </c>
      <c r="B17" s="437" t="s">
        <v>2218</v>
      </c>
      <c r="C17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3082.5</v>
      </c>
      <c r="H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240.5</v>
      </c>
      <c r="I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</v>
      </c>
      <c r="K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5780</v>
      </c>
      <c r="N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5780</v>
      </c>
      <c r="O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1204128</v>
      </c>
      <c r="P17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0" t="str">
        <f ca="1">IF(Tabulka[[#This Row],[15_vzpl]]=0,"",Tabulka[[#This Row],[14_vzsk]]/Tabulka[[#This Row],[15_vzpl]])</f>
        <v/>
      </c>
      <c r="S17" s="439" t="str">
        <f ca="1">IF(Tabulka[[#This Row],[15_vzpl]]-Tabulka[[#This Row],[14_vzsk]]=0,"",Tabulka[[#This Row],[15_vzpl]]-Tabulka[[#This Row],[14_vzsk]])</f>
        <v/>
      </c>
    </row>
    <row r="18" spans="1:19" x14ac:dyDescent="0.25">
      <c r="A18" s="438" t="s">
        <v>2204</v>
      </c>
      <c r="B18" s="437"/>
      <c r="C18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H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190745</v>
      </c>
      <c r="P1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0" t="str">
        <f ca="1">IF(Tabulka[[#This Row],[15_vzpl]]=0,"",Tabulka[[#This Row],[14_vzsk]]/Tabulka[[#This Row],[15_vzpl]])</f>
        <v/>
      </c>
      <c r="S18" s="439" t="str">
        <f ca="1">IF(Tabulka[[#This Row],[15_vzpl]]-Tabulka[[#This Row],[14_vzsk]]=0,"",Tabulka[[#This Row],[15_vzpl]]-Tabulka[[#This Row],[14_vzsk]])</f>
        <v/>
      </c>
    </row>
    <row r="19" spans="1:19" x14ac:dyDescent="0.25">
      <c r="A19" s="438">
        <v>30</v>
      </c>
      <c r="B19" s="437" t="s">
        <v>2219</v>
      </c>
      <c r="C19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</v>
      </c>
      <c r="H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190745</v>
      </c>
      <c r="P19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40" t="str">
        <f ca="1">IF(Tabulka[[#This Row],[15_vzpl]]=0,"",Tabulka[[#This Row],[14_vzsk]]/Tabulka[[#This Row],[15_vzpl]])</f>
        <v/>
      </c>
      <c r="S19" s="439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264</v>
      </c>
    </row>
    <row r="21" spans="1:19" x14ac:dyDescent="0.25">
      <c r="A21" s="206" t="s">
        <v>176</v>
      </c>
    </row>
    <row r="22" spans="1:19" x14ac:dyDescent="0.25">
      <c r="A22" s="207" t="s">
        <v>234</v>
      </c>
    </row>
    <row r="23" spans="1:19" x14ac:dyDescent="0.25">
      <c r="A23" s="430" t="s">
        <v>233</v>
      </c>
    </row>
    <row r="24" spans="1:19" x14ac:dyDescent="0.25">
      <c r="A24" s="350" t="s">
        <v>207</v>
      </c>
    </row>
    <row r="25" spans="1:19" x14ac:dyDescent="0.25">
      <c r="A25" s="352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4" priority="3" operator="lessThan">
      <formula>0</formula>
    </cfRule>
  </conditionalFormatting>
  <conditionalFormatting sqref="R6:R19">
    <cfRule type="cellIs" dxfId="23" priority="4" operator="greaterThan">
      <formula>1</formula>
    </cfRule>
  </conditionalFormatting>
  <conditionalFormatting sqref="A8:S19">
    <cfRule type="expression" dxfId="22" priority="2">
      <formula>$B8=""</formula>
    </cfRule>
  </conditionalFormatting>
  <conditionalFormatting sqref="P8:S19">
    <cfRule type="expression" dxfId="2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476A6DC-091F-490A-BBBE-C54D44D678A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2210</v>
      </c>
    </row>
    <row r="2" spans="1:19" x14ac:dyDescent="0.25">
      <c r="A2" s="347" t="s">
        <v>297</v>
      </c>
    </row>
    <row r="3" spans="1:19" x14ac:dyDescent="0.25">
      <c r="A3" s="476" t="s">
        <v>184</v>
      </c>
      <c r="B3" s="475">
        <v>2021</v>
      </c>
      <c r="C3" t="s">
        <v>263</v>
      </c>
      <c r="D3" t="s">
        <v>254</v>
      </c>
      <c r="E3" t="s">
        <v>252</v>
      </c>
      <c r="F3" t="s">
        <v>251</v>
      </c>
      <c r="G3" t="s">
        <v>250</v>
      </c>
      <c r="H3" t="s">
        <v>249</v>
      </c>
      <c r="I3" t="s">
        <v>248</v>
      </c>
      <c r="J3" t="s">
        <v>247</v>
      </c>
      <c r="K3" t="s">
        <v>246</v>
      </c>
      <c r="L3" t="s">
        <v>245</v>
      </c>
      <c r="M3" t="s">
        <v>244</v>
      </c>
      <c r="N3" t="s">
        <v>243</v>
      </c>
      <c r="O3" t="s">
        <v>242</v>
      </c>
      <c r="P3" t="s">
        <v>241</v>
      </c>
      <c r="Q3" t="s">
        <v>240</v>
      </c>
      <c r="R3" t="s">
        <v>239</v>
      </c>
      <c r="S3" t="s">
        <v>238</v>
      </c>
    </row>
    <row r="4" spans="1:19" x14ac:dyDescent="0.25">
      <c r="A4" s="474" t="s">
        <v>185</v>
      </c>
      <c r="B4" s="473">
        <v>1</v>
      </c>
      <c r="C4" s="468">
        <v>1</v>
      </c>
      <c r="D4" s="468" t="s">
        <v>235</v>
      </c>
      <c r="E4" s="467">
        <v>9.25</v>
      </c>
      <c r="F4" s="467"/>
      <c r="G4" s="467"/>
      <c r="H4" s="467"/>
      <c r="I4" s="467">
        <v>1337.9</v>
      </c>
      <c r="J4" s="467">
        <v>150</v>
      </c>
      <c r="K4" s="467">
        <v>18</v>
      </c>
      <c r="L4" s="467"/>
      <c r="M4" s="467"/>
      <c r="N4" s="467"/>
      <c r="O4" s="467"/>
      <c r="P4" s="467"/>
      <c r="Q4" s="467">
        <v>1071935</v>
      </c>
      <c r="R4" s="467"/>
      <c r="S4" s="467">
        <v>2133.4310850439883</v>
      </c>
    </row>
    <row r="5" spans="1:19" x14ac:dyDescent="0.25">
      <c r="A5" s="472" t="s">
        <v>186</v>
      </c>
      <c r="B5" s="471">
        <v>2</v>
      </c>
      <c r="C5">
        <v>1</v>
      </c>
      <c r="D5">
        <v>99</v>
      </c>
      <c r="Q5">
        <v>18100</v>
      </c>
      <c r="S5">
        <v>2133.4310850439883</v>
      </c>
    </row>
    <row r="6" spans="1:19" x14ac:dyDescent="0.25">
      <c r="A6" s="474" t="s">
        <v>187</v>
      </c>
      <c r="B6" s="473">
        <v>3</v>
      </c>
      <c r="C6">
        <v>1</v>
      </c>
      <c r="D6">
        <v>101</v>
      </c>
      <c r="E6">
        <v>9.25</v>
      </c>
      <c r="I6">
        <v>1337.9</v>
      </c>
      <c r="J6">
        <v>150</v>
      </c>
      <c r="K6">
        <v>18</v>
      </c>
      <c r="Q6">
        <v>1053835</v>
      </c>
    </row>
    <row r="7" spans="1:19" x14ac:dyDescent="0.25">
      <c r="A7" s="472" t="s">
        <v>188</v>
      </c>
      <c r="B7" s="471">
        <v>4</v>
      </c>
      <c r="C7">
        <v>1</v>
      </c>
      <c r="D7" t="s">
        <v>2203</v>
      </c>
      <c r="E7">
        <v>52.8</v>
      </c>
      <c r="I7">
        <v>7691.9500000000007</v>
      </c>
      <c r="J7">
        <v>1013.5</v>
      </c>
      <c r="K7">
        <v>274.54999999999995</v>
      </c>
      <c r="L7">
        <v>80</v>
      </c>
      <c r="Q7">
        <v>3310858</v>
      </c>
      <c r="S7">
        <v>2500</v>
      </c>
    </row>
    <row r="8" spans="1:19" x14ac:dyDescent="0.25">
      <c r="A8" s="474" t="s">
        <v>189</v>
      </c>
      <c r="B8" s="473">
        <v>5</v>
      </c>
      <c r="C8">
        <v>1</v>
      </c>
      <c r="D8">
        <v>303</v>
      </c>
      <c r="E8">
        <v>9.75</v>
      </c>
      <c r="I8">
        <v>1451.65</v>
      </c>
      <c r="J8">
        <v>218.5</v>
      </c>
      <c r="K8">
        <v>92.35</v>
      </c>
      <c r="Q8">
        <v>584991</v>
      </c>
      <c r="S8">
        <v>2500</v>
      </c>
    </row>
    <row r="9" spans="1:19" x14ac:dyDescent="0.25">
      <c r="A9" s="472" t="s">
        <v>190</v>
      </c>
      <c r="B9" s="471">
        <v>6</v>
      </c>
      <c r="C9">
        <v>1</v>
      </c>
      <c r="D9">
        <v>304</v>
      </c>
      <c r="E9">
        <v>23.5</v>
      </c>
      <c r="I9">
        <v>3577.15</v>
      </c>
      <c r="J9">
        <v>593</v>
      </c>
      <c r="K9">
        <v>103.85</v>
      </c>
      <c r="Q9">
        <v>1767170</v>
      </c>
    </row>
    <row r="10" spans="1:19" x14ac:dyDescent="0.25">
      <c r="A10" s="474" t="s">
        <v>191</v>
      </c>
      <c r="B10" s="473">
        <v>7</v>
      </c>
      <c r="C10">
        <v>1</v>
      </c>
      <c r="D10">
        <v>305</v>
      </c>
      <c r="E10">
        <v>12.55</v>
      </c>
      <c r="I10">
        <v>1560.65</v>
      </c>
      <c r="J10">
        <v>160</v>
      </c>
      <c r="K10">
        <v>78.349999999999994</v>
      </c>
      <c r="Q10">
        <v>639963</v>
      </c>
    </row>
    <row r="11" spans="1:19" x14ac:dyDescent="0.25">
      <c r="A11" s="472" t="s">
        <v>192</v>
      </c>
      <c r="B11" s="471">
        <v>8</v>
      </c>
      <c r="C11">
        <v>1</v>
      </c>
      <c r="D11">
        <v>636</v>
      </c>
      <c r="E11">
        <v>3</v>
      </c>
      <c r="I11">
        <v>472.5</v>
      </c>
      <c r="J11">
        <v>15</v>
      </c>
      <c r="Q11">
        <v>143507</v>
      </c>
    </row>
    <row r="12" spans="1:19" x14ac:dyDescent="0.25">
      <c r="A12" s="474" t="s">
        <v>193</v>
      </c>
      <c r="B12" s="473">
        <v>9</v>
      </c>
      <c r="C12">
        <v>1</v>
      </c>
      <c r="D12">
        <v>642</v>
      </c>
      <c r="E12">
        <v>4</v>
      </c>
      <c r="I12">
        <v>630</v>
      </c>
      <c r="J12">
        <v>27</v>
      </c>
      <c r="L12">
        <v>80</v>
      </c>
      <c r="Q12">
        <v>175227</v>
      </c>
    </row>
    <row r="13" spans="1:19" x14ac:dyDescent="0.25">
      <c r="A13" s="472" t="s">
        <v>194</v>
      </c>
      <c r="B13" s="471">
        <v>10</v>
      </c>
      <c r="C13">
        <v>1</v>
      </c>
      <c r="D13" t="s">
        <v>2204</v>
      </c>
      <c r="E13">
        <v>1</v>
      </c>
      <c r="I13">
        <v>80</v>
      </c>
      <c r="Q13">
        <v>25892</v>
      </c>
    </row>
    <row r="14" spans="1:19" x14ac:dyDescent="0.25">
      <c r="A14" s="474" t="s">
        <v>195</v>
      </c>
      <c r="B14" s="473">
        <v>11</v>
      </c>
      <c r="C14">
        <v>1</v>
      </c>
      <c r="D14">
        <v>30</v>
      </c>
      <c r="E14">
        <v>1</v>
      </c>
      <c r="I14">
        <v>80</v>
      </c>
      <c r="Q14">
        <v>25892</v>
      </c>
    </row>
    <row r="15" spans="1:19" x14ac:dyDescent="0.25">
      <c r="A15" s="472" t="s">
        <v>196</v>
      </c>
      <c r="B15" s="471">
        <v>12</v>
      </c>
      <c r="C15" t="s">
        <v>2205</v>
      </c>
      <c r="E15">
        <v>63.05</v>
      </c>
      <c r="I15">
        <v>9109.85</v>
      </c>
      <c r="J15">
        <v>1163.5</v>
      </c>
      <c r="K15">
        <v>292.54999999999995</v>
      </c>
      <c r="L15">
        <v>80</v>
      </c>
      <c r="Q15">
        <v>4408685</v>
      </c>
      <c r="S15">
        <v>4633.4310850439888</v>
      </c>
    </row>
    <row r="16" spans="1:19" x14ac:dyDescent="0.25">
      <c r="A16" s="470" t="s">
        <v>184</v>
      </c>
      <c r="B16" s="469">
        <v>2021</v>
      </c>
      <c r="C16">
        <v>2</v>
      </c>
      <c r="D16" t="s">
        <v>235</v>
      </c>
      <c r="E16">
        <v>9.25</v>
      </c>
      <c r="I16">
        <v>1249.52</v>
      </c>
      <c r="J16">
        <v>105</v>
      </c>
      <c r="K16">
        <v>8</v>
      </c>
      <c r="Q16">
        <v>989389</v>
      </c>
      <c r="S16">
        <v>2133.4310850439883</v>
      </c>
    </row>
    <row r="17" spans="3:19" x14ac:dyDescent="0.25">
      <c r="C17">
        <v>2</v>
      </c>
      <c r="D17">
        <v>99</v>
      </c>
      <c r="Q17">
        <v>23450</v>
      </c>
      <c r="S17">
        <v>2133.4310850439883</v>
      </c>
    </row>
    <row r="18" spans="3:19" x14ac:dyDescent="0.25">
      <c r="C18">
        <v>2</v>
      </c>
      <c r="D18">
        <v>101</v>
      </c>
      <c r="E18">
        <v>9.25</v>
      </c>
      <c r="I18">
        <v>1249.52</v>
      </c>
      <c r="J18">
        <v>105</v>
      </c>
      <c r="K18">
        <v>8</v>
      </c>
      <c r="Q18">
        <v>965939</v>
      </c>
    </row>
    <row r="19" spans="3:19" x14ac:dyDescent="0.25">
      <c r="C19">
        <v>2</v>
      </c>
      <c r="D19" t="s">
        <v>2203</v>
      </c>
      <c r="E19">
        <v>52.3</v>
      </c>
      <c r="I19">
        <v>6704.7000000000007</v>
      </c>
      <c r="J19">
        <v>490.5</v>
      </c>
      <c r="K19">
        <v>332.8</v>
      </c>
      <c r="L19">
        <v>144</v>
      </c>
      <c r="O19">
        <v>30848</v>
      </c>
      <c r="P19">
        <v>30848</v>
      </c>
      <c r="Q19">
        <v>2918901</v>
      </c>
      <c r="R19">
        <v>500</v>
      </c>
      <c r="S19">
        <v>2500</v>
      </c>
    </row>
    <row r="20" spans="3:19" x14ac:dyDescent="0.25">
      <c r="C20">
        <v>2</v>
      </c>
      <c r="D20">
        <v>303</v>
      </c>
      <c r="E20">
        <v>9.75</v>
      </c>
      <c r="I20">
        <v>1131.02</v>
      </c>
      <c r="J20">
        <v>84</v>
      </c>
      <c r="K20">
        <v>72.98</v>
      </c>
      <c r="O20">
        <v>6168</v>
      </c>
      <c r="P20">
        <v>6168</v>
      </c>
      <c r="Q20">
        <v>470477</v>
      </c>
      <c r="R20">
        <v>500</v>
      </c>
      <c r="S20">
        <v>2500</v>
      </c>
    </row>
    <row r="21" spans="3:19" x14ac:dyDescent="0.25">
      <c r="C21">
        <v>2</v>
      </c>
      <c r="D21">
        <v>304</v>
      </c>
      <c r="E21">
        <v>24</v>
      </c>
      <c r="I21">
        <v>3260.66</v>
      </c>
      <c r="J21">
        <v>253.5</v>
      </c>
      <c r="K21">
        <v>162.34</v>
      </c>
      <c r="O21">
        <v>12340</v>
      </c>
      <c r="P21">
        <v>12340</v>
      </c>
      <c r="Q21">
        <v>1550233</v>
      </c>
    </row>
    <row r="22" spans="3:19" x14ac:dyDescent="0.25">
      <c r="C22">
        <v>2</v>
      </c>
      <c r="D22">
        <v>305</v>
      </c>
      <c r="E22">
        <v>12.55</v>
      </c>
      <c r="I22">
        <v>1533.02</v>
      </c>
      <c r="J22">
        <v>135</v>
      </c>
      <c r="K22">
        <v>97.48</v>
      </c>
      <c r="O22">
        <v>12340</v>
      </c>
      <c r="P22">
        <v>12340</v>
      </c>
      <c r="Q22">
        <v>638458</v>
      </c>
    </row>
    <row r="23" spans="3:19" x14ac:dyDescent="0.25">
      <c r="C23">
        <v>2</v>
      </c>
      <c r="D23">
        <v>636</v>
      </c>
      <c r="E23">
        <v>2</v>
      </c>
      <c r="I23">
        <v>282</v>
      </c>
      <c r="J23">
        <v>18</v>
      </c>
      <c r="Q23">
        <v>89852</v>
      </c>
    </row>
    <row r="24" spans="3:19" x14ac:dyDescent="0.25">
      <c r="C24">
        <v>2</v>
      </c>
      <c r="D24">
        <v>642</v>
      </c>
      <c r="E24">
        <v>4</v>
      </c>
      <c r="I24">
        <v>498</v>
      </c>
      <c r="L24">
        <v>144</v>
      </c>
      <c r="Q24">
        <v>169881</v>
      </c>
    </row>
    <row r="25" spans="3:19" x14ac:dyDescent="0.25">
      <c r="C25">
        <v>2</v>
      </c>
      <c r="D25" t="s">
        <v>2204</v>
      </c>
      <c r="E25">
        <v>1</v>
      </c>
      <c r="I25">
        <v>160</v>
      </c>
      <c r="Q25">
        <v>34830</v>
      </c>
    </row>
    <row r="26" spans="3:19" x14ac:dyDescent="0.25">
      <c r="C26">
        <v>2</v>
      </c>
      <c r="D26">
        <v>30</v>
      </c>
      <c r="E26">
        <v>1</v>
      </c>
      <c r="I26">
        <v>160</v>
      </c>
      <c r="Q26">
        <v>34830</v>
      </c>
    </row>
    <row r="27" spans="3:19" x14ac:dyDescent="0.25">
      <c r="C27" t="s">
        <v>2206</v>
      </c>
      <c r="E27">
        <v>62.55</v>
      </c>
      <c r="I27">
        <v>8114.2199999999993</v>
      </c>
      <c r="J27">
        <v>595.5</v>
      </c>
      <c r="K27">
        <v>340.8</v>
      </c>
      <c r="L27">
        <v>144</v>
      </c>
      <c r="O27">
        <v>30848</v>
      </c>
      <c r="P27">
        <v>30848</v>
      </c>
      <c r="Q27">
        <v>3943120</v>
      </c>
      <c r="R27">
        <v>500</v>
      </c>
      <c r="S27">
        <v>4633.4310850439888</v>
      </c>
    </row>
    <row r="28" spans="3:19" x14ac:dyDescent="0.25">
      <c r="C28">
        <v>3</v>
      </c>
      <c r="D28" t="s">
        <v>235</v>
      </c>
      <c r="E28">
        <v>9.25</v>
      </c>
      <c r="I28">
        <v>1573.15</v>
      </c>
      <c r="J28">
        <v>123</v>
      </c>
      <c r="K28">
        <v>2</v>
      </c>
      <c r="O28">
        <v>750</v>
      </c>
      <c r="P28">
        <v>750</v>
      </c>
      <c r="Q28">
        <v>885654</v>
      </c>
      <c r="S28">
        <v>2133.4310850439883</v>
      </c>
    </row>
    <row r="29" spans="3:19" x14ac:dyDescent="0.25">
      <c r="C29">
        <v>3</v>
      </c>
      <c r="D29">
        <v>99</v>
      </c>
      <c r="Q29">
        <v>11200</v>
      </c>
      <c r="S29">
        <v>2133.4310850439883</v>
      </c>
    </row>
    <row r="30" spans="3:19" x14ac:dyDescent="0.25">
      <c r="C30">
        <v>3</v>
      </c>
      <c r="D30">
        <v>101</v>
      </c>
      <c r="E30">
        <v>9.25</v>
      </c>
      <c r="I30">
        <v>1573.15</v>
      </c>
      <c r="J30">
        <v>123</v>
      </c>
      <c r="K30">
        <v>2</v>
      </c>
      <c r="O30">
        <v>750</v>
      </c>
      <c r="P30">
        <v>750</v>
      </c>
      <c r="Q30">
        <v>874454</v>
      </c>
    </row>
    <row r="31" spans="3:19" x14ac:dyDescent="0.25">
      <c r="C31">
        <v>3</v>
      </c>
      <c r="D31" t="s">
        <v>2203</v>
      </c>
      <c r="E31">
        <v>53</v>
      </c>
      <c r="I31">
        <v>7522.85</v>
      </c>
      <c r="J31">
        <v>776.5</v>
      </c>
      <c r="K31">
        <v>340.62</v>
      </c>
      <c r="L31">
        <v>92</v>
      </c>
      <c r="O31">
        <v>41520</v>
      </c>
      <c r="P31">
        <v>41520</v>
      </c>
      <c r="Q31">
        <v>2808281</v>
      </c>
      <c r="S31">
        <v>2500</v>
      </c>
    </row>
    <row r="32" spans="3:19" x14ac:dyDescent="0.25">
      <c r="C32">
        <v>3</v>
      </c>
      <c r="D32">
        <v>303</v>
      </c>
      <c r="E32">
        <v>9.75</v>
      </c>
      <c r="I32">
        <v>1172.6500000000001</v>
      </c>
      <c r="J32">
        <v>122.5</v>
      </c>
      <c r="K32">
        <v>101.42</v>
      </c>
      <c r="O32">
        <v>8620</v>
      </c>
      <c r="P32">
        <v>8620</v>
      </c>
      <c r="Q32">
        <v>423440</v>
      </c>
      <c r="S32">
        <v>2500</v>
      </c>
    </row>
    <row r="33" spans="3:19" x14ac:dyDescent="0.25">
      <c r="C33">
        <v>3</v>
      </c>
      <c r="D33">
        <v>304</v>
      </c>
      <c r="E33">
        <v>24</v>
      </c>
      <c r="I33">
        <v>3475.55</v>
      </c>
      <c r="J33">
        <v>333</v>
      </c>
      <c r="K33">
        <v>147.35</v>
      </c>
      <c r="O33">
        <v>25600</v>
      </c>
      <c r="P33">
        <v>25600</v>
      </c>
      <c r="Q33">
        <v>1534301</v>
      </c>
    </row>
    <row r="34" spans="3:19" x14ac:dyDescent="0.25">
      <c r="C34">
        <v>3</v>
      </c>
      <c r="D34">
        <v>305</v>
      </c>
      <c r="E34">
        <v>12.25</v>
      </c>
      <c r="I34">
        <v>1952.15</v>
      </c>
      <c r="J34">
        <v>190</v>
      </c>
      <c r="K34">
        <v>91.85</v>
      </c>
      <c r="O34">
        <v>7300</v>
      </c>
      <c r="P34">
        <v>7300</v>
      </c>
      <c r="Q34">
        <v>600976</v>
      </c>
    </row>
    <row r="35" spans="3:19" x14ac:dyDescent="0.25">
      <c r="C35">
        <v>3</v>
      </c>
      <c r="D35">
        <v>636</v>
      </c>
      <c r="E35">
        <v>2</v>
      </c>
      <c r="I35">
        <v>172.5</v>
      </c>
      <c r="J35">
        <v>55</v>
      </c>
      <c r="L35">
        <v>12</v>
      </c>
      <c r="Q35">
        <v>103960</v>
      </c>
    </row>
    <row r="36" spans="3:19" x14ac:dyDescent="0.25">
      <c r="C36">
        <v>3</v>
      </c>
      <c r="D36">
        <v>642</v>
      </c>
      <c r="E36">
        <v>5</v>
      </c>
      <c r="I36">
        <v>750</v>
      </c>
      <c r="J36">
        <v>76</v>
      </c>
      <c r="L36">
        <v>80</v>
      </c>
      <c r="Q36">
        <v>145604</v>
      </c>
    </row>
    <row r="37" spans="3:19" x14ac:dyDescent="0.25">
      <c r="C37">
        <v>3</v>
      </c>
      <c r="D37" t="s">
        <v>2204</v>
      </c>
      <c r="E37">
        <v>1</v>
      </c>
      <c r="I37">
        <v>184</v>
      </c>
      <c r="Q37">
        <v>34830</v>
      </c>
    </row>
    <row r="38" spans="3:19" x14ac:dyDescent="0.25">
      <c r="C38">
        <v>3</v>
      </c>
      <c r="D38">
        <v>30</v>
      </c>
      <c r="E38">
        <v>1</v>
      </c>
      <c r="I38">
        <v>184</v>
      </c>
      <c r="Q38">
        <v>34830</v>
      </c>
    </row>
    <row r="39" spans="3:19" x14ac:dyDescent="0.25">
      <c r="C39" t="s">
        <v>2207</v>
      </c>
      <c r="E39">
        <v>63.25</v>
      </c>
      <c r="I39">
        <v>9280</v>
      </c>
      <c r="J39">
        <v>899.5</v>
      </c>
      <c r="K39">
        <v>342.62</v>
      </c>
      <c r="L39">
        <v>92</v>
      </c>
      <c r="O39">
        <v>42270</v>
      </c>
      <c r="P39">
        <v>42270</v>
      </c>
      <c r="Q39">
        <v>3728765</v>
      </c>
      <c r="S39">
        <v>4633.4310850439888</v>
      </c>
    </row>
    <row r="40" spans="3:19" x14ac:dyDescent="0.25">
      <c r="C40">
        <v>4</v>
      </c>
      <c r="D40" t="s">
        <v>235</v>
      </c>
      <c r="E40">
        <v>9.25</v>
      </c>
      <c r="I40">
        <v>1480.27</v>
      </c>
      <c r="J40">
        <v>177</v>
      </c>
      <c r="K40">
        <v>14</v>
      </c>
      <c r="O40">
        <v>750</v>
      </c>
      <c r="P40">
        <v>750</v>
      </c>
      <c r="Q40">
        <v>1735660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9.25</v>
      </c>
      <c r="I42">
        <v>1480.27</v>
      </c>
      <c r="J42">
        <v>177</v>
      </c>
      <c r="K42">
        <v>14</v>
      </c>
      <c r="O42">
        <v>750</v>
      </c>
      <c r="P42">
        <v>750</v>
      </c>
      <c r="Q42">
        <v>1735660</v>
      </c>
    </row>
    <row r="43" spans="3:19" x14ac:dyDescent="0.25">
      <c r="C43">
        <v>4</v>
      </c>
      <c r="D43" t="s">
        <v>2203</v>
      </c>
      <c r="E43">
        <v>53.5</v>
      </c>
      <c r="I43">
        <v>7742.08</v>
      </c>
      <c r="J43">
        <v>832.5</v>
      </c>
      <c r="K43">
        <v>317.52000000000004</v>
      </c>
      <c r="L43">
        <v>82</v>
      </c>
      <c r="O43">
        <v>35004</v>
      </c>
      <c r="P43">
        <v>35004</v>
      </c>
      <c r="Q43">
        <v>7060979</v>
      </c>
      <c r="S43">
        <v>2500</v>
      </c>
    </row>
    <row r="44" spans="3:19" x14ac:dyDescent="0.25">
      <c r="C44">
        <v>4</v>
      </c>
      <c r="D44">
        <v>303</v>
      </c>
      <c r="E44">
        <v>9.75</v>
      </c>
      <c r="I44">
        <v>1398.77</v>
      </c>
      <c r="J44">
        <v>150.5</v>
      </c>
      <c r="K44">
        <v>66.73</v>
      </c>
      <c r="O44">
        <v>3501</v>
      </c>
      <c r="P44">
        <v>3501</v>
      </c>
      <c r="Q44">
        <v>1279340</v>
      </c>
      <c r="S44">
        <v>2500</v>
      </c>
    </row>
    <row r="45" spans="3:19" x14ac:dyDescent="0.25">
      <c r="C45">
        <v>4</v>
      </c>
      <c r="D45">
        <v>304</v>
      </c>
      <c r="E45">
        <v>25.5</v>
      </c>
      <c r="I45">
        <v>3594.04</v>
      </c>
      <c r="J45">
        <v>371</v>
      </c>
      <c r="K45">
        <v>144.06</v>
      </c>
      <c r="O45">
        <v>24502</v>
      </c>
      <c r="P45">
        <v>24502</v>
      </c>
      <c r="Q45">
        <v>3434439</v>
      </c>
    </row>
    <row r="46" spans="3:19" x14ac:dyDescent="0.25">
      <c r="C46">
        <v>4</v>
      </c>
      <c r="D46">
        <v>305</v>
      </c>
      <c r="E46">
        <v>11.25</v>
      </c>
      <c r="I46">
        <v>1783.27</v>
      </c>
      <c r="J46">
        <v>171</v>
      </c>
      <c r="K46">
        <v>106.73</v>
      </c>
      <c r="O46">
        <v>7001</v>
      </c>
      <c r="P46">
        <v>7001</v>
      </c>
      <c r="Q46">
        <v>1550863</v>
      </c>
    </row>
    <row r="47" spans="3:19" x14ac:dyDescent="0.25">
      <c r="C47">
        <v>4</v>
      </c>
      <c r="D47">
        <v>636</v>
      </c>
      <c r="E47">
        <v>2</v>
      </c>
      <c r="I47">
        <v>330</v>
      </c>
      <c r="J47">
        <v>54.5</v>
      </c>
      <c r="L47">
        <v>1</v>
      </c>
      <c r="Q47">
        <v>280929</v>
      </c>
    </row>
    <row r="48" spans="3:19" x14ac:dyDescent="0.25">
      <c r="C48">
        <v>4</v>
      </c>
      <c r="D48">
        <v>642</v>
      </c>
      <c r="E48">
        <v>5</v>
      </c>
      <c r="I48">
        <v>636</v>
      </c>
      <c r="J48">
        <v>85.5</v>
      </c>
      <c r="L48">
        <v>81</v>
      </c>
      <c r="Q48">
        <v>515408</v>
      </c>
    </row>
    <row r="49" spans="3:19" x14ac:dyDescent="0.25">
      <c r="C49">
        <v>4</v>
      </c>
      <c r="D49" t="s">
        <v>2204</v>
      </c>
      <c r="E49">
        <v>1</v>
      </c>
      <c r="I49">
        <v>144</v>
      </c>
      <c r="Q49">
        <v>60363</v>
      </c>
    </row>
    <row r="50" spans="3:19" x14ac:dyDescent="0.25">
      <c r="C50">
        <v>4</v>
      </c>
      <c r="D50">
        <v>30</v>
      </c>
      <c r="E50">
        <v>1</v>
      </c>
      <c r="I50">
        <v>144</v>
      </c>
      <c r="Q50">
        <v>60363</v>
      </c>
    </row>
    <row r="51" spans="3:19" x14ac:dyDescent="0.25">
      <c r="C51" t="s">
        <v>2208</v>
      </c>
      <c r="E51">
        <v>63.75</v>
      </c>
      <c r="I51">
        <v>9366.35</v>
      </c>
      <c r="J51">
        <v>1009.5</v>
      </c>
      <c r="K51">
        <v>331.52000000000004</v>
      </c>
      <c r="L51">
        <v>82</v>
      </c>
      <c r="O51">
        <v>35754</v>
      </c>
      <c r="P51">
        <v>35754</v>
      </c>
      <c r="Q51">
        <v>8857002</v>
      </c>
      <c r="S51">
        <v>4633.4310850439888</v>
      </c>
    </row>
    <row r="52" spans="3:19" x14ac:dyDescent="0.25">
      <c r="C52">
        <v>5</v>
      </c>
      <c r="D52" t="s">
        <v>235</v>
      </c>
      <c r="E52">
        <v>9.25</v>
      </c>
      <c r="I52">
        <v>1422.4</v>
      </c>
      <c r="J52">
        <v>201</v>
      </c>
      <c r="K52">
        <v>20</v>
      </c>
      <c r="Q52">
        <v>1123396</v>
      </c>
      <c r="S52">
        <v>2133.4310850439883</v>
      </c>
    </row>
    <row r="53" spans="3:19" x14ac:dyDescent="0.25">
      <c r="C53">
        <v>5</v>
      </c>
      <c r="D53">
        <v>99</v>
      </c>
      <c r="S53">
        <v>2133.4310850439883</v>
      </c>
    </row>
    <row r="54" spans="3:19" x14ac:dyDescent="0.25">
      <c r="C54">
        <v>5</v>
      </c>
      <c r="D54">
        <v>100</v>
      </c>
      <c r="Q54">
        <v>31050</v>
      </c>
    </row>
    <row r="55" spans="3:19" x14ac:dyDescent="0.25">
      <c r="C55">
        <v>5</v>
      </c>
      <c r="D55">
        <v>101</v>
      </c>
      <c r="E55">
        <v>9.25</v>
      </c>
      <c r="I55">
        <v>1422.4</v>
      </c>
      <c r="J55">
        <v>201</v>
      </c>
      <c r="K55">
        <v>20</v>
      </c>
      <c r="Q55">
        <v>1092346</v>
      </c>
    </row>
    <row r="56" spans="3:19" x14ac:dyDescent="0.25">
      <c r="C56">
        <v>5</v>
      </c>
      <c r="D56" t="s">
        <v>2203</v>
      </c>
      <c r="E56">
        <v>52.5</v>
      </c>
      <c r="I56">
        <v>7099.55</v>
      </c>
      <c r="J56">
        <v>933</v>
      </c>
      <c r="K56">
        <v>373.45</v>
      </c>
      <c r="L56">
        <v>80</v>
      </c>
      <c r="O56">
        <v>10380</v>
      </c>
      <c r="P56">
        <v>10380</v>
      </c>
      <c r="Q56">
        <v>3408546</v>
      </c>
      <c r="S56">
        <v>2500</v>
      </c>
    </row>
    <row r="57" spans="3:19" x14ac:dyDescent="0.25">
      <c r="C57">
        <v>5</v>
      </c>
      <c r="D57">
        <v>303</v>
      </c>
      <c r="E57">
        <v>9.75</v>
      </c>
      <c r="I57">
        <v>1435.5</v>
      </c>
      <c r="J57">
        <v>207.5</v>
      </c>
      <c r="K57">
        <v>58.5</v>
      </c>
      <c r="Q57">
        <v>604026</v>
      </c>
      <c r="S57">
        <v>2500</v>
      </c>
    </row>
    <row r="58" spans="3:19" x14ac:dyDescent="0.25">
      <c r="C58">
        <v>5</v>
      </c>
      <c r="D58">
        <v>304</v>
      </c>
      <c r="E58">
        <v>24.5</v>
      </c>
      <c r="I58">
        <v>3223.55</v>
      </c>
      <c r="J58">
        <v>431</v>
      </c>
      <c r="K58">
        <v>203.95</v>
      </c>
      <c r="Q58">
        <v>1742371</v>
      </c>
    </row>
    <row r="59" spans="3:19" x14ac:dyDescent="0.25">
      <c r="C59">
        <v>5</v>
      </c>
      <c r="D59">
        <v>305</v>
      </c>
      <c r="E59">
        <v>11.25</v>
      </c>
      <c r="I59">
        <v>1557</v>
      </c>
      <c r="J59">
        <v>224.5</v>
      </c>
      <c r="K59">
        <v>111</v>
      </c>
      <c r="Q59">
        <v>766374</v>
      </c>
    </row>
    <row r="60" spans="3:19" x14ac:dyDescent="0.25">
      <c r="C60">
        <v>5</v>
      </c>
      <c r="D60">
        <v>636</v>
      </c>
      <c r="E60">
        <v>2</v>
      </c>
      <c r="I60">
        <v>315</v>
      </c>
      <c r="J60">
        <v>18</v>
      </c>
      <c r="O60">
        <v>4600</v>
      </c>
      <c r="P60">
        <v>4600</v>
      </c>
      <c r="Q60">
        <v>97767</v>
      </c>
    </row>
    <row r="61" spans="3:19" x14ac:dyDescent="0.25">
      <c r="C61">
        <v>5</v>
      </c>
      <c r="D61">
        <v>642</v>
      </c>
      <c r="E61">
        <v>5</v>
      </c>
      <c r="I61">
        <v>568.5</v>
      </c>
      <c r="J61">
        <v>52</v>
      </c>
      <c r="L61">
        <v>80</v>
      </c>
      <c r="O61">
        <v>5780</v>
      </c>
      <c r="P61">
        <v>5780</v>
      </c>
      <c r="Q61">
        <v>198008</v>
      </c>
    </row>
    <row r="62" spans="3:19" x14ac:dyDescent="0.25">
      <c r="C62">
        <v>5</v>
      </c>
      <c r="D62" t="s">
        <v>2204</v>
      </c>
      <c r="E62">
        <v>1</v>
      </c>
      <c r="I62">
        <v>168</v>
      </c>
      <c r="Q62">
        <v>34830</v>
      </c>
    </row>
    <row r="63" spans="3:19" x14ac:dyDescent="0.25">
      <c r="C63">
        <v>5</v>
      </c>
      <c r="D63">
        <v>30</v>
      </c>
      <c r="E63">
        <v>1</v>
      </c>
      <c r="I63">
        <v>168</v>
      </c>
      <c r="Q63">
        <v>34830</v>
      </c>
    </row>
    <row r="64" spans="3:19" x14ac:dyDescent="0.25">
      <c r="C64" t="s">
        <v>2209</v>
      </c>
      <c r="E64">
        <v>62.75</v>
      </c>
      <c r="I64">
        <v>8689.9500000000007</v>
      </c>
      <c r="J64">
        <v>1134</v>
      </c>
      <c r="K64">
        <v>393.45</v>
      </c>
      <c r="L64">
        <v>80</v>
      </c>
      <c r="O64">
        <v>10380</v>
      </c>
      <c r="P64">
        <v>10380</v>
      </c>
      <c r="Q64">
        <v>4566772</v>
      </c>
      <c r="S64">
        <v>4633.4310850439888</v>
      </c>
    </row>
  </sheetData>
  <hyperlinks>
    <hyperlink ref="A2" location="Obsah!A1" display="Zpět na Obsah  KL 01  1.-4.měsíc" xr:uid="{D11DCEF0-1D84-4324-8CB4-41D3FD95FB85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1" bestFit="1" customWidth="1" collapsed="1"/>
    <col min="2" max="2" width="7.7109375" style="199" hidden="1" customWidth="1" outlineLevel="1"/>
    <col min="3" max="3" width="0.140625" style="231" hidden="1" customWidth="1"/>
    <col min="4" max="4" width="7.7109375" style="199" customWidth="1"/>
    <col min="5" max="5" width="5.42578125" style="231" hidden="1" customWidth="1"/>
    <col min="6" max="6" width="7.7109375" style="199" customWidth="1"/>
    <col min="7" max="7" width="7.7109375" style="312" customWidth="1" collapsed="1"/>
    <col min="8" max="8" width="7.7109375" style="199" hidden="1" customWidth="1" outlineLevel="1"/>
    <col min="9" max="9" width="5.42578125" style="231" hidden="1" customWidth="1"/>
    <col min="10" max="10" width="7.7109375" style="199" customWidth="1"/>
    <col min="11" max="11" width="5.42578125" style="231" hidden="1" customWidth="1"/>
    <col min="12" max="12" width="7.7109375" style="199" customWidth="1"/>
    <col min="13" max="13" width="7.7109375" style="312" customWidth="1" collapsed="1"/>
    <col min="14" max="14" width="7.7109375" style="199" hidden="1" customWidth="1" outlineLevel="1"/>
    <col min="15" max="15" width="5" style="231" hidden="1" customWidth="1"/>
    <col min="16" max="16" width="7.7109375" style="199" customWidth="1"/>
    <col min="17" max="17" width="5" style="231" hidden="1" customWidth="1"/>
    <col min="18" max="18" width="7.7109375" style="199" customWidth="1"/>
    <col min="19" max="19" width="7.7109375" style="312" customWidth="1"/>
    <col min="20" max="16384" width="8.85546875" style="231"/>
  </cols>
  <sheetData>
    <row r="1" spans="1:19" ht="18.600000000000001" customHeight="1" thickBot="1" x14ac:dyDescent="0.35">
      <c r="A1" s="498" t="s">
        <v>139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</row>
    <row r="2" spans="1:19" ht="14.45" customHeight="1" thickBot="1" x14ac:dyDescent="0.25">
      <c r="A2" s="347" t="s">
        <v>297</v>
      </c>
      <c r="B2" s="324"/>
      <c r="C2" s="204"/>
      <c r="D2" s="324"/>
      <c r="E2" s="204"/>
      <c r="F2" s="324"/>
      <c r="G2" s="325"/>
      <c r="H2" s="324"/>
      <c r="I2" s="204"/>
      <c r="J2" s="324"/>
      <c r="K2" s="204"/>
      <c r="L2" s="324"/>
      <c r="M2" s="325"/>
      <c r="N2" s="324"/>
      <c r="O2" s="204"/>
      <c r="P2" s="324"/>
      <c r="Q2" s="204"/>
      <c r="R2" s="324"/>
      <c r="S2" s="325"/>
    </row>
    <row r="3" spans="1:19" ht="14.45" customHeight="1" thickBot="1" x14ac:dyDescent="0.25">
      <c r="A3" s="318" t="s">
        <v>141</v>
      </c>
      <c r="B3" s="319">
        <f>SUBTOTAL(9,B6:B1048576)</f>
        <v>15165101</v>
      </c>
      <c r="C3" s="320">
        <f t="shared" ref="C3:R3" si="0">SUBTOTAL(9,C6:C1048576)</f>
        <v>0</v>
      </c>
      <c r="D3" s="320">
        <f t="shared" si="0"/>
        <v>18005740</v>
      </c>
      <c r="E3" s="320">
        <f t="shared" si="0"/>
        <v>0</v>
      </c>
      <c r="F3" s="320">
        <f t="shared" si="0"/>
        <v>25928894</v>
      </c>
      <c r="G3" s="323">
        <f>IF(D3&lt;&gt;0,F3/D3,"")</f>
        <v>1.4400348999818946</v>
      </c>
      <c r="H3" s="319">
        <f t="shared" si="0"/>
        <v>2500748.84</v>
      </c>
      <c r="I3" s="320">
        <f t="shared" si="0"/>
        <v>0</v>
      </c>
      <c r="J3" s="320">
        <f t="shared" si="0"/>
        <v>3344935.3100000024</v>
      </c>
      <c r="K3" s="320">
        <f t="shared" si="0"/>
        <v>0</v>
      </c>
      <c r="L3" s="320">
        <f t="shared" si="0"/>
        <v>3689935.5700000003</v>
      </c>
      <c r="M3" s="321">
        <f>IF(J3&lt;&gt;0,L3/J3,"")</f>
        <v>1.1031410858585475</v>
      </c>
      <c r="N3" s="322">
        <f t="shared" si="0"/>
        <v>0</v>
      </c>
      <c r="O3" s="320">
        <f t="shared" si="0"/>
        <v>0</v>
      </c>
      <c r="P3" s="320">
        <f t="shared" si="0"/>
        <v>0</v>
      </c>
      <c r="Q3" s="320">
        <f t="shared" si="0"/>
        <v>0</v>
      </c>
      <c r="R3" s="320">
        <f t="shared" si="0"/>
        <v>0</v>
      </c>
      <c r="S3" s="321" t="str">
        <f>IF(P3&lt;&gt;0,R3/P3,"")</f>
        <v/>
      </c>
    </row>
    <row r="4" spans="1:19" ht="14.45" customHeight="1" x14ac:dyDescent="0.2">
      <c r="A4" s="581" t="s">
        <v>115</v>
      </c>
      <c r="B4" s="582" t="s">
        <v>109</v>
      </c>
      <c r="C4" s="583"/>
      <c r="D4" s="583"/>
      <c r="E4" s="583"/>
      <c r="F4" s="583"/>
      <c r="G4" s="585"/>
      <c r="H4" s="582" t="s">
        <v>110</v>
      </c>
      <c r="I4" s="583"/>
      <c r="J4" s="583"/>
      <c r="K4" s="583"/>
      <c r="L4" s="583"/>
      <c r="M4" s="585"/>
      <c r="N4" s="582" t="s">
        <v>111</v>
      </c>
      <c r="O4" s="583"/>
      <c r="P4" s="583"/>
      <c r="Q4" s="583"/>
      <c r="R4" s="583"/>
      <c r="S4" s="585"/>
    </row>
    <row r="5" spans="1:19" ht="14.45" customHeight="1" thickBot="1" x14ac:dyDescent="0.25">
      <c r="A5" s="731"/>
      <c r="B5" s="732">
        <v>2019</v>
      </c>
      <c r="C5" s="733"/>
      <c r="D5" s="733">
        <v>2020</v>
      </c>
      <c r="E5" s="733"/>
      <c r="F5" s="733">
        <v>2021</v>
      </c>
      <c r="G5" s="734" t="s">
        <v>2</v>
      </c>
      <c r="H5" s="732">
        <v>2019</v>
      </c>
      <c r="I5" s="733"/>
      <c r="J5" s="733">
        <v>2020</v>
      </c>
      <c r="K5" s="733"/>
      <c r="L5" s="733">
        <v>2021</v>
      </c>
      <c r="M5" s="734" t="s">
        <v>2</v>
      </c>
      <c r="N5" s="732">
        <v>2019</v>
      </c>
      <c r="O5" s="733"/>
      <c r="P5" s="733">
        <v>2020</v>
      </c>
      <c r="Q5" s="733"/>
      <c r="R5" s="733">
        <v>2021</v>
      </c>
      <c r="S5" s="734" t="s">
        <v>2</v>
      </c>
    </row>
    <row r="6" spans="1:19" ht="14.45" customHeight="1" thickBot="1" x14ac:dyDescent="0.25">
      <c r="A6" s="737" t="s">
        <v>1557</v>
      </c>
      <c r="B6" s="735">
        <v>15165101</v>
      </c>
      <c r="C6" s="736"/>
      <c r="D6" s="735">
        <v>18005740</v>
      </c>
      <c r="E6" s="736"/>
      <c r="F6" s="735">
        <v>25928894</v>
      </c>
      <c r="G6" s="368"/>
      <c r="H6" s="735">
        <v>2500748.84</v>
      </c>
      <c r="I6" s="736"/>
      <c r="J6" s="735">
        <v>3344935.3100000024</v>
      </c>
      <c r="K6" s="736"/>
      <c r="L6" s="735">
        <v>3689935.5700000003</v>
      </c>
      <c r="M6" s="368"/>
      <c r="N6" s="735"/>
      <c r="O6" s="736"/>
      <c r="P6" s="735"/>
      <c r="Q6" s="736"/>
      <c r="R6" s="735"/>
      <c r="S6" s="3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5CA7085-D0B5-488C-B301-597F374D785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1" bestFit="1" customWidth="1"/>
    <col min="2" max="2" width="8.7109375" style="231" bestFit="1" customWidth="1"/>
    <col min="3" max="3" width="2.140625" style="231" bestFit="1" customWidth="1"/>
    <col min="4" max="4" width="8" style="231" bestFit="1" customWidth="1"/>
    <col min="5" max="5" width="52.85546875" style="231" bestFit="1" customWidth="1" collapsed="1"/>
    <col min="6" max="7" width="11.140625" style="309" hidden="1" customWidth="1" outlineLevel="1"/>
    <col min="8" max="9" width="9.28515625" style="309" hidden="1" customWidth="1"/>
    <col min="10" max="11" width="11.140625" style="309" customWidth="1"/>
    <col min="12" max="13" width="9.28515625" style="309" hidden="1" customWidth="1"/>
    <col min="14" max="15" width="11.140625" style="309" customWidth="1"/>
    <col min="16" max="16" width="11.140625" style="312" customWidth="1"/>
    <col min="17" max="17" width="11.140625" style="309" customWidth="1"/>
    <col min="18" max="16384" width="8.85546875" style="231"/>
  </cols>
  <sheetData>
    <row r="1" spans="1:17" ht="18.600000000000001" customHeight="1" thickBot="1" x14ac:dyDescent="0.35">
      <c r="A1" s="486" t="s">
        <v>2853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ht="14.45" customHeight="1" thickBot="1" x14ac:dyDescent="0.25">
      <c r="A2" s="347" t="s">
        <v>297</v>
      </c>
      <c r="B2" s="232"/>
      <c r="C2" s="232"/>
      <c r="D2" s="232"/>
      <c r="E2" s="232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7"/>
      <c r="Q2" s="326"/>
    </row>
    <row r="3" spans="1:17" ht="14.45" customHeight="1" thickBot="1" x14ac:dyDescent="0.25">
      <c r="E3" s="97" t="s">
        <v>141</v>
      </c>
      <c r="F3" s="191">
        <f t="shared" ref="F3:O3" si="0">SUBTOTAL(9,F6:F1048576)</f>
        <v>4788.8899999999994</v>
      </c>
      <c r="G3" s="192">
        <f t="shared" si="0"/>
        <v>17665849.84</v>
      </c>
      <c r="H3" s="192"/>
      <c r="I3" s="192"/>
      <c r="J3" s="192">
        <f t="shared" si="0"/>
        <v>4918.24</v>
      </c>
      <c r="K3" s="192">
        <f t="shared" si="0"/>
        <v>21350675.310000002</v>
      </c>
      <c r="L3" s="192"/>
      <c r="M3" s="192"/>
      <c r="N3" s="192">
        <f t="shared" si="0"/>
        <v>5303.2699999999995</v>
      </c>
      <c r="O3" s="192">
        <f t="shared" si="0"/>
        <v>29618829.57</v>
      </c>
      <c r="P3" s="70">
        <f>IF(K3=0,0,O3/K3)</f>
        <v>1.3872549294086003</v>
      </c>
      <c r="Q3" s="193">
        <f>IF(N3=0,0,O3/N3)</f>
        <v>5585.0125620607669</v>
      </c>
    </row>
    <row r="4" spans="1:17" ht="14.45" customHeight="1" x14ac:dyDescent="0.2">
      <c r="A4" s="588" t="s">
        <v>60</v>
      </c>
      <c r="B4" s="586" t="s">
        <v>105</v>
      </c>
      <c r="C4" s="588" t="s">
        <v>106</v>
      </c>
      <c r="D4" s="592" t="s">
        <v>107</v>
      </c>
      <c r="E4" s="589" t="s">
        <v>67</v>
      </c>
      <c r="F4" s="590">
        <v>2019</v>
      </c>
      <c r="G4" s="591"/>
      <c r="H4" s="194"/>
      <c r="I4" s="194"/>
      <c r="J4" s="590">
        <v>2020</v>
      </c>
      <c r="K4" s="591"/>
      <c r="L4" s="194"/>
      <c r="M4" s="194"/>
      <c r="N4" s="590">
        <v>2021</v>
      </c>
      <c r="O4" s="591"/>
      <c r="P4" s="593" t="s">
        <v>2</v>
      </c>
      <c r="Q4" s="587" t="s">
        <v>108</v>
      </c>
    </row>
    <row r="5" spans="1:17" ht="14.45" customHeight="1" thickBot="1" x14ac:dyDescent="0.25">
      <c r="A5" s="738"/>
      <c r="B5" s="739"/>
      <c r="C5" s="738"/>
      <c r="D5" s="740"/>
      <c r="E5" s="741"/>
      <c r="F5" s="742" t="s">
        <v>77</v>
      </c>
      <c r="G5" s="743" t="s">
        <v>14</v>
      </c>
      <c r="H5" s="744"/>
      <c r="I5" s="744"/>
      <c r="J5" s="742" t="s">
        <v>77</v>
      </c>
      <c r="K5" s="743" t="s">
        <v>14</v>
      </c>
      <c r="L5" s="744"/>
      <c r="M5" s="744"/>
      <c r="N5" s="742" t="s">
        <v>77</v>
      </c>
      <c r="O5" s="743" t="s">
        <v>14</v>
      </c>
      <c r="P5" s="745"/>
      <c r="Q5" s="746"/>
    </row>
    <row r="6" spans="1:17" ht="14.45" customHeight="1" x14ac:dyDescent="0.2">
      <c r="A6" s="671" t="s">
        <v>521</v>
      </c>
      <c r="B6" s="672" t="s">
        <v>2220</v>
      </c>
      <c r="C6" s="672" t="s">
        <v>2221</v>
      </c>
      <c r="D6" s="672" t="s">
        <v>2222</v>
      </c>
      <c r="E6" s="672" t="s">
        <v>2223</v>
      </c>
      <c r="F6" s="676"/>
      <c r="G6" s="676"/>
      <c r="H6" s="676"/>
      <c r="I6" s="676"/>
      <c r="J6" s="676"/>
      <c r="K6" s="676"/>
      <c r="L6" s="676"/>
      <c r="M6" s="676"/>
      <c r="N6" s="676">
        <v>1</v>
      </c>
      <c r="O6" s="676">
        <v>2056</v>
      </c>
      <c r="P6" s="697"/>
      <c r="Q6" s="677">
        <v>2056</v>
      </c>
    </row>
    <row r="7" spans="1:17" ht="14.45" customHeight="1" x14ac:dyDescent="0.2">
      <c r="A7" s="678" t="s">
        <v>521</v>
      </c>
      <c r="B7" s="679" t="s">
        <v>2220</v>
      </c>
      <c r="C7" s="679" t="s">
        <v>2221</v>
      </c>
      <c r="D7" s="679" t="s">
        <v>2224</v>
      </c>
      <c r="E7" s="679" t="s">
        <v>2225</v>
      </c>
      <c r="F7" s="683">
        <v>2</v>
      </c>
      <c r="G7" s="683">
        <v>5572</v>
      </c>
      <c r="H7" s="683"/>
      <c r="I7" s="683">
        <v>2786</v>
      </c>
      <c r="J7" s="683">
        <v>10</v>
      </c>
      <c r="K7" s="683">
        <v>27950</v>
      </c>
      <c r="L7" s="683"/>
      <c r="M7" s="683">
        <v>2795</v>
      </c>
      <c r="N7" s="683">
        <v>13</v>
      </c>
      <c r="O7" s="683">
        <v>37518</v>
      </c>
      <c r="P7" s="705"/>
      <c r="Q7" s="684">
        <v>2886</v>
      </c>
    </row>
    <row r="8" spans="1:17" ht="14.45" customHeight="1" x14ac:dyDescent="0.2">
      <c r="A8" s="678" t="s">
        <v>521</v>
      </c>
      <c r="B8" s="679" t="s">
        <v>2220</v>
      </c>
      <c r="C8" s="679" t="s">
        <v>2221</v>
      </c>
      <c r="D8" s="679" t="s">
        <v>2226</v>
      </c>
      <c r="E8" s="679" t="s">
        <v>2227</v>
      </c>
      <c r="F8" s="683">
        <v>3</v>
      </c>
      <c r="G8" s="683">
        <v>18621</v>
      </c>
      <c r="H8" s="683"/>
      <c r="I8" s="683">
        <v>6207</v>
      </c>
      <c r="J8" s="683"/>
      <c r="K8" s="683"/>
      <c r="L8" s="683"/>
      <c r="M8" s="683"/>
      <c r="N8" s="683">
        <v>1</v>
      </c>
      <c r="O8" s="683">
        <v>6457</v>
      </c>
      <c r="P8" s="705"/>
      <c r="Q8" s="684">
        <v>6457</v>
      </c>
    </row>
    <row r="9" spans="1:17" ht="14.45" customHeight="1" x14ac:dyDescent="0.2">
      <c r="A9" s="678" t="s">
        <v>521</v>
      </c>
      <c r="B9" s="679" t="s">
        <v>2220</v>
      </c>
      <c r="C9" s="679" t="s">
        <v>2221</v>
      </c>
      <c r="D9" s="679" t="s">
        <v>2228</v>
      </c>
      <c r="E9" s="679" t="s">
        <v>2229</v>
      </c>
      <c r="F9" s="683">
        <v>1</v>
      </c>
      <c r="G9" s="683">
        <v>3254</v>
      </c>
      <c r="H9" s="683"/>
      <c r="I9" s="683">
        <v>3254</v>
      </c>
      <c r="J9" s="683"/>
      <c r="K9" s="683"/>
      <c r="L9" s="683"/>
      <c r="M9" s="683"/>
      <c r="N9" s="683"/>
      <c r="O9" s="683"/>
      <c r="P9" s="705"/>
      <c r="Q9" s="684"/>
    </row>
    <row r="10" spans="1:17" ht="14.45" customHeight="1" x14ac:dyDescent="0.2">
      <c r="A10" s="678" t="s">
        <v>521</v>
      </c>
      <c r="B10" s="679" t="s">
        <v>2220</v>
      </c>
      <c r="C10" s="679" t="s">
        <v>2221</v>
      </c>
      <c r="D10" s="679" t="s">
        <v>2230</v>
      </c>
      <c r="E10" s="679" t="s">
        <v>2231</v>
      </c>
      <c r="F10" s="683"/>
      <c r="G10" s="683"/>
      <c r="H10" s="683"/>
      <c r="I10" s="683"/>
      <c r="J10" s="683">
        <v>5</v>
      </c>
      <c r="K10" s="683">
        <v>12435</v>
      </c>
      <c r="L10" s="683"/>
      <c r="M10" s="683">
        <v>2487</v>
      </c>
      <c r="N10" s="683"/>
      <c r="O10" s="683"/>
      <c r="P10" s="705"/>
      <c r="Q10" s="684"/>
    </row>
    <row r="11" spans="1:17" ht="14.45" customHeight="1" x14ac:dyDescent="0.2">
      <c r="A11" s="678" t="s">
        <v>521</v>
      </c>
      <c r="B11" s="679" t="s">
        <v>2220</v>
      </c>
      <c r="C11" s="679" t="s">
        <v>2221</v>
      </c>
      <c r="D11" s="679" t="s">
        <v>2232</v>
      </c>
      <c r="E11" s="679" t="s">
        <v>2233</v>
      </c>
      <c r="F11" s="683">
        <v>12</v>
      </c>
      <c r="G11" s="683">
        <v>25932</v>
      </c>
      <c r="H11" s="683"/>
      <c r="I11" s="683">
        <v>2161</v>
      </c>
      <c r="J11" s="683">
        <v>13</v>
      </c>
      <c r="K11" s="683">
        <v>28193</v>
      </c>
      <c r="L11" s="683"/>
      <c r="M11" s="683">
        <v>2168.6923076923076</v>
      </c>
      <c r="N11" s="683">
        <v>16</v>
      </c>
      <c r="O11" s="683">
        <v>36176</v>
      </c>
      <c r="P11" s="705"/>
      <c r="Q11" s="684">
        <v>2261</v>
      </c>
    </row>
    <row r="12" spans="1:17" ht="14.45" customHeight="1" x14ac:dyDescent="0.2">
      <c r="A12" s="678" t="s">
        <v>521</v>
      </c>
      <c r="B12" s="679" t="s">
        <v>2220</v>
      </c>
      <c r="C12" s="679" t="s">
        <v>2221</v>
      </c>
      <c r="D12" s="679" t="s">
        <v>2234</v>
      </c>
      <c r="E12" s="679" t="s">
        <v>2235</v>
      </c>
      <c r="F12" s="683">
        <v>1</v>
      </c>
      <c r="G12" s="683">
        <v>1688</v>
      </c>
      <c r="H12" s="683"/>
      <c r="I12" s="683">
        <v>1688</v>
      </c>
      <c r="J12" s="683">
        <v>1</v>
      </c>
      <c r="K12" s="683">
        <v>1694</v>
      </c>
      <c r="L12" s="683"/>
      <c r="M12" s="683">
        <v>1694</v>
      </c>
      <c r="N12" s="683"/>
      <c r="O12" s="683"/>
      <c r="P12" s="705"/>
      <c r="Q12" s="684"/>
    </row>
    <row r="13" spans="1:17" ht="14.45" customHeight="1" x14ac:dyDescent="0.2">
      <c r="A13" s="678" t="s">
        <v>521</v>
      </c>
      <c r="B13" s="679" t="s">
        <v>2220</v>
      </c>
      <c r="C13" s="679" t="s">
        <v>2221</v>
      </c>
      <c r="D13" s="679" t="s">
        <v>2236</v>
      </c>
      <c r="E13" s="679" t="s">
        <v>2237</v>
      </c>
      <c r="F13" s="683">
        <v>1</v>
      </c>
      <c r="G13" s="683">
        <v>2330</v>
      </c>
      <c r="H13" s="683"/>
      <c r="I13" s="683">
        <v>2330</v>
      </c>
      <c r="J13" s="683"/>
      <c r="K13" s="683"/>
      <c r="L13" s="683"/>
      <c r="M13" s="683"/>
      <c r="N13" s="683">
        <v>3</v>
      </c>
      <c r="O13" s="683">
        <v>7290</v>
      </c>
      <c r="P13" s="705"/>
      <c r="Q13" s="684">
        <v>2430</v>
      </c>
    </row>
    <row r="14" spans="1:17" ht="14.45" customHeight="1" x14ac:dyDescent="0.2">
      <c r="A14" s="678" t="s">
        <v>521</v>
      </c>
      <c r="B14" s="679" t="s">
        <v>2220</v>
      </c>
      <c r="C14" s="679" t="s">
        <v>2221</v>
      </c>
      <c r="D14" s="679" t="s">
        <v>2238</v>
      </c>
      <c r="E14" s="679" t="s">
        <v>2239</v>
      </c>
      <c r="F14" s="683">
        <v>12</v>
      </c>
      <c r="G14" s="683">
        <v>33420</v>
      </c>
      <c r="H14" s="683"/>
      <c r="I14" s="683">
        <v>2785</v>
      </c>
      <c r="J14" s="683">
        <v>4</v>
      </c>
      <c r="K14" s="683">
        <v>11180</v>
      </c>
      <c r="L14" s="683"/>
      <c r="M14" s="683">
        <v>2795</v>
      </c>
      <c r="N14" s="683">
        <v>15</v>
      </c>
      <c r="O14" s="683">
        <v>43275</v>
      </c>
      <c r="P14" s="705"/>
      <c r="Q14" s="684">
        <v>2885</v>
      </c>
    </row>
    <row r="15" spans="1:17" ht="14.45" customHeight="1" x14ac:dyDescent="0.2">
      <c r="A15" s="678" t="s">
        <v>521</v>
      </c>
      <c r="B15" s="679" t="s">
        <v>2220</v>
      </c>
      <c r="C15" s="679" t="s">
        <v>2221</v>
      </c>
      <c r="D15" s="679" t="s">
        <v>2240</v>
      </c>
      <c r="E15" s="679" t="s">
        <v>2241</v>
      </c>
      <c r="F15" s="683">
        <v>5</v>
      </c>
      <c r="G15" s="683">
        <v>25740</v>
      </c>
      <c r="H15" s="683"/>
      <c r="I15" s="683">
        <v>5148</v>
      </c>
      <c r="J15" s="683">
        <v>2</v>
      </c>
      <c r="K15" s="683">
        <v>10296</v>
      </c>
      <c r="L15" s="683"/>
      <c r="M15" s="683">
        <v>5148</v>
      </c>
      <c r="N15" s="683">
        <v>2</v>
      </c>
      <c r="O15" s="683">
        <v>10296</v>
      </c>
      <c r="P15" s="705"/>
      <c r="Q15" s="684">
        <v>5148</v>
      </c>
    </row>
    <row r="16" spans="1:17" ht="14.45" customHeight="1" x14ac:dyDescent="0.2">
      <c r="A16" s="678" t="s">
        <v>521</v>
      </c>
      <c r="B16" s="679" t="s">
        <v>2220</v>
      </c>
      <c r="C16" s="679" t="s">
        <v>2221</v>
      </c>
      <c r="D16" s="679" t="s">
        <v>2242</v>
      </c>
      <c r="E16" s="679" t="s">
        <v>2243</v>
      </c>
      <c r="F16" s="683"/>
      <c r="G16" s="683"/>
      <c r="H16" s="683"/>
      <c r="I16" s="683"/>
      <c r="J16" s="683"/>
      <c r="K16" s="683"/>
      <c r="L16" s="683"/>
      <c r="M16" s="683"/>
      <c r="N16" s="683">
        <v>1</v>
      </c>
      <c r="O16" s="683">
        <v>4994</v>
      </c>
      <c r="P16" s="705"/>
      <c r="Q16" s="684">
        <v>4994</v>
      </c>
    </row>
    <row r="17" spans="1:17" ht="14.45" customHeight="1" x14ac:dyDescent="0.2">
      <c r="A17" s="678" t="s">
        <v>521</v>
      </c>
      <c r="B17" s="679" t="s">
        <v>2220</v>
      </c>
      <c r="C17" s="679" t="s">
        <v>2221</v>
      </c>
      <c r="D17" s="679" t="s">
        <v>2244</v>
      </c>
      <c r="E17" s="679" t="s">
        <v>2245</v>
      </c>
      <c r="F17" s="683">
        <v>2</v>
      </c>
      <c r="G17" s="683">
        <v>1690</v>
      </c>
      <c r="H17" s="683"/>
      <c r="I17" s="683">
        <v>845</v>
      </c>
      <c r="J17" s="683"/>
      <c r="K17" s="683"/>
      <c r="L17" s="683"/>
      <c r="M17" s="683"/>
      <c r="N17" s="683"/>
      <c r="O17" s="683"/>
      <c r="P17" s="705"/>
      <c r="Q17" s="684"/>
    </row>
    <row r="18" spans="1:17" ht="14.45" customHeight="1" x14ac:dyDescent="0.2">
      <c r="A18" s="678" t="s">
        <v>521</v>
      </c>
      <c r="B18" s="679" t="s">
        <v>2220</v>
      </c>
      <c r="C18" s="679" t="s">
        <v>2221</v>
      </c>
      <c r="D18" s="679" t="s">
        <v>2246</v>
      </c>
      <c r="E18" s="679" t="s">
        <v>2247</v>
      </c>
      <c r="F18" s="683"/>
      <c r="G18" s="683"/>
      <c r="H18" s="683"/>
      <c r="I18" s="683"/>
      <c r="J18" s="683"/>
      <c r="K18" s="683"/>
      <c r="L18" s="683"/>
      <c r="M18" s="683"/>
      <c r="N18" s="683">
        <v>1</v>
      </c>
      <c r="O18" s="683">
        <v>10266</v>
      </c>
      <c r="P18" s="705"/>
      <c r="Q18" s="684">
        <v>10266</v>
      </c>
    </row>
    <row r="19" spans="1:17" ht="14.45" customHeight="1" x14ac:dyDescent="0.2">
      <c r="A19" s="678" t="s">
        <v>521</v>
      </c>
      <c r="B19" s="679" t="s">
        <v>2220</v>
      </c>
      <c r="C19" s="679" t="s">
        <v>2221</v>
      </c>
      <c r="D19" s="679" t="s">
        <v>2248</v>
      </c>
      <c r="E19" s="679" t="s">
        <v>2249</v>
      </c>
      <c r="F19" s="683">
        <v>1</v>
      </c>
      <c r="G19" s="683">
        <v>685</v>
      </c>
      <c r="H19" s="683"/>
      <c r="I19" s="683">
        <v>685</v>
      </c>
      <c r="J19" s="683"/>
      <c r="K19" s="683"/>
      <c r="L19" s="683"/>
      <c r="M19" s="683"/>
      <c r="N19" s="683"/>
      <c r="O19" s="683"/>
      <c r="P19" s="705"/>
      <c r="Q19" s="684"/>
    </row>
    <row r="20" spans="1:17" ht="14.45" customHeight="1" x14ac:dyDescent="0.2">
      <c r="A20" s="678" t="s">
        <v>521</v>
      </c>
      <c r="B20" s="679" t="s">
        <v>2220</v>
      </c>
      <c r="C20" s="679" t="s">
        <v>2221</v>
      </c>
      <c r="D20" s="679" t="s">
        <v>2250</v>
      </c>
      <c r="E20" s="679" t="s">
        <v>2251</v>
      </c>
      <c r="F20" s="683">
        <v>6</v>
      </c>
      <c r="G20" s="683">
        <v>5076</v>
      </c>
      <c r="H20" s="683"/>
      <c r="I20" s="683">
        <v>846</v>
      </c>
      <c r="J20" s="683">
        <v>10</v>
      </c>
      <c r="K20" s="683">
        <v>8508</v>
      </c>
      <c r="L20" s="683"/>
      <c r="M20" s="683">
        <v>850.8</v>
      </c>
      <c r="N20" s="683">
        <v>18</v>
      </c>
      <c r="O20" s="683">
        <v>15822</v>
      </c>
      <c r="P20" s="705"/>
      <c r="Q20" s="684">
        <v>879</v>
      </c>
    </row>
    <row r="21" spans="1:17" ht="14.45" customHeight="1" x14ac:dyDescent="0.2">
      <c r="A21" s="678" t="s">
        <v>521</v>
      </c>
      <c r="B21" s="679" t="s">
        <v>2220</v>
      </c>
      <c r="C21" s="679" t="s">
        <v>2221</v>
      </c>
      <c r="D21" s="679" t="s">
        <v>2252</v>
      </c>
      <c r="E21" s="679" t="s">
        <v>2253</v>
      </c>
      <c r="F21" s="683">
        <v>2</v>
      </c>
      <c r="G21" s="683">
        <v>0</v>
      </c>
      <c r="H21" s="683"/>
      <c r="I21" s="683">
        <v>0</v>
      </c>
      <c r="J21" s="683">
        <v>3</v>
      </c>
      <c r="K21" s="683">
        <v>0</v>
      </c>
      <c r="L21" s="683"/>
      <c r="M21" s="683">
        <v>0</v>
      </c>
      <c r="N21" s="683">
        <v>6</v>
      </c>
      <c r="O21" s="683">
        <v>0</v>
      </c>
      <c r="P21" s="705"/>
      <c r="Q21" s="684">
        <v>0</v>
      </c>
    </row>
    <row r="22" spans="1:17" ht="14.45" customHeight="1" x14ac:dyDescent="0.2">
      <c r="A22" s="678" t="s">
        <v>521</v>
      </c>
      <c r="B22" s="679" t="s">
        <v>2220</v>
      </c>
      <c r="C22" s="679" t="s">
        <v>2221</v>
      </c>
      <c r="D22" s="679" t="s">
        <v>2254</v>
      </c>
      <c r="E22" s="679" t="s">
        <v>2255</v>
      </c>
      <c r="F22" s="683"/>
      <c r="G22" s="683"/>
      <c r="H22" s="683"/>
      <c r="I22" s="683"/>
      <c r="J22" s="683"/>
      <c r="K22" s="683"/>
      <c r="L22" s="683"/>
      <c r="M22" s="683"/>
      <c r="N22" s="683">
        <v>1</v>
      </c>
      <c r="O22" s="683">
        <v>0</v>
      </c>
      <c r="P22" s="705"/>
      <c r="Q22" s="684">
        <v>0</v>
      </c>
    </row>
    <row r="23" spans="1:17" ht="14.45" customHeight="1" x14ac:dyDescent="0.2">
      <c r="A23" s="678" t="s">
        <v>521</v>
      </c>
      <c r="B23" s="679" t="s">
        <v>2220</v>
      </c>
      <c r="C23" s="679" t="s">
        <v>2221</v>
      </c>
      <c r="D23" s="679" t="s">
        <v>2256</v>
      </c>
      <c r="E23" s="679" t="s">
        <v>2257</v>
      </c>
      <c r="F23" s="683"/>
      <c r="G23" s="683"/>
      <c r="H23" s="683"/>
      <c r="I23" s="683"/>
      <c r="J23" s="683"/>
      <c r="K23" s="683"/>
      <c r="L23" s="683"/>
      <c r="M23" s="683"/>
      <c r="N23" s="683">
        <v>1</v>
      </c>
      <c r="O23" s="683">
        <v>0</v>
      </c>
      <c r="P23" s="705"/>
      <c r="Q23" s="684">
        <v>0</v>
      </c>
    </row>
    <row r="24" spans="1:17" ht="14.45" customHeight="1" x14ac:dyDescent="0.2">
      <c r="A24" s="678" t="s">
        <v>521</v>
      </c>
      <c r="B24" s="679" t="s">
        <v>2220</v>
      </c>
      <c r="C24" s="679" t="s">
        <v>2221</v>
      </c>
      <c r="D24" s="679" t="s">
        <v>2258</v>
      </c>
      <c r="E24" s="679" t="s">
        <v>2259</v>
      </c>
      <c r="F24" s="683"/>
      <c r="G24" s="683"/>
      <c r="H24" s="683"/>
      <c r="I24" s="683"/>
      <c r="J24" s="683"/>
      <c r="K24" s="683"/>
      <c r="L24" s="683"/>
      <c r="M24" s="683"/>
      <c r="N24" s="683">
        <v>4</v>
      </c>
      <c r="O24" s="683">
        <v>0</v>
      </c>
      <c r="P24" s="705"/>
      <c r="Q24" s="684">
        <v>0</v>
      </c>
    </row>
    <row r="25" spans="1:17" ht="14.45" customHeight="1" x14ac:dyDescent="0.2">
      <c r="A25" s="678" t="s">
        <v>521</v>
      </c>
      <c r="B25" s="679" t="s">
        <v>2220</v>
      </c>
      <c r="C25" s="679" t="s">
        <v>2221</v>
      </c>
      <c r="D25" s="679" t="s">
        <v>2260</v>
      </c>
      <c r="E25" s="679" t="s">
        <v>2261</v>
      </c>
      <c r="F25" s="683"/>
      <c r="G25" s="683"/>
      <c r="H25" s="683"/>
      <c r="I25" s="683"/>
      <c r="J25" s="683"/>
      <c r="K25" s="683"/>
      <c r="L25" s="683"/>
      <c r="M25" s="683"/>
      <c r="N25" s="683">
        <v>1</v>
      </c>
      <c r="O25" s="683">
        <v>0</v>
      </c>
      <c r="P25" s="705"/>
      <c r="Q25" s="684">
        <v>0</v>
      </c>
    </row>
    <row r="26" spans="1:17" ht="14.45" customHeight="1" x14ac:dyDescent="0.2">
      <c r="A26" s="678" t="s">
        <v>521</v>
      </c>
      <c r="B26" s="679" t="s">
        <v>2220</v>
      </c>
      <c r="C26" s="679" t="s">
        <v>2221</v>
      </c>
      <c r="D26" s="679" t="s">
        <v>2262</v>
      </c>
      <c r="E26" s="679" t="s">
        <v>2263</v>
      </c>
      <c r="F26" s="683"/>
      <c r="G26" s="683"/>
      <c r="H26" s="683"/>
      <c r="I26" s="683"/>
      <c r="J26" s="683"/>
      <c r="K26" s="683"/>
      <c r="L26" s="683"/>
      <c r="M26" s="683"/>
      <c r="N26" s="683">
        <v>2</v>
      </c>
      <c r="O26" s="683">
        <v>0</v>
      </c>
      <c r="P26" s="705"/>
      <c r="Q26" s="684">
        <v>0</v>
      </c>
    </row>
    <row r="27" spans="1:17" ht="14.45" customHeight="1" x14ac:dyDescent="0.2">
      <c r="A27" s="678" t="s">
        <v>521</v>
      </c>
      <c r="B27" s="679" t="s">
        <v>2220</v>
      </c>
      <c r="C27" s="679" t="s">
        <v>2221</v>
      </c>
      <c r="D27" s="679" t="s">
        <v>2264</v>
      </c>
      <c r="E27" s="679" t="s">
        <v>2265</v>
      </c>
      <c r="F27" s="683"/>
      <c r="G27" s="683"/>
      <c r="H27" s="683"/>
      <c r="I27" s="683"/>
      <c r="J27" s="683">
        <v>1</v>
      </c>
      <c r="K27" s="683">
        <v>0</v>
      </c>
      <c r="L27" s="683"/>
      <c r="M27" s="683">
        <v>0</v>
      </c>
      <c r="N27" s="683"/>
      <c r="O27" s="683"/>
      <c r="P27" s="705"/>
      <c r="Q27" s="684"/>
    </row>
    <row r="28" spans="1:17" ht="14.45" customHeight="1" x14ac:dyDescent="0.2">
      <c r="A28" s="678" t="s">
        <v>521</v>
      </c>
      <c r="B28" s="679" t="s">
        <v>2220</v>
      </c>
      <c r="C28" s="679" t="s">
        <v>2221</v>
      </c>
      <c r="D28" s="679" t="s">
        <v>2266</v>
      </c>
      <c r="E28" s="679" t="s">
        <v>2267</v>
      </c>
      <c r="F28" s="683">
        <v>1</v>
      </c>
      <c r="G28" s="683">
        <v>0</v>
      </c>
      <c r="H28" s="683"/>
      <c r="I28" s="683">
        <v>0</v>
      </c>
      <c r="J28" s="683"/>
      <c r="K28" s="683"/>
      <c r="L28" s="683"/>
      <c r="M28" s="683"/>
      <c r="N28" s="683"/>
      <c r="O28" s="683"/>
      <c r="P28" s="705"/>
      <c r="Q28" s="684"/>
    </row>
    <row r="29" spans="1:17" ht="14.45" customHeight="1" x14ac:dyDescent="0.2">
      <c r="A29" s="678" t="s">
        <v>521</v>
      </c>
      <c r="B29" s="679" t="s">
        <v>2220</v>
      </c>
      <c r="C29" s="679" t="s">
        <v>2221</v>
      </c>
      <c r="D29" s="679" t="s">
        <v>2268</v>
      </c>
      <c r="E29" s="679" t="s">
        <v>2269</v>
      </c>
      <c r="F29" s="683">
        <v>1</v>
      </c>
      <c r="G29" s="683">
        <v>0</v>
      </c>
      <c r="H29" s="683"/>
      <c r="I29" s="683">
        <v>0</v>
      </c>
      <c r="J29" s="683"/>
      <c r="K29" s="683"/>
      <c r="L29" s="683"/>
      <c r="M29" s="683"/>
      <c r="N29" s="683"/>
      <c r="O29" s="683"/>
      <c r="P29" s="705"/>
      <c r="Q29" s="684"/>
    </row>
    <row r="30" spans="1:17" ht="14.45" customHeight="1" x14ac:dyDescent="0.2">
      <c r="A30" s="678" t="s">
        <v>521</v>
      </c>
      <c r="B30" s="679" t="s">
        <v>2220</v>
      </c>
      <c r="C30" s="679" t="s">
        <v>2221</v>
      </c>
      <c r="D30" s="679" t="s">
        <v>2270</v>
      </c>
      <c r="E30" s="679" t="s">
        <v>2271</v>
      </c>
      <c r="F30" s="683">
        <v>1</v>
      </c>
      <c r="G30" s="683">
        <v>0</v>
      </c>
      <c r="H30" s="683"/>
      <c r="I30" s="683">
        <v>0</v>
      </c>
      <c r="J30" s="683"/>
      <c r="K30" s="683"/>
      <c r="L30" s="683"/>
      <c r="M30" s="683"/>
      <c r="N30" s="683"/>
      <c r="O30" s="683"/>
      <c r="P30" s="705"/>
      <c r="Q30" s="684"/>
    </row>
    <row r="31" spans="1:17" ht="14.45" customHeight="1" x14ac:dyDescent="0.2">
      <c r="A31" s="678" t="s">
        <v>521</v>
      </c>
      <c r="B31" s="679" t="s">
        <v>2220</v>
      </c>
      <c r="C31" s="679" t="s">
        <v>2221</v>
      </c>
      <c r="D31" s="679" t="s">
        <v>2272</v>
      </c>
      <c r="E31" s="679" t="s">
        <v>2273</v>
      </c>
      <c r="F31" s="683"/>
      <c r="G31" s="683"/>
      <c r="H31" s="683"/>
      <c r="I31" s="683"/>
      <c r="J31" s="683"/>
      <c r="K31" s="683"/>
      <c r="L31" s="683"/>
      <c r="M31" s="683"/>
      <c r="N31" s="683">
        <v>1</v>
      </c>
      <c r="O31" s="683">
        <v>0</v>
      </c>
      <c r="P31" s="705"/>
      <c r="Q31" s="684">
        <v>0</v>
      </c>
    </row>
    <row r="32" spans="1:17" ht="14.45" customHeight="1" x14ac:dyDescent="0.2">
      <c r="A32" s="678" t="s">
        <v>521</v>
      </c>
      <c r="B32" s="679" t="s">
        <v>2220</v>
      </c>
      <c r="C32" s="679" t="s">
        <v>2221</v>
      </c>
      <c r="D32" s="679" t="s">
        <v>2274</v>
      </c>
      <c r="E32" s="679" t="s">
        <v>2275</v>
      </c>
      <c r="F32" s="683"/>
      <c r="G32" s="683"/>
      <c r="H32" s="683"/>
      <c r="I32" s="683"/>
      <c r="J32" s="683"/>
      <c r="K32" s="683"/>
      <c r="L32" s="683"/>
      <c r="M32" s="683"/>
      <c r="N32" s="683">
        <v>1</v>
      </c>
      <c r="O32" s="683">
        <v>0</v>
      </c>
      <c r="P32" s="705"/>
      <c r="Q32" s="684">
        <v>0</v>
      </c>
    </row>
    <row r="33" spans="1:17" ht="14.45" customHeight="1" x14ac:dyDescent="0.2">
      <c r="A33" s="678" t="s">
        <v>521</v>
      </c>
      <c r="B33" s="679" t="s">
        <v>2220</v>
      </c>
      <c r="C33" s="679" t="s">
        <v>2221</v>
      </c>
      <c r="D33" s="679" t="s">
        <v>2276</v>
      </c>
      <c r="E33" s="679" t="s">
        <v>2277</v>
      </c>
      <c r="F33" s="683"/>
      <c r="G33" s="683"/>
      <c r="H33" s="683"/>
      <c r="I33" s="683"/>
      <c r="J33" s="683">
        <v>1</v>
      </c>
      <c r="K33" s="683">
        <v>0</v>
      </c>
      <c r="L33" s="683"/>
      <c r="M33" s="683">
        <v>0</v>
      </c>
      <c r="N33" s="683">
        <v>6</v>
      </c>
      <c r="O33" s="683">
        <v>0</v>
      </c>
      <c r="P33" s="705"/>
      <c r="Q33" s="684">
        <v>0</v>
      </c>
    </row>
    <row r="34" spans="1:17" ht="14.45" customHeight="1" x14ac:dyDescent="0.2">
      <c r="A34" s="678" t="s">
        <v>521</v>
      </c>
      <c r="B34" s="679" t="s">
        <v>2220</v>
      </c>
      <c r="C34" s="679" t="s">
        <v>2221</v>
      </c>
      <c r="D34" s="679" t="s">
        <v>2278</v>
      </c>
      <c r="E34" s="679" t="s">
        <v>2279</v>
      </c>
      <c r="F34" s="683"/>
      <c r="G34" s="683"/>
      <c r="H34" s="683"/>
      <c r="I34" s="683"/>
      <c r="J34" s="683">
        <v>1</v>
      </c>
      <c r="K34" s="683">
        <v>0</v>
      </c>
      <c r="L34" s="683"/>
      <c r="M34" s="683">
        <v>0</v>
      </c>
      <c r="N34" s="683"/>
      <c r="O34" s="683"/>
      <c r="P34" s="705"/>
      <c r="Q34" s="684"/>
    </row>
    <row r="35" spans="1:17" ht="14.45" customHeight="1" x14ac:dyDescent="0.2">
      <c r="A35" s="678" t="s">
        <v>521</v>
      </c>
      <c r="B35" s="679" t="s">
        <v>2220</v>
      </c>
      <c r="C35" s="679" t="s">
        <v>2221</v>
      </c>
      <c r="D35" s="679" t="s">
        <v>2280</v>
      </c>
      <c r="E35" s="679" t="s">
        <v>2281</v>
      </c>
      <c r="F35" s="683">
        <v>1</v>
      </c>
      <c r="G35" s="683">
        <v>0</v>
      </c>
      <c r="H35" s="683"/>
      <c r="I35" s="683">
        <v>0</v>
      </c>
      <c r="J35" s="683"/>
      <c r="K35" s="683"/>
      <c r="L35" s="683"/>
      <c r="M35" s="683"/>
      <c r="N35" s="683">
        <v>6</v>
      </c>
      <c r="O35" s="683">
        <v>0</v>
      </c>
      <c r="P35" s="705"/>
      <c r="Q35" s="684">
        <v>0</v>
      </c>
    </row>
    <row r="36" spans="1:17" ht="14.45" customHeight="1" x14ac:dyDescent="0.2">
      <c r="A36" s="678" t="s">
        <v>521</v>
      </c>
      <c r="B36" s="679" t="s">
        <v>2220</v>
      </c>
      <c r="C36" s="679" t="s">
        <v>2221</v>
      </c>
      <c r="D36" s="679" t="s">
        <v>2282</v>
      </c>
      <c r="E36" s="679" t="s">
        <v>2283</v>
      </c>
      <c r="F36" s="683"/>
      <c r="G36" s="683"/>
      <c r="H36" s="683"/>
      <c r="I36" s="683"/>
      <c r="J36" s="683"/>
      <c r="K36" s="683"/>
      <c r="L36" s="683"/>
      <c r="M36" s="683"/>
      <c r="N36" s="683">
        <v>4</v>
      </c>
      <c r="O36" s="683">
        <v>3196</v>
      </c>
      <c r="P36" s="705"/>
      <c r="Q36" s="684">
        <v>799</v>
      </c>
    </row>
    <row r="37" spans="1:17" ht="14.45" customHeight="1" x14ac:dyDescent="0.2">
      <c r="A37" s="678" t="s">
        <v>521</v>
      </c>
      <c r="B37" s="679" t="s">
        <v>2220</v>
      </c>
      <c r="C37" s="679" t="s">
        <v>2221</v>
      </c>
      <c r="D37" s="679" t="s">
        <v>2284</v>
      </c>
      <c r="E37" s="679" t="s">
        <v>2285</v>
      </c>
      <c r="F37" s="683"/>
      <c r="G37" s="683"/>
      <c r="H37" s="683"/>
      <c r="I37" s="683"/>
      <c r="J37" s="683"/>
      <c r="K37" s="683"/>
      <c r="L37" s="683"/>
      <c r="M37" s="683"/>
      <c r="N37" s="683">
        <v>1</v>
      </c>
      <c r="O37" s="683">
        <v>563</v>
      </c>
      <c r="P37" s="705"/>
      <c r="Q37" s="684">
        <v>563</v>
      </c>
    </row>
    <row r="38" spans="1:17" ht="14.45" customHeight="1" x14ac:dyDescent="0.2">
      <c r="A38" s="678" t="s">
        <v>521</v>
      </c>
      <c r="B38" s="679" t="s">
        <v>2220</v>
      </c>
      <c r="C38" s="679" t="s">
        <v>2221</v>
      </c>
      <c r="D38" s="679" t="s">
        <v>2286</v>
      </c>
      <c r="E38" s="679" t="s">
        <v>2287</v>
      </c>
      <c r="F38" s="683"/>
      <c r="G38" s="683"/>
      <c r="H38" s="683"/>
      <c r="I38" s="683"/>
      <c r="J38" s="683">
        <v>3</v>
      </c>
      <c r="K38" s="683">
        <v>8503</v>
      </c>
      <c r="L38" s="683"/>
      <c r="M38" s="683">
        <v>2834.3333333333335</v>
      </c>
      <c r="N38" s="683">
        <v>2</v>
      </c>
      <c r="O38" s="683">
        <v>5886</v>
      </c>
      <c r="P38" s="705"/>
      <c r="Q38" s="684">
        <v>2943</v>
      </c>
    </row>
    <row r="39" spans="1:17" ht="14.45" customHeight="1" x14ac:dyDescent="0.2">
      <c r="A39" s="678" t="s">
        <v>521</v>
      </c>
      <c r="B39" s="679" t="s">
        <v>2220</v>
      </c>
      <c r="C39" s="679" t="s">
        <v>2221</v>
      </c>
      <c r="D39" s="679" t="s">
        <v>2288</v>
      </c>
      <c r="E39" s="679" t="s">
        <v>2289</v>
      </c>
      <c r="F39" s="683"/>
      <c r="G39" s="683"/>
      <c r="H39" s="683"/>
      <c r="I39" s="683"/>
      <c r="J39" s="683">
        <v>2</v>
      </c>
      <c r="K39" s="683">
        <v>1394</v>
      </c>
      <c r="L39" s="683"/>
      <c r="M39" s="683">
        <v>697</v>
      </c>
      <c r="N39" s="683"/>
      <c r="O39" s="683"/>
      <c r="P39" s="705"/>
      <c r="Q39" s="684"/>
    </row>
    <row r="40" spans="1:17" ht="14.45" customHeight="1" x14ac:dyDescent="0.2">
      <c r="A40" s="678" t="s">
        <v>521</v>
      </c>
      <c r="B40" s="679" t="s">
        <v>2220</v>
      </c>
      <c r="C40" s="679" t="s">
        <v>2221</v>
      </c>
      <c r="D40" s="679" t="s">
        <v>2290</v>
      </c>
      <c r="E40" s="679" t="s">
        <v>2291</v>
      </c>
      <c r="F40" s="683"/>
      <c r="G40" s="683"/>
      <c r="H40" s="683"/>
      <c r="I40" s="683"/>
      <c r="J40" s="683"/>
      <c r="K40" s="683"/>
      <c r="L40" s="683"/>
      <c r="M40" s="683"/>
      <c r="N40" s="683">
        <v>6</v>
      </c>
      <c r="O40" s="683">
        <v>5358</v>
      </c>
      <c r="P40" s="705"/>
      <c r="Q40" s="684">
        <v>893</v>
      </c>
    </row>
    <row r="41" spans="1:17" ht="14.45" customHeight="1" x14ac:dyDescent="0.2">
      <c r="A41" s="678" t="s">
        <v>521</v>
      </c>
      <c r="B41" s="679" t="s">
        <v>2220</v>
      </c>
      <c r="C41" s="679" t="s">
        <v>2221</v>
      </c>
      <c r="D41" s="679" t="s">
        <v>2292</v>
      </c>
      <c r="E41" s="679" t="s">
        <v>2293</v>
      </c>
      <c r="F41" s="683">
        <v>2</v>
      </c>
      <c r="G41" s="683">
        <v>18818</v>
      </c>
      <c r="H41" s="683"/>
      <c r="I41" s="683">
        <v>9409</v>
      </c>
      <c r="J41" s="683">
        <v>3</v>
      </c>
      <c r="K41" s="683">
        <v>28356</v>
      </c>
      <c r="L41" s="683"/>
      <c r="M41" s="683">
        <v>9452</v>
      </c>
      <c r="N41" s="683">
        <v>3</v>
      </c>
      <c r="O41" s="683">
        <v>29229</v>
      </c>
      <c r="P41" s="705"/>
      <c r="Q41" s="684">
        <v>9743</v>
      </c>
    </row>
    <row r="42" spans="1:17" ht="14.45" customHeight="1" x14ac:dyDescent="0.2">
      <c r="A42" s="678" t="s">
        <v>521</v>
      </c>
      <c r="B42" s="679" t="s">
        <v>2220</v>
      </c>
      <c r="C42" s="679" t="s">
        <v>2221</v>
      </c>
      <c r="D42" s="679" t="s">
        <v>2294</v>
      </c>
      <c r="E42" s="679" t="s">
        <v>2295</v>
      </c>
      <c r="F42" s="683">
        <v>1</v>
      </c>
      <c r="G42" s="683">
        <v>448</v>
      </c>
      <c r="H42" s="683"/>
      <c r="I42" s="683">
        <v>448</v>
      </c>
      <c r="J42" s="683">
        <v>3</v>
      </c>
      <c r="K42" s="683">
        <v>1353</v>
      </c>
      <c r="L42" s="683"/>
      <c r="M42" s="683">
        <v>451</v>
      </c>
      <c r="N42" s="683"/>
      <c r="O42" s="683"/>
      <c r="P42" s="705"/>
      <c r="Q42" s="684"/>
    </row>
    <row r="43" spans="1:17" ht="14.45" customHeight="1" x14ac:dyDescent="0.2">
      <c r="A43" s="678" t="s">
        <v>521</v>
      </c>
      <c r="B43" s="679" t="s">
        <v>2220</v>
      </c>
      <c r="C43" s="679" t="s">
        <v>2221</v>
      </c>
      <c r="D43" s="679" t="s">
        <v>2296</v>
      </c>
      <c r="E43" s="679" t="s">
        <v>2297</v>
      </c>
      <c r="F43" s="683">
        <v>10</v>
      </c>
      <c r="G43" s="683">
        <v>8710</v>
      </c>
      <c r="H43" s="683"/>
      <c r="I43" s="683">
        <v>871</v>
      </c>
      <c r="J43" s="683">
        <v>11</v>
      </c>
      <c r="K43" s="683">
        <v>9349</v>
      </c>
      <c r="L43" s="683"/>
      <c r="M43" s="683">
        <v>849.90909090909088</v>
      </c>
      <c r="N43" s="683">
        <v>5</v>
      </c>
      <c r="O43" s="683">
        <v>4365</v>
      </c>
      <c r="P43" s="705"/>
      <c r="Q43" s="684">
        <v>873</v>
      </c>
    </row>
    <row r="44" spans="1:17" ht="14.45" customHeight="1" x14ac:dyDescent="0.2">
      <c r="A44" s="678" t="s">
        <v>521</v>
      </c>
      <c r="B44" s="679" t="s">
        <v>2220</v>
      </c>
      <c r="C44" s="679" t="s">
        <v>2221</v>
      </c>
      <c r="D44" s="679" t="s">
        <v>2298</v>
      </c>
      <c r="E44" s="679" t="s">
        <v>2299</v>
      </c>
      <c r="F44" s="683"/>
      <c r="G44" s="683"/>
      <c r="H44" s="683"/>
      <c r="I44" s="683"/>
      <c r="J44" s="683">
        <v>1</v>
      </c>
      <c r="K44" s="683">
        <v>3653</v>
      </c>
      <c r="L44" s="683"/>
      <c r="M44" s="683">
        <v>3653</v>
      </c>
      <c r="N44" s="683">
        <v>1</v>
      </c>
      <c r="O44" s="683">
        <v>3803</v>
      </c>
      <c r="P44" s="705"/>
      <c r="Q44" s="684">
        <v>3803</v>
      </c>
    </row>
    <row r="45" spans="1:17" ht="14.45" customHeight="1" x14ac:dyDescent="0.2">
      <c r="A45" s="678" t="s">
        <v>521</v>
      </c>
      <c r="B45" s="679" t="s">
        <v>2220</v>
      </c>
      <c r="C45" s="679" t="s">
        <v>2221</v>
      </c>
      <c r="D45" s="679" t="s">
        <v>2300</v>
      </c>
      <c r="E45" s="679" t="s">
        <v>2301</v>
      </c>
      <c r="F45" s="683">
        <v>4</v>
      </c>
      <c r="G45" s="683">
        <v>4292</v>
      </c>
      <c r="H45" s="683"/>
      <c r="I45" s="683">
        <v>1073</v>
      </c>
      <c r="J45" s="683"/>
      <c r="K45" s="683"/>
      <c r="L45" s="683"/>
      <c r="M45" s="683"/>
      <c r="N45" s="683"/>
      <c r="O45" s="683"/>
      <c r="P45" s="705"/>
      <c r="Q45" s="684"/>
    </row>
    <row r="46" spans="1:17" ht="14.45" customHeight="1" x14ac:dyDescent="0.2">
      <c r="A46" s="678" t="s">
        <v>521</v>
      </c>
      <c r="B46" s="679" t="s">
        <v>2220</v>
      </c>
      <c r="C46" s="679" t="s">
        <v>2221</v>
      </c>
      <c r="D46" s="679" t="s">
        <v>2302</v>
      </c>
      <c r="E46" s="679" t="s">
        <v>2303</v>
      </c>
      <c r="F46" s="683"/>
      <c r="G46" s="683"/>
      <c r="H46" s="683"/>
      <c r="I46" s="683"/>
      <c r="J46" s="683">
        <v>1</v>
      </c>
      <c r="K46" s="683">
        <v>3803</v>
      </c>
      <c r="L46" s="683"/>
      <c r="M46" s="683">
        <v>3803</v>
      </c>
      <c r="N46" s="683"/>
      <c r="O46" s="683"/>
      <c r="P46" s="705"/>
      <c r="Q46" s="684"/>
    </row>
    <row r="47" spans="1:17" ht="14.45" customHeight="1" x14ac:dyDescent="0.2">
      <c r="A47" s="678" t="s">
        <v>521</v>
      </c>
      <c r="B47" s="679" t="s">
        <v>2220</v>
      </c>
      <c r="C47" s="679" t="s">
        <v>2221</v>
      </c>
      <c r="D47" s="679" t="s">
        <v>2304</v>
      </c>
      <c r="E47" s="679" t="s">
        <v>2305</v>
      </c>
      <c r="F47" s="683"/>
      <c r="G47" s="683"/>
      <c r="H47" s="683"/>
      <c r="I47" s="683"/>
      <c r="J47" s="683"/>
      <c r="K47" s="683"/>
      <c r="L47" s="683"/>
      <c r="M47" s="683"/>
      <c r="N47" s="683">
        <v>1</v>
      </c>
      <c r="O47" s="683">
        <v>16466</v>
      </c>
      <c r="P47" s="705"/>
      <c r="Q47" s="684">
        <v>16466</v>
      </c>
    </row>
    <row r="48" spans="1:17" ht="14.45" customHeight="1" x14ac:dyDescent="0.2">
      <c r="A48" s="678" t="s">
        <v>521</v>
      </c>
      <c r="B48" s="679" t="s">
        <v>2220</v>
      </c>
      <c r="C48" s="679" t="s">
        <v>2221</v>
      </c>
      <c r="D48" s="679" t="s">
        <v>2306</v>
      </c>
      <c r="E48" s="679" t="s">
        <v>2307</v>
      </c>
      <c r="F48" s="683"/>
      <c r="G48" s="683"/>
      <c r="H48" s="683"/>
      <c r="I48" s="683"/>
      <c r="J48" s="683"/>
      <c r="K48" s="683"/>
      <c r="L48" s="683"/>
      <c r="M48" s="683"/>
      <c r="N48" s="683">
        <v>2</v>
      </c>
      <c r="O48" s="683">
        <v>35354</v>
      </c>
      <c r="P48" s="705"/>
      <c r="Q48" s="684">
        <v>17677</v>
      </c>
    </row>
    <row r="49" spans="1:17" ht="14.45" customHeight="1" x14ac:dyDescent="0.2">
      <c r="A49" s="678" t="s">
        <v>521</v>
      </c>
      <c r="B49" s="679" t="s">
        <v>2220</v>
      </c>
      <c r="C49" s="679" t="s">
        <v>2221</v>
      </c>
      <c r="D49" s="679" t="s">
        <v>2308</v>
      </c>
      <c r="E49" s="679" t="s">
        <v>2309</v>
      </c>
      <c r="F49" s="683"/>
      <c r="G49" s="683"/>
      <c r="H49" s="683"/>
      <c r="I49" s="683"/>
      <c r="J49" s="683">
        <v>1</v>
      </c>
      <c r="K49" s="683">
        <v>0</v>
      </c>
      <c r="L49" s="683"/>
      <c r="M49" s="683">
        <v>0</v>
      </c>
      <c r="N49" s="683">
        <v>2</v>
      </c>
      <c r="O49" s="683">
        <v>0</v>
      </c>
      <c r="P49" s="705"/>
      <c r="Q49" s="684">
        <v>0</v>
      </c>
    </row>
    <row r="50" spans="1:17" ht="14.45" customHeight="1" x14ac:dyDescent="0.2">
      <c r="A50" s="678" t="s">
        <v>521</v>
      </c>
      <c r="B50" s="679" t="s">
        <v>2220</v>
      </c>
      <c r="C50" s="679" t="s">
        <v>2221</v>
      </c>
      <c r="D50" s="679" t="s">
        <v>2310</v>
      </c>
      <c r="E50" s="679" t="s">
        <v>2311</v>
      </c>
      <c r="F50" s="683">
        <v>1</v>
      </c>
      <c r="G50" s="683">
        <v>393</v>
      </c>
      <c r="H50" s="683"/>
      <c r="I50" s="683">
        <v>393</v>
      </c>
      <c r="J50" s="683">
        <v>3</v>
      </c>
      <c r="K50" s="683">
        <v>1188</v>
      </c>
      <c r="L50" s="683"/>
      <c r="M50" s="683">
        <v>396</v>
      </c>
      <c r="N50" s="683"/>
      <c r="O50" s="683"/>
      <c r="P50" s="705"/>
      <c r="Q50" s="684"/>
    </row>
    <row r="51" spans="1:17" ht="14.45" customHeight="1" x14ac:dyDescent="0.2">
      <c r="A51" s="678" t="s">
        <v>521</v>
      </c>
      <c r="B51" s="679" t="s">
        <v>2220</v>
      </c>
      <c r="C51" s="679" t="s">
        <v>2221</v>
      </c>
      <c r="D51" s="679" t="s">
        <v>2312</v>
      </c>
      <c r="E51" s="679" t="s">
        <v>2313</v>
      </c>
      <c r="F51" s="683"/>
      <c r="G51" s="683"/>
      <c r="H51" s="683"/>
      <c r="I51" s="683"/>
      <c r="J51" s="683">
        <v>1</v>
      </c>
      <c r="K51" s="683">
        <v>0</v>
      </c>
      <c r="L51" s="683"/>
      <c r="M51" s="683">
        <v>0</v>
      </c>
      <c r="N51" s="683">
        <v>1</v>
      </c>
      <c r="O51" s="683">
        <v>0</v>
      </c>
      <c r="P51" s="705"/>
      <c r="Q51" s="684">
        <v>0</v>
      </c>
    </row>
    <row r="52" spans="1:17" ht="14.45" customHeight="1" x14ac:dyDescent="0.2">
      <c r="A52" s="678" t="s">
        <v>521</v>
      </c>
      <c r="B52" s="679" t="s">
        <v>2220</v>
      </c>
      <c r="C52" s="679" t="s">
        <v>2221</v>
      </c>
      <c r="D52" s="679" t="s">
        <v>2314</v>
      </c>
      <c r="E52" s="679" t="s">
        <v>2315</v>
      </c>
      <c r="F52" s="683">
        <v>2</v>
      </c>
      <c r="G52" s="683">
        <v>0</v>
      </c>
      <c r="H52" s="683"/>
      <c r="I52" s="683">
        <v>0</v>
      </c>
      <c r="J52" s="683">
        <v>3</v>
      </c>
      <c r="K52" s="683">
        <v>0</v>
      </c>
      <c r="L52" s="683"/>
      <c r="M52" s="683">
        <v>0</v>
      </c>
      <c r="N52" s="683">
        <v>7</v>
      </c>
      <c r="O52" s="683">
        <v>0</v>
      </c>
      <c r="P52" s="705"/>
      <c r="Q52" s="684">
        <v>0</v>
      </c>
    </row>
    <row r="53" spans="1:17" ht="14.45" customHeight="1" x14ac:dyDescent="0.2">
      <c r="A53" s="678" t="s">
        <v>521</v>
      </c>
      <c r="B53" s="679" t="s">
        <v>2220</v>
      </c>
      <c r="C53" s="679" t="s">
        <v>2221</v>
      </c>
      <c r="D53" s="679" t="s">
        <v>2316</v>
      </c>
      <c r="E53" s="679" t="s">
        <v>2317</v>
      </c>
      <c r="F53" s="683"/>
      <c r="G53" s="683"/>
      <c r="H53" s="683"/>
      <c r="I53" s="683"/>
      <c r="J53" s="683"/>
      <c r="K53" s="683"/>
      <c r="L53" s="683"/>
      <c r="M53" s="683"/>
      <c r="N53" s="683">
        <v>1</v>
      </c>
      <c r="O53" s="683">
        <v>9320</v>
      </c>
      <c r="P53" s="705"/>
      <c r="Q53" s="684">
        <v>9320</v>
      </c>
    </row>
    <row r="54" spans="1:17" ht="14.45" customHeight="1" x14ac:dyDescent="0.2">
      <c r="A54" s="678" t="s">
        <v>521</v>
      </c>
      <c r="B54" s="679" t="s">
        <v>2220</v>
      </c>
      <c r="C54" s="679" t="s">
        <v>2221</v>
      </c>
      <c r="D54" s="679" t="s">
        <v>2318</v>
      </c>
      <c r="E54" s="679" t="s">
        <v>2319</v>
      </c>
      <c r="F54" s="683"/>
      <c r="G54" s="683"/>
      <c r="H54" s="683"/>
      <c r="I54" s="683"/>
      <c r="J54" s="683"/>
      <c r="K54" s="683"/>
      <c r="L54" s="683"/>
      <c r="M54" s="683"/>
      <c r="N54" s="683">
        <v>1</v>
      </c>
      <c r="O54" s="683">
        <v>327</v>
      </c>
      <c r="P54" s="705"/>
      <c r="Q54" s="684">
        <v>327</v>
      </c>
    </row>
    <row r="55" spans="1:17" ht="14.45" customHeight="1" x14ac:dyDescent="0.2">
      <c r="A55" s="678" t="s">
        <v>521</v>
      </c>
      <c r="B55" s="679" t="s">
        <v>2220</v>
      </c>
      <c r="C55" s="679" t="s">
        <v>2221</v>
      </c>
      <c r="D55" s="679" t="s">
        <v>2320</v>
      </c>
      <c r="E55" s="679" t="s">
        <v>2321</v>
      </c>
      <c r="F55" s="683"/>
      <c r="G55" s="683"/>
      <c r="H55" s="683"/>
      <c r="I55" s="683"/>
      <c r="J55" s="683"/>
      <c r="K55" s="683"/>
      <c r="L55" s="683"/>
      <c r="M55" s="683"/>
      <c r="N55" s="683">
        <v>2</v>
      </c>
      <c r="O55" s="683">
        <v>0</v>
      </c>
      <c r="P55" s="705"/>
      <c r="Q55" s="684">
        <v>0</v>
      </c>
    </row>
    <row r="56" spans="1:17" ht="14.45" customHeight="1" x14ac:dyDescent="0.2">
      <c r="A56" s="678" t="s">
        <v>521</v>
      </c>
      <c r="B56" s="679" t="s">
        <v>2220</v>
      </c>
      <c r="C56" s="679" t="s">
        <v>2221</v>
      </c>
      <c r="D56" s="679" t="s">
        <v>2322</v>
      </c>
      <c r="E56" s="679" t="s">
        <v>2323</v>
      </c>
      <c r="F56" s="683">
        <v>1</v>
      </c>
      <c r="G56" s="683">
        <v>4607</v>
      </c>
      <c r="H56" s="683"/>
      <c r="I56" s="683">
        <v>4607</v>
      </c>
      <c r="J56" s="683"/>
      <c r="K56" s="683"/>
      <c r="L56" s="683"/>
      <c r="M56" s="683"/>
      <c r="N56" s="683">
        <v>1</v>
      </c>
      <c r="O56" s="683">
        <v>4857</v>
      </c>
      <c r="P56" s="705"/>
      <c r="Q56" s="684">
        <v>4857</v>
      </c>
    </row>
    <row r="57" spans="1:17" ht="14.45" customHeight="1" x14ac:dyDescent="0.2">
      <c r="A57" s="678" t="s">
        <v>521</v>
      </c>
      <c r="B57" s="679" t="s">
        <v>2220</v>
      </c>
      <c r="C57" s="679" t="s">
        <v>2221</v>
      </c>
      <c r="D57" s="679" t="s">
        <v>2324</v>
      </c>
      <c r="E57" s="679" t="s">
        <v>2325</v>
      </c>
      <c r="F57" s="683"/>
      <c r="G57" s="683"/>
      <c r="H57" s="683"/>
      <c r="I57" s="683"/>
      <c r="J57" s="683"/>
      <c r="K57" s="683"/>
      <c r="L57" s="683"/>
      <c r="M57" s="683"/>
      <c r="N57" s="683">
        <v>3</v>
      </c>
      <c r="O57" s="683">
        <v>0</v>
      </c>
      <c r="P57" s="705"/>
      <c r="Q57" s="684">
        <v>0</v>
      </c>
    </row>
    <row r="58" spans="1:17" ht="14.45" customHeight="1" x14ac:dyDescent="0.2">
      <c r="A58" s="678" t="s">
        <v>521</v>
      </c>
      <c r="B58" s="679" t="s">
        <v>2220</v>
      </c>
      <c r="C58" s="679" t="s">
        <v>2221</v>
      </c>
      <c r="D58" s="679" t="s">
        <v>2326</v>
      </c>
      <c r="E58" s="679" t="s">
        <v>2327</v>
      </c>
      <c r="F58" s="683">
        <v>5</v>
      </c>
      <c r="G58" s="683">
        <v>16560</v>
      </c>
      <c r="H58" s="683"/>
      <c r="I58" s="683">
        <v>3312</v>
      </c>
      <c r="J58" s="683">
        <v>4</v>
      </c>
      <c r="K58" s="683">
        <v>13278</v>
      </c>
      <c r="L58" s="683"/>
      <c r="M58" s="683">
        <v>3319.5</v>
      </c>
      <c r="N58" s="683">
        <v>6</v>
      </c>
      <c r="O58" s="683">
        <v>20472</v>
      </c>
      <c r="P58" s="705"/>
      <c r="Q58" s="684">
        <v>3412</v>
      </c>
    </row>
    <row r="59" spans="1:17" ht="14.45" customHeight="1" x14ac:dyDescent="0.2">
      <c r="A59" s="678" t="s">
        <v>521</v>
      </c>
      <c r="B59" s="679" t="s">
        <v>2220</v>
      </c>
      <c r="C59" s="679" t="s">
        <v>2221</v>
      </c>
      <c r="D59" s="679" t="s">
        <v>2328</v>
      </c>
      <c r="E59" s="679" t="s">
        <v>2329</v>
      </c>
      <c r="F59" s="683">
        <v>1</v>
      </c>
      <c r="G59" s="683">
        <v>9337</v>
      </c>
      <c r="H59" s="683"/>
      <c r="I59" s="683">
        <v>9337</v>
      </c>
      <c r="J59" s="683"/>
      <c r="K59" s="683"/>
      <c r="L59" s="683"/>
      <c r="M59" s="683"/>
      <c r="N59" s="683">
        <v>1</v>
      </c>
      <c r="O59" s="683">
        <v>9813</v>
      </c>
      <c r="P59" s="705"/>
      <c r="Q59" s="684">
        <v>9813</v>
      </c>
    </row>
    <row r="60" spans="1:17" ht="14.45" customHeight="1" x14ac:dyDescent="0.2">
      <c r="A60" s="678" t="s">
        <v>521</v>
      </c>
      <c r="B60" s="679" t="s">
        <v>2220</v>
      </c>
      <c r="C60" s="679" t="s">
        <v>2221</v>
      </c>
      <c r="D60" s="679" t="s">
        <v>2330</v>
      </c>
      <c r="E60" s="679" t="s">
        <v>2331</v>
      </c>
      <c r="F60" s="683">
        <v>1</v>
      </c>
      <c r="G60" s="683">
        <v>0</v>
      </c>
      <c r="H60" s="683"/>
      <c r="I60" s="683">
        <v>0</v>
      </c>
      <c r="J60" s="683">
        <v>1</v>
      </c>
      <c r="K60" s="683">
        <v>0</v>
      </c>
      <c r="L60" s="683"/>
      <c r="M60" s="683">
        <v>0</v>
      </c>
      <c r="N60" s="683">
        <v>4</v>
      </c>
      <c r="O60" s="683">
        <v>0</v>
      </c>
      <c r="P60" s="705"/>
      <c r="Q60" s="684">
        <v>0</v>
      </c>
    </row>
    <row r="61" spans="1:17" ht="14.45" customHeight="1" x14ac:dyDescent="0.2">
      <c r="A61" s="678" t="s">
        <v>521</v>
      </c>
      <c r="B61" s="679" t="s">
        <v>2220</v>
      </c>
      <c r="C61" s="679" t="s">
        <v>2221</v>
      </c>
      <c r="D61" s="679" t="s">
        <v>2332</v>
      </c>
      <c r="E61" s="679" t="s">
        <v>2333</v>
      </c>
      <c r="F61" s="683"/>
      <c r="G61" s="683"/>
      <c r="H61" s="683"/>
      <c r="I61" s="683"/>
      <c r="J61" s="683">
        <v>3</v>
      </c>
      <c r="K61" s="683">
        <v>0</v>
      </c>
      <c r="L61" s="683"/>
      <c r="M61" s="683">
        <v>0</v>
      </c>
      <c r="N61" s="683">
        <v>1</v>
      </c>
      <c r="O61" s="683">
        <v>0</v>
      </c>
      <c r="P61" s="705"/>
      <c r="Q61" s="684">
        <v>0</v>
      </c>
    </row>
    <row r="62" spans="1:17" ht="14.45" customHeight="1" x14ac:dyDescent="0.2">
      <c r="A62" s="678" t="s">
        <v>521</v>
      </c>
      <c r="B62" s="679" t="s">
        <v>2220</v>
      </c>
      <c r="C62" s="679" t="s">
        <v>2221</v>
      </c>
      <c r="D62" s="679" t="s">
        <v>2334</v>
      </c>
      <c r="E62" s="679" t="s">
        <v>2335</v>
      </c>
      <c r="F62" s="683"/>
      <c r="G62" s="683"/>
      <c r="H62" s="683"/>
      <c r="I62" s="683"/>
      <c r="J62" s="683">
        <v>1</v>
      </c>
      <c r="K62" s="683">
        <v>2562</v>
      </c>
      <c r="L62" s="683"/>
      <c r="M62" s="683">
        <v>2562</v>
      </c>
      <c r="N62" s="683"/>
      <c r="O62" s="683"/>
      <c r="P62" s="705"/>
      <c r="Q62" s="684"/>
    </row>
    <row r="63" spans="1:17" ht="14.45" customHeight="1" x14ac:dyDescent="0.2">
      <c r="A63" s="678" t="s">
        <v>521</v>
      </c>
      <c r="B63" s="679" t="s">
        <v>2220</v>
      </c>
      <c r="C63" s="679" t="s">
        <v>2221</v>
      </c>
      <c r="D63" s="679" t="s">
        <v>2336</v>
      </c>
      <c r="E63" s="679" t="s">
        <v>2337</v>
      </c>
      <c r="F63" s="683"/>
      <c r="G63" s="683"/>
      <c r="H63" s="683"/>
      <c r="I63" s="683"/>
      <c r="J63" s="683"/>
      <c r="K63" s="683"/>
      <c r="L63" s="683"/>
      <c r="M63" s="683"/>
      <c r="N63" s="683">
        <v>1</v>
      </c>
      <c r="O63" s="683">
        <v>8923</v>
      </c>
      <c r="P63" s="705"/>
      <c r="Q63" s="684">
        <v>8923</v>
      </c>
    </row>
    <row r="64" spans="1:17" ht="14.45" customHeight="1" x14ac:dyDescent="0.2">
      <c r="A64" s="678" t="s">
        <v>521</v>
      </c>
      <c r="B64" s="679" t="s">
        <v>2220</v>
      </c>
      <c r="C64" s="679" t="s">
        <v>2221</v>
      </c>
      <c r="D64" s="679" t="s">
        <v>2338</v>
      </c>
      <c r="E64" s="679" t="s">
        <v>2339</v>
      </c>
      <c r="F64" s="683"/>
      <c r="G64" s="683"/>
      <c r="H64" s="683"/>
      <c r="I64" s="683"/>
      <c r="J64" s="683"/>
      <c r="K64" s="683"/>
      <c r="L64" s="683"/>
      <c r="M64" s="683"/>
      <c r="N64" s="683">
        <v>1</v>
      </c>
      <c r="O64" s="683">
        <v>9815</v>
      </c>
      <c r="P64" s="705"/>
      <c r="Q64" s="684">
        <v>9815</v>
      </c>
    </row>
    <row r="65" spans="1:17" ht="14.45" customHeight="1" x14ac:dyDescent="0.2">
      <c r="A65" s="678" t="s">
        <v>521</v>
      </c>
      <c r="B65" s="679" t="s">
        <v>2220</v>
      </c>
      <c r="C65" s="679" t="s">
        <v>2221</v>
      </c>
      <c r="D65" s="679" t="s">
        <v>2340</v>
      </c>
      <c r="E65" s="679" t="s">
        <v>2341</v>
      </c>
      <c r="F65" s="683"/>
      <c r="G65" s="683"/>
      <c r="H65" s="683"/>
      <c r="I65" s="683"/>
      <c r="J65" s="683"/>
      <c r="K65" s="683"/>
      <c r="L65" s="683"/>
      <c r="M65" s="683"/>
      <c r="N65" s="683">
        <v>2</v>
      </c>
      <c r="O65" s="683">
        <v>0</v>
      </c>
      <c r="P65" s="705"/>
      <c r="Q65" s="684">
        <v>0</v>
      </c>
    </row>
    <row r="66" spans="1:17" ht="14.45" customHeight="1" x14ac:dyDescent="0.2">
      <c r="A66" s="678" t="s">
        <v>521</v>
      </c>
      <c r="B66" s="679" t="s">
        <v>2220</v>
      </c>
      <c r="C66" s="679" t="s">
        <v>2221</v>
      </c>
      <c r="D66" s="679" t="s">
        <v>2342</v>
      </c>
      <c r="E66" s="679" t="s">
        <v>2343</v>
      </c>
      <c r="F66" s="683"/>
      <c r="G66" s="683"/>
      <c r="H66" s="683"/>
      <c r="I66" s="683"/>
      <c r="J66" s="683"/>
      <c r="K66" s="683"/>
      <c r="L66" s="683"/>
      <c r="M66" s="683"/>
      <c r="N66" s="683">
        <v>1</v>
      </c>
      <c r="O66" s="683">
        <v>5994</v>
      </c>
      <c r="P66" s="705"/>
      <c r="Q66" s="684">
        <v>5994</v>
      </c>
    </row>
    <row r="67" spans="1:17" ht="14.45" customHeight="1" x14ac:dyDescent="0.2">
      <c r="A67" s="678" t="s">
        <v>521</v>
      </c>
      <c r="B67" s="679" t="s">
        <v>2220</v>
      </c>
      <c r="C67" s="679" t="s">
        <v>2221</v>
      </c>
      <c r="D67" s="679" t="s">
        <v>2344</v>
      </c>
      <c r="E67" s="679" t="s">
        <v>2345</v>
      </c>
      <c r="F67" s="683"/>
      <c r="G67" s="683"/>
      <c r="H67" s="683"/>
      <c r="I67" s="683"/>
      <c r="J67" s="683">
        <v>1</v>
      </c>
      <c r="K67" s="683">
        <v>5300</v>
      </c>
      <c r="L67" s="683"/>
      <c r="M67" s="683">
        <v>5300</v>
      </c>
      <c r="N67" s="683">
        <v>6</v>
      </c>
      <c r="O67" s="683">
        <v>32640</v>
      </c>
      <c r="P67" s="705"/>
      <c r="Q67" s="684">
        <v>5440</v>
      </c>
    </row>
    <row r="68" spans="1:17" ht="14.45" customHeight="1" x14ac:dyDescent="0.2">
      <c r="A68" s="678" t="s">
        <v>521</v>
      </c>
      <c r="B68" s="679" t="s">
        <v>2220</v>
      </c>
      <c r="C68" s="679" t="s">
        <v>2221</v>
      </c>
      <c r="D68" s="679" t="s">
        <v>2346</v>
      </c>
      <c r="E68" s="679" t="s">
        <v>2347</v>
      </c>
      <c r="F68" s="683"/>
      <c r="G68" s="683"/>
      <c r="H68" s="683"/>
      <c r="I68" s="683"/>
      <c r="J68" s="683"/>
      <c r="K68" s="683"/>
      <c r="L68" s="683"/>
      <c r="M68" s="683"/>
      <c r="N68" s="683">
        <v>3</v>
      </c>
      <c r="O68" s="683">
        <v>14511</v>
      </c>
      <c r="P68" s="705"/>
      <c r="Q68" s="684">
        <v>4837</v>
      </c>
    </row>
    <row r="69" spans="1:17" ht="14.45" customHeight="1" x14ac:dyDescent="0.2">
      <c r="A69" s="678" t="s">
        <v>521</v>
      </c>
      <c r="B69" s="679" t="s">
        <v>2220</v>
      </c>
      <c r="C69" s="679" t="s">
        <v>2221</v>
      </c>
      <c r="D69" s="679" t="s">
        <v>2348</v>
      </c>
      <c r="E69" s="679" t="s">
        <v>2349</v>
      </c>
      <c r="F69" s="683">
        <v>1</v>
      </c>
      <c r="G69" s="683">
        <v>6360</v>
      </c>
      <c r="H69" s="683"/>
      <c r="I69" s="683">
        <v>6360</v>
      </c>
      <c r="J69" s="683"/>
      <c r="K69" s="683"/>
      <c r="L69" s="683"/>
      <c r="M69" s="683"/>
      <c r="N69" s="683"/>
      <c r="O69" s="683"/>
      <c r="P69" s="705"/>
      <c r="Q69" s="684"/>
    </row>
    <row r="70" spans="1:17" ht="14.45" customHeight="1" x14ac:dyDescent="0.2">
      <c r="A70" s="678" t="s">
        <v>521</v>
      </c>
      <c r="B70" s="679" t="s">
        <v>2220</v>
      </c>
      <c r="C70" s="679" t="s">
        <v>2221</v>
      </c>
      <c r="D70" s="679" t="s">
        <v>2350</v>
      </c>
      <c r="E70" s="679" t="s">
        <v>2351</v>
      </c>
      <c r="F70" s="683"/>
      <c r="G70" s="683"/>
      <c r="H70" s="683"/>
      <c r="I70" s="683"/>
      <c r="J70" s="683">
        <v>1</v>
      </c>
      <c r="K70" s="683">
        <v>0</v>
      </c>
      <c r="L70" s="683"/>
      <c r="M70" s="683">
        <v>0</v>
      </c>
      <c r="N70" s="683"/>
      <c r="O70" s="683"/>
      <c r="P70" s="705"/>
      <c r="Q70" s="684"/>
    </row>
    <row r="71" spans="1:17" ht="14.45" customHeight="1" x14ac:dyDescent="0.2">
      <c r="A71" s="678" t="s">
        <v>521</v>
      </c>
      <c r="B71" s="679" t="s">
        <v>2220</v>
      </c>
      <c r="C71" s="679" t="s">
        <v>2221</v>
      </c>
      <c r="D71" s="679" t="s">
        <v>2352</v>
      </c>
      <c r="E71" s="679" t="s">
        <v>2353</v>
      </c>
      <c r="F71" s="683"/>
      <c r="G71" s="683"/>
      <c r="H71" s="683"/>
      <c r="I71" s="683"/>
      <c r="J71" s="683"/>
      <c r="K71" s="683"/>
      <c r="L71" s="683"/>
      <c r="M71" s="683"/>
      <c r="N71" s="683">
        <v>1</v>
      </c>
      <c r="O71" s="683">
        <v>0</v>
      </c>
      <c r="P71" s="705"/>
      <c r="Q71" s="684">
        <v>0</v>
      </c>
    </row>
    <row r="72" spans="1:17" ht="14.45" customHeight="1" x14ac:dyDescent="0.2">
      <c r="A72" s="678" t="s">
        <v>521</v>
      </c>
      <c r="B72" s="679" t="s">
        <v>2220</v>
      </c>
      <c r="C72" s="679" t="s">
        <v>2221</v>
      </c>
      <c r="D72" s="679" t="s">
        <v>2354</v>
      </c>
      <c r="E72" s="679" t="s">
        <v>2355</v>
      </c>
      <c r="F72" s="683"/>
      <c r="G72" s="683"/>
      <c r="H72" s="683"/>
      <c r="I72" s="683"/>
      <c r="J72" s="683">
        <v>2</v>
      </c>
      <c r="K72" s="683">
        <v>10662</v>
      </c>
      <c r="L72" s="683"/>
      <c r="M72" s="683">
        <v>5331</v>
      </c>
      <c r="N72" s="683">
        <v>1</v>
      </c>
      <c r="O72" s="683">
        <v>5511</v>
      </c>
      <c r="P72" s="705"/>
      <c r="Q72" s="684">
        <v>5511</v>
      </c>
    </row>
    <row r="73" spans="1:17" ht="14.45" customHeight="1" x14ac:dyDescent="0.2">
      <c r="A73" s="678" t="s">
        <v>521</v>
      </c>
      <c r="B73" s="679" t="s">
        <v>2220</v>
      </c>
      <c r="C73" s="679" t="s">
        <v>2221</v>
      </c>
      <c r="D73" s="679" t="s">
        <v>2356</v>
      </c>
      <c r="E73" s="679" t="s">
        <v>2357</v>
      </c>
      <c r="F73" s="683"/>
      <c r="G73" s="683"/>
      <c r="H73" s="683"/>
      <c r="I73" s="683"/>
      <c r="J73" s="683"/>
      <c r="K73" s="683"/>
      <c r="L73" s="683"/>
      <c r="M73" s="683"/>
      <c r="N73" s="683">
        <v>3</v>
      </c>
      <c r="O73" s="683">
        <v>36651</v>
      </c>
      <c r="P73" s="705"/>
      <c r="Q73" s="684">
        <v>12217</v>
      </c>
    </row>
    <row r="74" spans="1:17" ht="14.45" customHeight="1" x14ac:dyDescent="0.2">
      <c r="A74" s="678" t="s">
        <v>521</v>
      </c>
      <c r="B74" s="679" t="s">
        <v>2220</v>
      </c>
      <c r="C74" s="679" t="s">
        <v>2221</v>
      </c>
      <c r="D74" s="679" t="s">
        <v>2358</v>
      </c>
      <c r="E74" s="679" t="s">
        <v>2359</v>
      </c>
      <c r="F74" s="683">
        <v>1</v>
      </c>
      <c r="G74" s="683">
        <v>0</v>
      </c>
      <c r="H74" s="683"/>
      <c r="I74" s="683">
        <v>0</v>
      </c>
      <c r="J74" s="683"/>
      <c r="K74" s="683"/>
      <c r="L74" s="683"/>
      <c r="M74" s="683"/>
      <c r="N74" s="683"/>
      <c r="O74" s="683"/>
      <c r="P74" s="705"/>
      <c r="Q74" s="684"/>
    </row>
    <row r="75" spans="1:17" ht="14.45" customHeight="1" x14ac:dyDescent="0.2">
      <c r="A75" s="678" t="s">
        <v>521</v>
      </c>
      <c r="B75" s="679" t="s">
        <v>2220</v>
      </c>
      <c r="C75" s="679" t="s">
        <v>2221</v>
      </c>
      <c r="D75" s="679" t="s">
        <v>2360</v>
      </c>
      <c r="E75" s="679" t="s">
        <v>2361</v>
      </c>
      <c r="F75" s="683">
        <v>1</v>
      </c>
      <c r="G75" s="683">
        <v>0</v>
      </c>
      <c r="H75" s="683"/>
      <c r="I75" s="683">
        <v>0</v>
      </c>
      <c r="J75" s="683"/>
      <c r="K75" s="683"/>
      <c r="L75" s="683"/>
      <c r="M75" s="683"/>
      <c r="N75" s="683"/>
      <c r="O75" s="683"/>
      <c r="P75" s="705"/>
      <c r="Q75" s="684"/>
    </row>
    <row r="76" spans="1:17" ht="14.45" customHeight="1" x14ac:dyDescent="0.2">
      <c r="A76" s="678" t="s">
        <v>521</v>
      </c>
      <c r="B76" s="679" t="s">
        <v>2220</v>
      </c>
      <c r="C76" s="679" t="s">
        <v>2221</v>
      </c>
      <c r="D76" s="679" t="s">
        <v>2362</v>
      </c>
      <c r="E76" s="679" t="s">
        <v>2363</v>
      </c>
      <c r="F76" s="683"/>
      <c r="G76" s="683"/>
      <c r="H76" s="683"/>
      <c r="I76" s="683"/>
      <c r="J76" s="683"/>
      <c r="K76" s="683"/>
      <c r="L76" s="683"/>
      <c r="M76" s="683"/>
      <c r="N76" s="683">
        <v>4</v>
      </c>
      <c r="O76" s="683">
        <v>17140</v>
      </c>
      <c r="P76" s="705"/>
      <c r="Q76" s="684">
        <v>4285</v>
      </c>
    </row>
    <row r="77" spans="1:17" ht="14.45" customHeight="1" x14ac:dyDescent="0.2">
      <c r="A77" s="678" t="s">
        <v>521</v>
      </c>
      <c r="B77" s="679" t="s">
        <v>2220</v>
      </c>
      <c r="C77" s="679" t="s">
        <v>2221</v>
      </c>
      <c r="D77" s="679" t="s">
        <v>2364</v>
      </c>
      <c r="E77" s="679" t="s">
        <v>2365</v>
      </c>
      <c r="F77" s="683"/>
      <c r="G77" s="683"/>
      <c r="H77" s="683"/>
      <c r="I77" s="683"/>
      <c r="J77" s="683"/>
      <c r="K77" s="683"/>
      <c r="L77" s="683"/>
      <c r="M77" s="683"/>
      <c r="N77" s="683">
        <v>2</v>
      </c>
      <c r="O77" s="683">
        <v>0</v>
      </c>
      <c r="P77" s="705"/>
      <c r="Q77" s="684">
        <v>0</v>
      </c>
    </row>
    <row r="78" spans="1:17" ht="14.45" customHeight="1" x14ac:dyDescent="0.2">
      <c r="A78" s="678" t="s">
        <v>521</v>
      </c>
      <c r="B78" s="679" t="s">
        <v>2220</v>
      </c>
      <c r="C78" s="679" t="s">
        <v>2221</v>
      </c>
      <c r="D78" s="679" t="s">
        <v>2366</v>
      </c>
      <c r="E78" s="679" t="s">
        <v>2367</v>
      </c>
      <c r="F78" s="683"/>
      <c r="G78" s="683"/>
      <c r="H78" s="683"/>
      <c r="I78" s="683"/>
      <c r="J78" s="683"/>
      <c r="K78" s="683"/>
      <c r="L78" s="683"/>
      <c r="M78" s="683"/>
      <c r="N78" s="683">
        <v>1</v>
      </c>
      <c r="O78" s="683">
        <v>6470</v>
      </c>
      <c r="P78" s="705"/>
      <c r="Q78" s="684">
        <v>6470</v>
      </c>
    </row>
    <row r="79" spans="1:17" ht="14.45" customHeight="1" x14ac:dyDescent="0.2">
      <c r="A79" s="678" t="s">
        <v>521</v>
      </c>
      <c r="B79" s="679" t="s">
        <v>2220</v>
      </c>
      <c r="C79" s="679" t="s">
        <v>2221</v>
      </c>
      <c r="D79" s="679" t="s">
        <v>2368</v>
      </c>
      <c r="E79" s="679" t="s">
        <v>2369</v>
      </c>
      <c r="F79" s="683">
        <v>2</v>
      </c>
      <c r="G79" s="683">
        <v>3962</v>
      </c>
      <c r="H79" s="683"/>
      <c r="I79" s="683">
        <v>1981</v>
      </c>
      <c r="J79" s="683"/>
      <c r="K79" s="683"/>
      <c r="L79" s="683"/>
      <c r="M79" s="683"/>
      <c r="N79" s="683">
        <v>1</v>
      </c>
      <c r="O79" s="683">
        <v>2029</v>
      </c>
      <c r="P79" s="705"/>
      <c r="Q79" s="684">
        <v>2029</v>
      </c>
    </row>
    <row r="80" spans="1:17" ht="14.45" customHeight="1" x14ac:dyDescent="0.2">
      <c r="A80" s="678" t="s">
        <v>521</v>
      </c>
      <c r="B80" s="679" t="s">
        <v>2220</v>
      </c>
      <c r="C80" s="679" t="s">
        <v>2221</v>
      </c>
      <c r="D80" s="679" t="s">
        <v>2370</v>
      </c>
      <c r="E80" s="679" t="s">
        <v>2371</v>
      </c>
      <c r="F80" s="683"/>
      <c r="G80" s="683"/>
      <c r="H80" s="683"/>
      <c r="I80" s="683"/>
      <c r="J80" s="683">
        <v>1</v>
      </c>
      <c r="K80" s="683">
        <v>0</v>
      </c>
      <c r="L80" s="683"/>
      <c r="M80" s="683">
        <v>0</v>
      </c>
      <c r="N80" s="683"/>
      <c r="O80" s="683"/>
      <c r="P80" s="705"/>
      <c r="Q80" s="684"/>
    </row>
    <row r="81" spans="1:17" ht="14.45" customHeight="1" x14ac:dyDescent="0.2">
      <c r="A81" s="678" t="s">
        <v>521</v>
      </c>
      <c r="B81" s="679" t="s">
        <v>2220</v>
      </c>
      <c r="C81" s="679" t="s">
        <v>2221</v>
      </c>
      <c r="D81" s="679" t="s">
        <v>2372</v>
      </c>
      <c r="E81" s="679" t="s">
        <v>2373</v>
      </c>
      <c r="F81" s="683">
        <v>2</v>
      </c>
      <c r="G81" s="683">
        <v>0</v>
      </c>
      <c r="H81" s="683"/>
      <c r="I81" s="683">
        <v>0</v>
      </c>
      <c r="J81" s="683"/>
      <c r="K81" s="683"/>
      <c r="L81" s="683"/>
      <c r="M81" s="683"/>
      <c r="N81" s="683"/>
      <c r="O81" s="683"/>
      <c r="P81" s="705"/>
      <c r="Q81" s="684"/>
    </row>
    <row r="82" spans="1:17" ht="14.45" customHeight="1" x14ac:dyDescent="0.2">
      <c r="A82" s="678" t="s">
        <v>521</v>
      </c>
      <c r="B82" s="679" t="s">
        <v>2220</v>
      </c>
      <c r="C82" s="679" t="s">
        <v>2221</v>
      </c>
      <c r="D82" s="679" t="s">
        <v>2374</v>
      </c>
      <c r="E82" s="679" t="s">
        <v>2375</v>
      </c>
      <c r="F82" s="683"/>
      <c r="G82" s="683"/>
      <c r="H82" s="683"/>
      <c r="I82" s="683"/>
      <c r="J82" s="683">
        <v>4</v>
      </c>
      <c r="K82" s="683">
        <v>14312</v>
      </c>
      <c r="L82" s="683"/>
      <c r="M82" s="683">
        <v>3578</v>
      </c>
      <c r="N82" s="683">
        <v>2</v>
      </c>
      <c r="O82" s="683">
        <v>7414</v>
      </c>
      <c r="P82" s="705"/>
      <c r="Q82" s="684">
        <v>3707</v>
      </c>
    </row>
    <row r="83" spans="1:17" ht="14.45" customHeight="1" x14ac:dyDescent="0.2">
      <c r="A83" s="678" t="s">
        <v>521</v>
      </c>
      <c r="B83" s="679" t="s">
        <v>2220</v>
      </c>
      <c r="C83" s="679" t="s">
        <v>2221</v>
      </c>
      <c r="D83" s="679" t="s">
        <v>2376</v>
      </c>
      <c r="E83" s="679" t="s">
        <v>2377</v>
      </c>
      <c r="F83" s="683"/>
      <c r="G83" s="683"/>
      <c r="H83" s="683"/>
      <c r="I83" s="683"/>
      <c r="J83" s="683">
        <v>1</v>
      </c>
      <c r="K83" s="683">
        <v>8568</v>
      </c>
      <c r="L83" s="683"/>
      <c r="M83" s="683">
        <v>8568</v>
      </c>
      <c r="N83" s="683">
        <v>1</v>
      </c>
      <c r="O83" s="683">
        <v>8973</v>
      </c>
      <c r="P83" s="705"/>
      <c r="Q83" s="684">
        <v>8973</v>
      </c>
    </row>
    <row r="84" spans="1:17" ht="14.45" customHeight="1" x14ac:dyDescent="0.2">
      <c r="A84" s="678" t="s">
        <v>521</v>
      </c>
      <c r="B84" s="679" t="s">
        <v>2220</v>
      </c>
      <c r="C84" s="679" t="s">
        <v>2221</v>
      </c>
      <c r="D84" s="679" t="s">
        <v>2378</v>
      </c>
      <c r="E84" s="679" t="s">
        <v>2379</v>
      </c>
      <c r="F84" s="683"/>
      <c r="G84" s="683"/>
      <c r="H84" s="683"/>
      <c r="I84" s="683"/>
      <c r="J84" s="683"/>
      <c r="K84" s="683"/>
      <c r="L84" s="683"/>
      <c r="M84" s="683"/>
      <c r="N84" s="683">
        <v>1</v>
      </c>
      <c r="O84" s="683">
        <v>0</v>
      </c>
      <c r="P84" s="705"/>
      <c r="Q84" s="684">
        <v>0</v>
      </c>
    </row>
    <row r="85" spans="1:17" ht="14.45" customHeight="1" x14ac:dyDescent="0.2">
      <c r="A85" s="678" t="s">
        <v>521</v>
      </c>
      <c r="B85" s="679" t="s">
        <v>2220</v>
      </c>
      <c r="C85" s="679" t="s">
        <v>2221</v>
      </c>
      <c r="D85" s="679" t="s">
        <v>2380</v>
      </c>
      <c r="E85" s="679" t="s">
        <v>2381</v>
      </c>
      <c r="F85" s="683"/>
      <c r="G85" s="683"/>
      <c r="H85" s="683"/>
      <c r="I85" s="683"/>
      <c r="J85" s="683"/>
      <c r="K85" s="683"/>
      <c r="L85" s="683"/>
      <c r="M85" s="683"/>
      <c r="N85" s="683">
        <v>1</v>
      </c>
      <c r="O85" s="683">
        <v>0</v>
      </c>
      <c r="P85" s="705"/>
      <c r="Q85" s="684">
        <v>0</v>
      </c>
    </row>
    <row r="86" spans="1:17" ht="14.45" customHeight="1" x14ac:dyDescent="0.2">
      <c r="A86" s="678" t="s">
        <v>521</v>
      </c>
      <c r="B86" s="679" t="s">
        <v>2220</v>
      </c>
      <c r="C86" s="679" t="s">
        <v>2221</v>
      </c>
      <c r="D86" s="679" t="s">
        <v>2382</v>
      </c>
      <c r="E86" s="679" t="s">
        <v>2383</v>
      </c>
      <c r="F86" s="683"/>
      <c r="G86" s="683"/>
      <c r="H86" s="683"/>
      <c r="I86" s="683"/>
      <c r="J86" s="683"/>
      <c r="K86" s="683"/>
      <c r="L86" s="683"/>
      <c r="M86" s="683"/>
      <c r="N86" s="683">
        <v>1</v>
      </c>
      <c r="O86" s="683">
        <v>0</v>
      </c>
      <c r="P86" s="705"/>
      <c r="Q86" s="684">
        <v>0</v>
      </c>
    </row>
    <row r="87" spans="1:17" ht="14.45" customHeight="1" x14ac:dyDescent="0.2">
      <c r="A87" s="678" t="s">
        <v>521</v>
      </c>
      <c r="B87" s="679" t="s">
        <v>2220</v>
      </c>
      <c r="C87" s="679" t="s">
        <v>2221</v>
      </c>
      <c r="D87" s="679" t="s">
        <v>2384</v>
      </c>
      <c r="E87" s="679" t="s">
        <v>2385</v>
      </c>
      <c r="F87" s="683"/>
      <c r="G87" s="683"/>
      <c r="H87" s="683"/>
      <c r="I87" s="683"/>
      <c r="J87" s="683"/>
      <c r="K87" s="683"/>
      <c r="L87" s="683"/>
      <c r="M87" s="683"/>
      <c r="N87" s="683">
        <v>1</v>
      </c>
      <c r="O87" s="683">
        <v>0</v>
      </c>
      <c r="P87" s="705"/>
      <c r="Q87" s="684">
        <v>0</v>
      </c>
    </row>
    <row r="88" spans="1:17" ht="14.45" customHeight="1" x14ac:dyDescent="0.2">
      <c r="A88" s="678" t="s">
        <v>521</v>
      </c>
      <c r="B88" s="679" t="s">
        <v>2220</v>
      </c>
      <c r="C88" s="679" t="s">
        <v>2221</v>
      </c>
      <c r="D88" s="679" t="s">
        <v>2386</v>
      </c>
      <c r="E88" s="679" t="s">
        <v>2387</v>
      </c>
      <c r="F88" s="683"/>
      <c r="G88" s="683"/>
      <c r="H88" s="683"/>
      <c r="I88" s="683"/>
      <c r="J88" s="683">
        <v>1</v>
      </c>
      <c r="K88" s="683">
        <v>8531</v>
      </c>
      <c r="L88" s="683"/>
      <c r="M88" s="683">
        <v>8531</v>
      </c>
      <c r="N88" s="683"/>
      <c r="O88" s="683"/>
      <c r="P88" s="705"/>
      <c r="Q88" s="684"/>
    </row>
    <row r="89" spans="1:17" ht="14.45" customHeight="1" x14ac:dyDescent="0.2">
      <c r="A89" s="678" t="s">
        <v>521</v>
      </c>
      <c r="B89" s="679" t="s">
        <v>2220</v>
      </c>
      <c r="C89" s="679" t="s">
        <v>2221</v>
      </c>
      <c r="D89" s="679" t="s">
        <v>2388</v>
      </c>
      <c r="E89" s="679" t="s">
        <v>2389</v>
      </c>
      <c r="F89" s="683"/>
      <c r="G89" s="683"/>
      <c r="H89" s="683"/>
      <c r="I89" s="683"/>
      <c r="J89" s="683"/>
      <c r="K89" s="683"/>
      <c r="L89" s="683"/>
      <c r="M89" s="683"/>
      <c r="N89" s="683">
        <v>1</v>
      </c>
      <c r="O89" s="683">
        <v>0</v>
      </c>
      <c r="P89" s="705"/>
      <c r="Q89" s="684">
        <v>0</v>
      </c>
    </row>
    <row r="90" spans="1:17" ht="14.45" customHeight="1" x14ac:dyDescent="0.2">
      <c r="A90" s="678" t="s">
        <v>521</v>
      </c>
      <c r="B90" s="679" t="s">
        <v>2220</v>
      </c>
      <c r="C90" s="679" t="s">
        <v>2221</v>
      </c>
      <c r="D90" s="679" t="s">
        <v>2390</v>
      </c>
      <c r="E90" s="679" t="s">
        <v>2391</v>
      </c>
      <c r="F90" s="683">
        <v>4</v>
      </c>
      <c r="G90" s="683">
        <v>0</v>
      </c>
      <c r="H90" s="683"/>
      <c r="I90" s="683">
        <v>0</v>
      </c>
      <c r="J90" s="683">
        <v>3</v>
      </c>
      <c r="K90" s="683">
        <v>0</v>
      </c>
      <c r="L90" s="683"/>
      <c r="M90" s="683">
        <v>0</v>
      </c>
      <c r="N90" s="683">
        <v>6</v>
      </c>
      <c r="O90" s="683">
        <v>0</v>
      </c>
      <c r="P90" s="705"/>
      <c r="Q90" s="684">
        <v>0</v>
      </c>
    </row>
    <row r="91" spans="1:17" ht="14.45" customHeight="1" x14ac:dyDescent="0.2">
      <c r="A91" s="678" t="s">
        <v>521</v>
      </c>
      <c r="B91" s="679" t="s">
        <v>2220</v>
      </c>
      <c r="C91" s="679" t="s">
        <v>2221</v>
      </c>
      <c r="D91" s="679" t="s">
        <v>2392</v>
      </c>
      <c r="E91" s="679" t="s">
        <v>2393</v>
      </c>
      <c r="F91" s="683">
        <v>1</v>
      </c>
      <c r="G91" s="683">
        <v>0</v>
      </c>
      <c r="H91" s="683"/>
      <c r="I91" s="683">
        <v>0</v>
      </c>
      <c r="J91" s="683"/>
      <c r="K91" s="683"/>
      <c r="L91" s="683"/>
      <c r="M91" s="683"/>
      <c r="N91" s="683"/>
      <c r="O91" s="683"/>
      <c r="P91" s="705"/>
      <c r="Q91" s="684"/>
    </row>
    <row r="92" spans="1:17" ht="14.45" customHeight="1" x14ac:dyDescent="0.2">
      <c r="A92" s="678" t="s">
        <v>521</v>
      </c>
      <c r="B92" s="679" t="s">
        <v>2220</v>
      </c>
      <c r="C92" s="679" t="s">
        <v>2221</v>
      </c>
      <c r="D92" s="679" t="s">
        <v>2394</v>
      </c>
      <c r="E92" s="679" t="s">
        <v>2395</v>
      </c>
      <c r="F92" s="683">
        <v>2</v>
      </c>
      <c r="G92" s="683">
        <v>0</v>
      </c>
      <c r="H92" s="683"/>
      <c r="I92" s="683">
        <v>0</v>
      </c>
      <c r="J92" s="683"/>
      <c r="K92" s="683"/>
      <c r="L92" s="683"/>
      <c r="M92" s="683"/>
      <c r="N92" s="683"/>
      <c r="O92" s="683"/>
      <c r="P92" s="705"/>
      <c r="Q92" s="684"/>
    </row>
    <row r="93" spans="1:17" ht="14.45" customHeight="1" x14ac:dyDescent="0.2">
      <c r="A93" s="678" t="s">
        <v>521</v>
      </c>
      <c r="B93" s="679" t="s">
        <v>2220</v>
      </c>
      <c r="C93" s="679" t="s">
        <v>2221</v>
      </c>
      <c r="D93" s="679" t="s">
        <v>2396</v>
      </c>
      <c r="E93" s="679" t="s">
        <v>2397</v>
      </c>
      <c r="F93" s="683"/>
      <c r="G93" s="683"/>
      <c r="H93" s="683"/>
      <c r="I93" s="683"/>
      <c r="J93" s="683">
        <v>2</v>
      </c>
      <c r="K93" s="683">
        <v>0</v>
      </c>
      <c r="L93" s="683"/>
      <c r="M93" s="683">
        <v>0</v>
      </c>
      <c r="N93" s="683"/>
      <c r="O93" s="683"/>
      <c r="P93" s="705"/>
      <c r="Q93" s="684"/>
    </row>
    <row r="94" spans="1:17" ht="14.45" customHeight="1" x14ac:dyDescent="0.2">
      <c r="A94" s="678" t="s">
        <v>521</v>
      </c>
      <c r="B94" s="679" t="s">
        <v>2220</v>
      </c>
      <c r="C94" s="679" t="s">
        <v>2221</v>
      </c>
      <c r="D94" s="679" t="s">
        <v>2398</v>
      </c>
      <c r="E94" s="679" t="s">
        <v>2399</v>
      </c>
      <c r="F94" s="683"/>
      <c r="G94" s="683"/>
      <c r="H94" s="683"/>
      <c r="I94" s="683"/>
      <c r="J94" s="683">
        <v>3</v>
      </c>
      <c r="K94" s="683">
        <v>0</v>
      </c>
      <c r="L94" s="683"/>
      <c r="M94" s="683">
        <v>0</v>
      </c>
      <c r="N94" s="683"/>
      <c r="O94" s="683"/>
      <c r="P94" s="705"/>
      <c r="Q94" s="684"/>
    </row>
    <row r="95" spans="1:17" ht="14.45" customHeight="1" x14ac:dyDescent="0.2">
      <c r="A95" s="678" t="s">
        <v>521</v>
      </c>
      <c r="B95" s="679" t="s">
        <v>2400</v>
      </c>
      <c r="C95" s="679" t="s">
        <v>2221</v>
      </c>
      <c r="D95" s="679" t="s">
        <v>2244</v>
      </c>
      <c r="E95" s="679" t="s">
        <v>2245</v>
      </c>
      <c r="F95" s="683"/>
      <c r="G95" s="683"/>
      <c r="H95" s="683"/>
      <c r="I95" s="683"/>
      <c r="J95" s="683">
        <v>2</v>
      </c>
      <c r="K95" s="683">
        <v>1704</v>
      </c>
      <c r="L95" s="683"/>
      <c r="M95" s="683">
        <v>852</v>
      </c>
      <c r="N95" s="683">
        <v>5</v>
      </c>
      <c r="O95" s="683">
        <v>4440</v>
      </c>
      <c r="P95" s="705"/>
      <c r="Q95" s="684">
        <v>888</v>
      </c>
    </row>
    <row r="96" spans="1:17" ht="14.45" customHeight="1" x14ac:dyDescent="0.2">
      <c r="A96" s="678" t="s">
        <v>521</v>
      </c>
      <c r="B96" s="679" t="s">
        <v>2400</v>
      </c>
      <c r="C96" s="679" t="s">
        <v>2221</v>
      </c>
      <c r="D96" s="679" t="s">
        <v>2401</v>
      </c>
      <c r="E96" s="679" t="s">
        <v>2402</v>
      </c>
      <c r="F96" s="683"/>
      <c r="G96" s="683"/>
      <c r="H96" s="683"/>
      <c r="I96" s="683"/>
      <c r="J96" s="683"/>
      <c r="K96" s="683"/>
      <c r="L96" s="683"/>
      <c r="M96" s="683"/>
      <c r="N96" s="683">
        <v>1</v>
      </c>
      <c r="O96" s="683">
        <v>5249</v>
      </c>
      <c r="P96" s="705"/>
      <c r="Q96" s="684">
        <v>5249</v>
      </c>
    </row>
    <row r="97" spans="1:17" ht="14.45" customHeight="1" x14ac:dyDescent="0.2">
      <c r="A97" s="678" t="s">
        <v>521</v>
      </c>
      <c r="B97" s="679" t="s">
        <v>2400</v>
      </c>
      <c r="C97" s="679" t="s">
        <v>2221</v>
      </c>
      <c r="D97" s="679" t="s">
        <v>2403</v>
      </c>
      <c r="E97" s="679" t="s">
        <v>2404</v>
      </c>
      <c r="F97" s="683"/>
      <c r="G97" s="683"/>
      <c r="H97" s="683"/>
      <c r="I97" s="683"/>
      <c r="J97" s="683"/>
      <c r="K97" s="683"/>
      <c r="L97" s="683"/>
      <c r="M97" s="683"/>
      <c r="N97" s="683">
        <v>1</v>
      </c>
      <c r="O97" s="683">
        <v>4697</v>
      </c>
      <c r="P97" s="705"/>
      <c r="Q97" s="684">
        <v>4697</v>
      </c>
    </row>
    <row r="98" spans="1:17" ht="14.45" customHeight="1" x14ac:dyDescent="0.2">
      <c r="A98" s="678" t="s">
        <v>521</v>
      </c>
      <c r="B98" s="679" t="s">
        <v>2400</v>
      </c>
      <c r="C98" s="679" t="s">
        <v>2221</v>
      </c>
      <c r="D98" s="679" t="s">
        <v>2405</v>
      </c>
      <c r="E98" s="679" t="s">
        <v>2406</v>
      </c>
      <c r="F98" s="683"/>
      <c r="G98" s="683"/>
      <c r="H98" s="683"/>
      <c r="I98" s="683"/>
      <c r="J98" s="683"/>
      <c r="K98" s="683"/>
      <c r="L98" s="683"/>
      <c r="M98" s="683"/>
      <c r="N98" s="683">
        <v>1</v>
      </c>
      <c r="O98" s="683">
        <v>5736</v>
      </c>
      <c r="P98" s="705"/>
      <c r="Q98" s="684">
        <v>5736</v>
      </c>
    </row>
    <row r="99" spans="1:17" ht="14.45" customHeight="1" x14ac:dyDescent="0.2">
      <c r="A99" s="678" t="s">
        <v>521</v>
      </c>
      <c r="B99" s="679" t="s">
        <v>2400</v>
      </c>
      <c r="C99" s="679" t="s">
        <v>2221</v>
      </c>
      <c r="D99" s="679" t="s">
        <v>2407</v>
      </c>
      <c r="E99" s="679" t="s">
        <v>2408</v>
      </c>
      <c r="F99" s="683"/>
      <c r="G99" s="683"/>
      <c r="H99" s="683"/>
      <c r="I99" s="683"/>
      <c r="J99" s="683">
        <v>1</v>
      </c>
      <c r="K99" s="683">
        <v>6045</v>
      </c>
      <c r="L99" s="683"/>
      <c r="M99" s="683">
        <v>6045</v>
      </c>
      <c r="N99" s="683"/>
      <c r="O99" s="683"/>
      <c r="P99" s="705"/>
      <c r="Q99" s="684"/>
    </row>
    <row r="100" spans="1:17" ht="14.45" customHeight="1" x14ac:dyDescent="0.2">
      <c r="A100" s="678" t="s">
        <v>521</v>
      </c>
      <c r="B100" s="679" t="s">
        <v>2400</v>
      </c>
      <c r="C100" s="679" t="s">
        <v>2221</v>
      </c>
      <c r="D100" s="679" t="s">
        <v>2409</v>
      </c>
      <c r="E100" s="679" t="s">
        <v>2410</v>
      </c>
      <c r="F100" s="683"/>
      <c r="G100" s="683"/>
      <c r="H100" s="683"/>
      <c r="I100" s="683"/>
      <c r="J100" s="683"/>
      <c r="K100" s="683"/>
      <c r="L100" s="683"/>
      <c r="M100" s="683"/>
      <c r="N100" s="683">
        <v>1</v>
      </c>
      <c r="O100" s="683">
        <v>3195</v>
      </c>
      <c r="P100" s="705"/>
      <c r="Q100" s="684">
        <v>3195</v>
      </c>
    </row>
    <row r="101" spans="1:17" ht="14.45" customHeight="1" x14ac:dyDescent="0.2">
      <c r="A101" s="678" t="s">
        <v>521</v>
      </c>
      <c r="B101" s="679" t="s">
        <v>2400</v>
      </c>
      <c r="C101" s="679" t="s">
        <v>2221</v>
      </c>
      <c r="D101" s="679" t="s">
        <v>2411</v>
      </c>
      <c r="E101" s="679" t="s">
        <v>2412</v>
      </c>
      <c r="F101" s="683">
        <v>1</v>
      </c>
      <c r="G101" s="683">
        <v>4301</v>
      </c>
      <c r="H101" s="683"/>
      <c r="I101" s="683">
        <v>4301</v>
      </c>
      <c r="J101" s="683"/>
      <c r="K101" s="683"/>
      <c r="L101" s="683"/>
      <c r="M101" s="683"/>
      <c r="N101" s="683">
        <v>4</v>
      </c>
      <c r="O101" s="683">
        <v>18204</v>
      </c>
      <c r="P101" s="705"/>
      <c r="Q101" s="684">
        <v>4551</v>
      </c>
    </row>
    <row r="102" spans="1:17" ht="14.45" customHeight="1" x14ac:dyDescent="0.2">
      <c r="A102" s="678" t="s">
        <v>521</v>
      </c>
      <c r="B102" s="679" t="s">
        <v>2400</v>
      </c>
      <c r="C102" s="679" t="s">
        <v>2221</v>
      </c>
      <c r="D102" s="679" t="s">
        <v>2413</v>
      </c>
      <c r="E102" s="679" t="s">
        <v>2414</v>
      </c>
      <c r="F102" s="683"/>
      <c r="G102" s="683"/>
      <c r="H102" s="683"/>
      <c r="I102" s="683"/>
      <c r="J102" s="683"/>
      <c r="K102" s="683"/>
      <c r="L102" s="683"/>
      <c r="M102" s="683"/>
      <c r="N102" s="683">
        <v>1</v>
      </c>
      <c r="O102" s="683">
        <v>1025</v>
      </c>
      <c r="P102" s="705"/>
      <c r="Q102" s="684">
        <v>1025</v>
      </c>
    </row>
    <row r="103" spans="1:17" ht="14.45" customHeight="1" x14ac:dyDescent="0.2">
      <c r="A103" s="678" t="s">
        <v>521</v>
      </c>
      <c r="B103" s="679" t="s">
        <v>2400</v>
      </c>
      <c r="C103" s="679" t="s">
        <v>2221</v>
      </c>
      <c r="D103" s="679" t="s">
        <v>2250</v>
      </c>
      <c r="E103" s="679" t="s">
        <v>2251</v>
      </c>
      <c r="F103" s="683"/>
      <c r="G103" s="683"/>
      <c r="H103" s="683"/>
      <c r="I103" s="683"/>
      <c r="J103" s="683">
        <v>1</v>
      </c>
      <c r="K103" s="683">
        <v>852</v>
      </c>
      <c r="L103" s="683"/>
      <c r="M103" s="683">
        <v>852</v>
      </c>
      <c r="N103" s="683">
        <v>2</v>
      </c>
      <c r="O103" s="683">
        <v>1731</v>
      </c>
      <c r="P103" s="705"/>
      <c r="Q103" s="684">
        <v>865.5</v>
      </c>
    </row>
    <row r="104" spans="1:17" ht="14.45" customHeight="1" x14ac:dyDescent="0.2">
      <c r="A104" s="678" t="s">
        <v>521</v>
      </c>
      <c r="B104" s="679" t="s">
        <v>2400</v>
      </c>
      <c r="C104" s="679" t="s">
        <v>2221</v>
      </c>
      <c r="D104" s="679" t="s">
        <v>2276</v>
      </c>
      <c r="E104" s="679" t="s">
        <v>2277</v>
      </c>
      <c r="F104" s="683"/>
      <c r="G104" s="683"/>
      <c r="H104" s="683"/>
      <c r="I104" s="683"/>
      <c r="J104" s="683">
        <v>3</v>
      </c>
      <c r="K104" s="683">
        <v>0</v>
      </c>
      <c r="L104" s="683"/>
      <c r="M104" s="683">
        <v>0</v>
      </c>
      <c r="N104" s="683">
        <v>7</v>
      </c>
      <c r="O104" s="683">
        <v>0</v>
      </c>
      <c r="P104" s="705"/>
      <c r="Q104" s="684">
        <v>0</v>
      </c>
    </row>
    <row r="105" spans="1:17" ht="14.45" customHeight="1" x14ac:dyDescent="0.2">
      <c r="A105" s="678" t="s">
        <v>521</v>
      </c>
      <c r="B105" s="679" t="s">
        <v>2400</v>
      </c>
      <c r="C105" s="679" t="s">
        <v>2221</v>
      </c>
      <c r="D105" s="679" t="s">
        <v>2415</v>
      </c>
      <c r="E105" s="679" t="s">
        <v>2416</v>
      </c>
      <c r="F105" s="683"/>
      <c r="G105" s="683"/>
      <c r="H105" s="683"/>
      <c r="I105" s="683"/>
      <c r="J105" s="683">
        <v>2</v>
      </c>
      <c r="K105" s="683">
        <v>5998</v>
      </c>
      <c r="L105" s="683"/>
      <c r="M105" s="683">
        <v>2999</v>
      </c>
      <c r="N105" s="683">
        <v>4</v>
      </c>
      <c r="O105" s="683">
        <v>12504</v>
      </c>
      <c r="P105" s="705"/>
      <c r="Q105" s="684">
        <v>3126</v>
      </c>
    </row>
    <row r="106" spans="1:17" ht="14.45" customHeight="1" x14ac:dyDescent="0.2">
      <c r="A106" s="678" t="s">
        <v>521</v>
      </c>
      <c r="B106" s="679" t="s">
        <v>2400</v>
      </c>
      <c r="C106" s="679" t="s">
        <v>2221</v>
      </c>
      <c r="D106" s="679" t="s">
        <v>2294</v>
      </c>
      <c r="E106" s="679" t="s">
        <v>2295</v>
      </c>
      <c r="F106" s="683"/>
      <c r="G106" s="683"/>
      <c r="H106" s="683"/>
      <c r="I106" s="683"/>
      <c r="J106" s="683"/>
      <c r="K106" s="683"/>
      <c r="L106" s="683"/>
      <c r="M106" s="683"/>
      <c r="N106" s="683">
        <v>1</v>
      </c>
      <c r="O106" s="683">
        <v>463</v>
      </c>
      <c r="P106" s="705"/>
      <c r="Q106" s="684">
        <v>463</v>
      </c>
    </row>
    <row r="107" spans="1:17" ht="14.45" customHeight="1" x14ac:dyDescent="0.2">
      <c r="A107" s="678" t="s">
        <v>521</v>
      </c>
      <c r="B107" s="679" t="s">
        <v>2400</v>
      </c>
      <c r="C107" s="679" t="s">
        <v>2221</v>
      </c>
      <c r="D107" s="679" t="s">
        <v>2296</v>
      </c>
      <c r="E107" s="679" t="s">
        <v>2297</v>
      </c>
      <c r="F107" s="683"/>
      <c r="G107" s="683"/>
      <c r="H107" s="683"/>
      <c r="I107" s="683"/>
      <c r="J107" s="683">
        <v>3</v>
      </c>
      <c r="K107" s="683">
        <v>2526</v>
      </c>
      <c r="L107" s="683"/>
      <c r="M107" s="683">
        <v>842</v>
      </c>
      <c r="N107" s="683">
        <v>6</v>
      </c>
      <c r="O107" s="683">
        <v>5238</v>
      </c>
      <c r="P107" s="705"/>
      <c r="Q107" s="684">
        <v>873</v>
      </c>
    </row>
    <row r="108" spans="1:17" ht="14.45" customHeight="1" x14ac:dyDescent="0.2">
      <c r="A108" s="678" t="s">
        <v>521</v>
      </c>
      <c r="B108" s="679" t="s">
        <v>2400</v>
      </c>
      <c r="C108" s="679" t="s">
        <v>2221</v>
      </c>
      <c r="D108" s="679" t="s">
        <v>2417</v>
      </c>
      <c r="E108" s="679" t="s">
        <v>2418</v>
      </c>
      <c r="F108" s="683">
        <v>1</v>
      </c>
      <c r="G108" s="683">
        <v>122</v>
      </c>
      <c r="H108" s="683"/>
      <c r="I108" s="683">
        <v>122</v>
      </c>
      <c r="J108" s="683">
        <v>2</v>
      </c>
      <c r="K108" s="683">
        <v>246</v>
      </c>
      <c r="L108" s="683"/>
      <c r="M108" s="683">
        <v>123</v>
      </c>
      <c r="N108" s="683">
        <v>6</v>
      </c>
      <c r="O108" s="683">
        <v>792</v>
      </c>
      <c r="P108" s="705"/>
      <c r="Q108" s="684">
        <v>132</v>
      </c>
    </row>
    <row r="109" spans="1:17" ht="14.45" customHeight="1" x14ac:dyDescent="0.2">
      <c r="A109" s="678" t="s">
        <v>521</v>
      </c>
      <c r="B109" s="679" t="s">
        <v>2400</v>
      </c>
      <c r="C109" s="679" t="s">
        <v>2221</v>
      </c>
      <c r="D109" s="679" t="s">
        <v>2419</v>
      </c>
      <c r="E109" s="679" t="s">
        <v>2420</v>
      </c>
      <c r="F109" s="683"/>
      <c r="G109" s="683"/>
      <c r="H109" s="683"/>
      <c r="I109" s="683"/>
      <c r="J109" s="683"/>
      <c r="K109" s="683"/>
      <c r="L109" s="683"/>
      <c r="M109" s="683"/>
      <c r="N109" s="683">
        <v>1</v>
      </c>
      <c r="O109" s="683">
        <v>1976</v>
      </c>
      <c r="P109" s="705"/>
      <c r="Q109" s="684">
        <v>1976</v>
      </c>
    </row>
    <row r="110" spans="1:17" ht="14.45" customHeight="1" x14ac:dyDescent="0.2">
      <c r="A110" s="678" t="s">
        <v>521</v>
      </c>
      <c r="B110" s="679" t="s">
        <v>2400</v>
      </c>
      <c r="C110" s="679" t="s">
        <v>2221</v>
      </c>
      <c r="D110" s="679" t="s">
        <v>2421</v>
      </c>
      <c r="E110" s="679" t="s">
        <v>2422</v>
      </c>
      <c r="F110" s="683"/>
      <c r="G110" s="683"/>
      <c r="H110" s="683"/>
      <c r="I110" s="683"/>
      <c r="J110" s="683"/>
      <c r="K110" s="683"/>
      <c r="L110" s="683"/>
      <c r="M110" s="683"/>
      <c r="N110" s="683">
        <v>2</v>
      </c>
      <c r="O110" s="683">
        <v>736</v>
      </c>
      <c r="P110" s="705"/>
      <c r="Q110" s="684">
        <v>368</v>
      </c>
    </row>
    <row r="111" spans="1:17" ht="14.45" customHeight="1" x14ac:dyDescent="0.2">
      <c r="A111" s="678" t="s">
        <v>521</v>
      </c>
      <c r="B111" s="679" t="s">
        <v>2400</v>
      </c>
      <c r="C111" s="679" t="s">
        <v>2221</v>
      </c>
      <c r="D111" s="679" t="s">
        <v>2423</v>
      </c>
      <c r="E111" s="679" t="s">
        <v>2424</v>
      </c>
      <c r="F111" s="683"/>
      <c r="G111" s="683"/>
      <c r="H111" s="683"/>
      <c r="I111" s="683"/>
      <c r="J111" s="683">
        <v>2</v>
      </c>
      <c r="K111" s="683">
        <v>11634</v>
      </c>
      <c r="L111" s="683"/>
      <c r="M111" s="683">
        <v>5817</v>
      </c>
      <c r="N111" s="683"/>
      <c r="O111" s="683"/>
      <c r="P111" s="705"/>
      <c r="Q111" s="684"/>
    </row>
    <row r="112" spans="1:17" ht="14.45" customHeight="1" x14ac:dyDescent="0.2">
      <c r="A112" s="678" t="s">
        <v>521</v>
      </c>
      <c r="B112" s="679" t="s">
        <v>2400</v>
      </c>
      <c r="C112" s="679" t="s">
        <v>2221</v>
      </c>
      <c r="D112" s="679" t="s">
        <v>2322</v>
      </c>
      <c r="E112" s="679" t="s">
        <v>2323</v>
      </c>
      <c r="F112" s="683"/>
      <c r="G112" s="683"/>
      <c r="H112" s="683"/>
      <c r="I112" s="683"/>
      <c r="J112" s="683">
        <v>1</v>
      </c>
      <c r="K112" s="683">
        <v>4631</v>
      </c>
      <c r="L112" s="683"/>
      <c r="M112" s="683">
        <v>4631</v>
      </c>
      <c r="N112" s="683">
        <v>1</v>
      </c>
      <c r="O112" s="683">
        <v>4857</v>
      </c>
      <c r="P112" s="705"/>
      <c r="Q112" s="684">
        <v>4857</v>
      </c>
    </row>
    <row r="113" spans="1:17" ht="14.45" customHeight="1" x14ac:dyDescent="0.2">
      <c r="A113" s="678" t="s">
        <v>521</v>
      </c>
      <c r="B113" s="679" t="s">
        <v>2400</v>
      </c>
      <c r="C113" s="679" t="s">
        <v>2221</v>
      </c>
      <c r="D113" s="679" t="s">
        <v>2425</v>
      </c>
      <c r="E113" s="679" t="s">
        <v>2426</v>
      </c>
      <c r="F113" s="683"/>
      <c r="G113" s="683"/>
      <c r="H113" s="683"/>
      <c r="I113" s="683"/>
      <c r="J113" s="683"/>
      <c r="K113" s="683"/>
      <c r="L113" s="683"/>
      <c r="M113" s="683"/>
      <c r="N113" s="683">
        <v>1</v>
      </c>
      <c r="O113" s="683">
        <v>3837</v>
      </c>
      <c r="P113" s="705"/>
      <c r="Q113" s="684">
        <v>3837</v>
      </c>
    </row>
    <row r="114" spans="1:17" ht="14.45" customHeight="1" x14ac:dyDescent="0.2">
      <c r="A114" s="678" t="s">
        <v>521</v>
      </c>
      <c r="B114" s="679" t="s">
        <v>2400</v>
      </c>
      <c r="C114" s="679" t="s">
        <v>2221</v>
      </c>
      <c r="D114" s="679" t="s">
        <v>2427</v>
      </c>
      <c r="E114" s="679" t="s">
        <v>2428</v>
      </c>
      <c r="F114" s="683">
        <v>1</v>
      </c>
      <c r="G114" s="683">
        <v>3458</v>
      </c>
      <c r="H114" s="683"/>
      <c r="I114" s="683">
        <v>3458</v>
      </c>
      <c r="J114" s="683"/>
      <c r="K114" s="683"/>
      <c r="L114" s="683"/>
      <c r="M114" s="683"/>
      <c r="N114" s="683"/>
      <c r="O114" s="683"/>
      <c r="P114" s="705"/>
      <c r="Q114" s="684"/>
    </row>
    <row r="115" spans="1:17" ht="14.45" customHeight="1" x14ac:dyDescent="0.2">
      <c r="A115" s="678" t="s">
        <v>521</v>
      </c>
      <c r="B115" s="679" t="s">
        <v>2400</v>
      </c>
      <c r="C115" s="679" t="s">
        <v>2221</v>
      </c>
      <c r="D115" s="679" t="s">
        <v>2429</v>
      </c>
      <c r="E115" s="679" t="s">
        <v>2430</v>
      </c>
      <c r="F115" s="683">
        <v>1</v>
      </c>
      <c r="G115" s="683">
        <v>8385</v>
      </c>
      <c r="H115" s="683"/>
      <c r="I115" s="683">
        <v>8385</v>
      </c>
      <c r="J115" s="683"/>
      <c r="K115" s="683"/>
      <c r="L115" s="683"/>
      <c r="M115" s="683"/>
      <c r="N115" s="683"/>
      <c r="O115" s="683"/>
      <c r="P115" s="705"/>
      <c r="Q115" s="684"/>
    </row>
    <row r="116" spans="1:17" ht="14.45" customHeight="1" x14ac:dyDescent="0.2">
      <c r="A116" s="678" t="s">
        <v>521</v>
      </c>
      <c r="B116" s="679" t="s">
        <v>2400</v>
      </c>
      <c r="C116" s="679" t="s">
        <v>2221</v>
      </c>
      <c r="D116" s="679" t="s">
        <v>2431</v>
      </c>
      <c r="E116" s="679" t="s">
        <v>2432</v>
      </c>
      <c r="F116" s="683"/>
      <c r="G116" s="683"/>
      <c r="H116" s="683"/>
      <c r="I116" s="683"/>
      <c r="J116" s="683"/>
      <c r="K116" s="683"/>
      <c r="L116" s="683"/>
      <c r="M116" s="683"/>
      <c r="N116" s="683">
        <v>1</v>
      </c>
      <c r="O116" s="683">
        <v>1191</v>
      </c>
      <c r="P116" s="705"/>
      <c r="Q116" s="684">
        <v>1191</v>
      </c>
    </row>
    <row r="117" spans="1:17" ht="14.45" customHeight="1" x14ac:dyDescent="0.2">
      <c r="A117" s="678" t="s">
        <v>521</v>
      </c>
      <c r="B117" s="679" t="s">
        <v>2400</v>
      </c>
      <c r="C117" s="679" t="s">
        <v>2221</v>
      </c>
      <c r="D117" s="679" t="s">
        <v>2364</v>
      </c>
      <c r="E117" s="679" t="s">
        <v>2365</v>
      </c>
      <c r="F117" s="683"/>
      <c r="G117" s="683"/>
      <c r="H117" s="683"/>
      <c r="I117" s="683"/>
      <c r="J117" s="683">
        <v>1</v>
      </c>
      <c r="K117" s="683">
        <v>0</v>
      </c>
      <c r="L117" s="683"/>
      <c r="M117" s="683">
        <v>0</v>
      </c>
      <c r="N117" s="683">
        <v>2</v>
      </c>
      <c r="O117" s="683">
        <v>0</v>
      </c>
      <c r="P117" s="705"/>
      <c r="Q117" s="684">
        <v>0</v>
      </c>
    </row>
    <row r="118" spans="1:17" ht="14.45" customHeight="1" x14ac:dyDescent="0.2">
      <c r="A118" s="678" t="s">
        <v>521</v>
      </c>
      <c r="B118" s="679" t="s">
        <v>2400</v>
      </c>
      <c r="C118" s="679" t="s">
        <v>2221</v>
      </c>
      <c r="D118" s="679" t="s">
        <v>2368</v>
      </c>
      <c r="E118" s="679" t="s">
        <v>2369</v>
      </c>
      <c r="F118" s="683"/>
      <c r="G118" s="683"/>
      <c r="H118" s="683"/>
      <c r="I118" s="683"/>
      <c r="J118" s="683"/>
      <c r="K118" s="683"/>
      <c r="L118" s="683"/>
      <c r="M118" s="683"/>
      <c r="N118" s="683">
        <v>1</v>
      </c>
      <c r="O118" s="683">
        <v>2029</v>
      </c>
      <c r="P118" s="705"/>
      <c r="Q118" s="684">
        <v>2029</v>
      </c>
    </row>
    <row r="119" spans="1:17" ht="14.45" customHeight="1" x14ac:dyDescent="0.2">
      <c r="A119" s="678" t="s">
        <v>521</v>
      </c>
      <c r="B119" s="679" t="s">
        <v>2400</v>
      </c>
      <c r="C119" s="679" t="s">
        <v>2221</v>
      </c>
      <c r="D119" s="679" t="s">
        <v>2433</v>
      </c>
      <c r="E119" s="679" t="s">
        <v>2434</v>
      </c>
      <c r="F119" s="683">
        <v>1</v>
      </c>
      <c r="G119" s="683">
        <v>5961</v>
      </c>
      <c r="H119" s="683"/>
      <c r="I119" s="683">
        <v>5961</v>
      </c>
      <c r="J119" s="683"/>
      <c r="K119" s="683"/>
      <c r="L119" s="683"/>
      <c r="M119" s="683"/>
      <c r="N119" s="683"/>
      <c r="O119" s="683"/>
      <c r="P119" s="705"/>
      <c r="Q119" s="684"/>
    </row>
    <row r="120" spans="1:17" ht="14.45" customHeight="1" x14ac:dyDescent="0.2">
      <c r="A120" s="678" t="s">
        <v>521</v>
      </c>
      <c r="B120" s="679" t="s">
        <v>2400</v>
      </c>
      <c r="C120" s="679" t="s">
        <v>2221</v>
      </c>
      <c r="D120" s="679" t="s">
        <v>2398</v>
      </c>
      <c r="E120" s="679" t="s">
        <v>2399</v>
      </c>
      <c r="F120" s="683"/>
      <c r="G120" s="683"/>
      <c r="H120" s="683"/>
      <c r="I120" s="683"/>
      <c r="J120" s="683"/>
      <c r="K120" s="683"/>
      <c r="L120" s="683"/>
      <c r="M120" s="683"/>
      <c r="N120" s="683">
        <v>6</v>
      </c>
      <c r="O120" s="683">
        <v>0</v>
      </c>
      <c r="P120" s="705"/>
      <c r="Q120" s="684">
        <v>0</v>
      </c>
    </row>
    <row r="121" spans="1:17" ht="14.45" customHeight="1" x14ac:dyDescent="0.2">
      <c r="A121" s="678" t="s">
        <v>521</v>
      </c>
      <c r="B121" s="679" t="s">
        <v>2435</v>
      </c>
      <c r="C121" s="679" t="s">
        <v>2436</v>
      </c>
      <c r="D121" s="679" t="s">
        <v>2437</v>
      </c>
      <c r="E121" s="679" t="s">
        <v>2438</v>
      </c>
      <c r="F121" s="683"/>
      <c r="G121" s="683"/>
      <c r="H121" s="683"/>
      <c r="I121" s="683"/>
      <c r="J121" s="683">
        <v>0.3</v>
      </c>
      <c r="K121" s="683">
        <v>340.47</v>
      </c>
      <c r="L121" s="683"/>
      <c r="M121" s="683">
        <v>1134.9000000000001</v>
      </c>
      <c r="N121" s="683"/>
      <c r="O121" s="683"/>
      <c r="P121" s="705"/>
      <c r="Q121" s="684"/>
    </row>
    <row r="122" spans="1:17" ht="14.45" customHeight="1" x14ac:dyDescent="0.2">
      <c r="A122" s="678" t="s">
        <v>521</v>
      </c>
      <c r="B122" s="679" t="s">
        <v>2435</v>
      </c>
      <c r="C122" s="679" t="s">
        <v>2436</v>
      </c>
      <c r="D122" s="679" t="s">
        <v>2439</v>
      </c>
      <c r="E122" s="679" t="s">
        <v>2440</v>
      </c>
      <c r="F122" s="683">
        <v>7</v>
      </c>
      <c r="G122" s="683">
        <v>894.09</v>
      </c>
      <c r="H122" s="683"/>
      <c r="I122" s="683">
        <v>127.72714285714287</v>
      </c>
      <c r="J122" s="683"/>
      <c r="K122" s="683"/>
      <c r="L122" s="683"/>
      <c r="M122" s="683"/>
      <c r="N122" s="683"/>
      <c r="O122" s="683"/>
      <c r="P122" s="705"/>
      <c r="Q122" s="684"/>
    </row>
    <row r="123" spans="1:17" ht="14.45" customHeight="1" x14ac:dyDescent="0.2">
      <c r="A123" s="678" t="s">
        <v>521</v>
      </c>
      <c r="B123" s="679" t="s">
        <v>2435</v>
      </c>
      <c r="C123" s="679" t="s">
        <v>2436</v>
      </c>
      <c r="D123" s="679" t="s">
        <v>2441</v>
      </c>
      <c r="E123" s="679" t="s">
        <v>2442</v>
      </c>
      <c r="F123" s="683">
        <v>76.3</v>
      </c>
      <c r="G123" s="683">
        <v>28482.699999999997</v>
      </c>
      <c r="H123" s="683"/>
      <c r="I123" s="683">
        <v>373.29882044560941</v>
      </c>
      <c r="J123" s="683">
        <v>5.1000000000000005</v>
      </c>
      <c r="K123" s="683">
        <v>1603.7900000000002</v>
      </c>
      <c r="L123" s="683"/>
      <c r="M123" s="683">
        <v>314.46862745098042</v>
      </c>
      <c r="N123" s="683"/>
      <c r="O123" s="683"/>
      <c r="P123" s="705"/>
      <c r="Q123" s="684"/>
    </row>
    <row r="124" spans="1:17" ht="14.45" customHeight="1" x14ac:dyDescent="0.2">
      <c r="A124" s="678" t="s">
        <v>521</v>
      </c>
      <c r="B124" s="679" t="s">
        <v>2435</v>
      </c>
      <c r="C124" s="679" t="s">
        <v>2436</v>
      </c>
      <c r="D124" s="679" t="s">
        <v>2443</v>
      </c>
      <c r="E124" s="679" t="s">
        <v>654</v>
      </c>
      <c r="F124" s="683">
        <v>15</v>
      </c>
      <c r="G124" s="683">
        <v>7968.9</v>
      </c>
      <c r="H124" s="683"/>
      <c r="I124" s="683">
        <v>531.26</v>
      </c>
      <c r="J124" s="683"/>
      <c r="K124" s="683"/>
      <c r="L124" s="683"/>
      <c r="M124" s="683"/>
      <c r="N124" s="683"/>
      <c r="O124" s="683"/>
      <c r="P124" s="705"/>
      <c r="Q124" s="684"/>
    </row>
    <row r="125" spans="1:17" ht="14.45" customHeight="1" x14ac:dyDescent="0.2">
      <c r="A125" s="678" t="s">
        <v>521</v>
      </c>
      <c r="B125" s="679" t="s">
        <v>2435</v>
      </c>
      <c r="C125" s="679" t="s">
        <v>2436</v>
      </c>
      <c r="D125" s="679" t="s">
        <v>2444</v>
      </c>
      <c r="E125" s="679" t="s">
        <v>2445</v>
      </c>
      <c r="F125" s="683">
        <v>295</v>
      </c>
      <c r="G125" s="683">
        <v>11622.359999999999</v>
      </c>
      <c r="H125" s="683"/>
      <c r="I125" s="683">
        <v>39.39783050847457</v>
      </c>
      <c r="J125" s="683"/>
      <c r="K125" s="683"/>
      <c r="L125" s="683"/>
      <c r="M125" s="683"/>
      <c r="N125" s="683"/>
      <c r="O125" s="683"/>
      <c r="P125" s="705"/>
      <c r="Q125" s="684"/>
    </row>
    <row r="126" spans="1:17" ht="14.45" customHeight="1" x14ac:dyDescent="0.2">
      <c r="A126" s="678" t="s">
        <v>521</v>
      </c>
      <c r="B126" s="679" t="s">
        <v>2435</v>
      </c>
      <c r="C126" s="679" t="s">
        <v>2436</v>
      </c>
      <c r="D126" s="679" t="s">
        <v>2446</v>
      </c>
      <c r="E126" s="679" t="s">
        <v>2447</v>
      </c>
      <c r="F126" s="683"/>
      <c r="G126" s="683"/>
      <c r="H126" s="683"/>
      <c r="I126" s="683"/>
      <c r="J126" s="683"/>
      <c r="K126" s="683"/>
      <c r="L126" s="683"/>
      <c r="M126" s="683"/>
      <c r="N126" s="683">
        <v>0.6</v>
      </c>
      <c r="O126" s="683">
        <v>2917.87</v>
      </c>
      <c r="P126" s="705"/>
      <c r="Q126" s="684">
        <v>4863.1166666666668</v>
      </c>
    </row>
    <row r="127" spans="1:17" ht="14.45" customHeight="1" x14ac:dyDescent="0.2">
      <c r="A127" s="678" t="s">
        <v>521</v>
      </c>
      <c r="B127" s="679" t="s">
        <v>2435</v>
      </c>
      <c r="C127" s="679" t="s">
        <v>2436</v>
      </c>
      <c r="D127" s="679" t="s">
        <v>2448</v>
      </c>
      <c r="E127" s="679" t="s">
        <v>1382</v>
      </c>
      <c r="F127" s="683">
        <v>20.2</v>
      </c>
      <c r="G127" s="683">
        <v>62047.94</v>
      </c>
      <c r="H127" s="683"/>
      <c r="I127" s="683">
        <v>3071.680198019802</v>
      </c>
      <c r="J127" s="683">
        <v>45.9</v>
      </c>
      <c r="K127" s="683">
        <v>104378.59999999998</v>
      </c>
      <c r="L127" s="683"/>
      <c r="M127" s="683">
        <v>2274.0435729847491</v>
      </c>
      <c r="N127" s="683">
        <v>64.599999999999994</v>
      </c>
      <c r="O127" s="683">
        <v>154092.75</v>
      </c>
      <c r="P127" s="705"/>
      <c r="Q127" s="684">
        <v>2385.336687306502</v>
      </c>
    </row>
    <row r="128" spans="1:17" ht="14.45" customHeight="1" x14ac:dyDescent="0.2">
      <c r="A128" s="678" t="s">
        <v>521</v>
      </c>
      <c r="B128" s="679" t="s">
        <v>2435</v>
      </c>
      <c r="C128" s="679" t="s">
        <v>2436</v>
      </c>
      <c r="D128" s="679" t="s">
        <v>2449</v>
      </c>
      <c r="E128" s="679" t="s">
        <v>1127</v>
      </c>
      <c r="F128" s="683"/>
      <c r="G128" s="683"/>
      <c r="H128" s="683"/>
      <c r="I128" s="683"/>
      <c r="J128" s="683"/>
      <c r="K128" s="683"/>
      <c r="L128" s="683"/>
      <c r="M128" s="683"/>
      <c r="N128" s="683">
        <v>9</v>
      </c>
      <c r="O128" s="683">
        <v>102787.83</v>
      </c>
      <c r="P128" s="705"/>
      <c r="Q128" s="684">
        <v>11420.87</v>
      </c>
    </row>
    <row r="129" spans="1:17" ht="14.45" customHeight="1" x14ac:dyDescent="0.2">
      <c r="A129" s="678" t="s">
        <v>521</v>
      </c>
      <c r="B129" s="679" t="s">
        <v>2435</v>
      </c>
      <c r="C129" s="679" t="s">
        <v>2436</v>
      </c>
      <c r="D129" s="679" t="s">
        <v>2450</v>
      </c>
      <c r="E129" s="679" t="s">
        <v>1129</v>
      </c>
      <c r="F129" s="683">
        <v>19</v>
      </c>
      <c r="G129" s="683">
        <v>172890.96000000002</v>
      </c>
      <c r="H129" s="683"/>
      <c r="I129" s="683">
        <v>9099.5242105263169</v>
      </c>
      <c r="J129" s="683">
        <v>20</v>
      </c>
      <c r="K129" s="683">
        <v>183165.4</v>
      </c>
      <c r="L129" s="683"/>
      <c r="M129" s="683">
        <v>9158.27</v>
      </c>
      <c r="N129" s="683">
        <v>41</v>
      </c>
      <c r="O129" s="683">
        <v>375489.06999999989</v>
      </c>
      <c r="P129" s="705"/>
      <c r="Q129" s="684">
        <v>9158.2699999999968</v>
      </c>
    </row>
    <row r="130" spans="1:17" ht="14.45" customHeight="1" x14ac:dyDescent="0.2">
      <c r="A130" s="678" t="s">
        <v>521</v>
      </c>
      <c r="B130" s="679" t="s">
        <v>2435</v>
      </c>
      <c r="C130" s="679" t="s">
        <v>2436</v>
      </c>
      <c r="D130" s="679" t="s">
        <v>2451</v>
      </c>
      <c r="E130" s="679" t="s">
        <v>1129</v>
      </c>
      <c r="F130" s="683"/>
      <c r="G130" s="683"/>
      <c r="H130" s="683"/>
      <c r="I130" s="683"/>
      <c r="J130" s="683">
        <v>3</v>
      </c>
      <c r="K130" s="683">
        <v>52372.05</v>
      </c>
      <c r="L130" s="683"/>
      <c r="M130" s="683">
        <v>17457.350000000002</v>
      </c>
      <c r="N130" s="683"/>
      <c r="O130" s="683"/>
      <c r="P130" s="705"/>
      <c r="Q130" s="684"/>
    </row>
    <row r="131" spans="1:17" ht="14.45" customHeight="1" x14ac:dyDescent="0.2">
      <c r="A131" s="678" t="s">
        <v>521</v>
      </c>
      <c r="B131" s="679" t="s">
        <v>2435</v>
      </c>
      <c r="C131" s="679" t="s">
        <v>2436</v>
      </c>
      <c r="D131" s="679" t="s">
        <v>2452</v>
      </c>
      <c r="E131" s="679" t="s">
        <v>1404</v>
      </c>
      <c r="F131" s="683">
        <v>5.4</v>
      </c>
      <c r="G131" s="683">
        <v>1192.46</v>
      </c>
      <c r="H131" s="683"/>
      <c r="I131" s="683">
        <v>220.82592592592593</v>
      </c>
      <c r="J131" s="683">
        <v>3.8</v>
      </c>
      <c r="K131" s="683">
        <v>749.83999999999992</v>
      </c>
      <c r="L131" s="683"/>
      <c r="M131" s="683">
        <v>197.32631578947368</v>
      </c>
      <c r="N131" s="683">
        <v>8.4</v>
      </c>
      <c r="O131" s="683">
        <v>1646.56</v>
      </c>
      <c r="P131" s="705"/>
      <c r="Q131" s="684">
        <v>196.0190476190476</v>
      </c>
    </row>
    <row r="132" spans="1:17" ht="14.45" customHeight="1" x14ac:dyDescent="0.2">
      <c r="A132" s="678" t="s">
        <v>521</v>
      </c>
      <c r="B132" s="679" t="s">
        <v>2435</v>
      </c>
      <c r="C132" s="679" t="s">
        <v>2436</v>
      </c>
      <c r="D132" s="679" t="s">
        <v>2453</v>
      </c>
      <c r="E132" s="679" t="s">
        <v>2454</v>
      </c>
      <c r="F132" s="683">
        <v>138.00000000000003</v>
      </c>
      <c r="G132" s="683">
        <v>25062.53</v>
      </c>
      <c r="H132" s="683"/>
      <c r="I132" s="683">
        <v>181.61253623188401</v>
      </c>
      <c r="J132" s="683">
        <v>97.200000000000017</v>
      </c>
      <c r="K132" s="683">
        <v>19801.05</v>
      </c>
      <c r="L132" s="683"/>
      <c r="M132" s="683">
        <v>203.71450617283946</v>
      </c>
      <c r="N132" s="683">
        <v>134</v>
      </c>
      <c r="O132" s="683">
        <v>27415.550000000003</v>
      </c>
      <c r="P132" s="705"/>
      <c r="Q132" s="684">
        <v>204.59365671641794</v>
      </c>
    </row>
    <row r="133" spans="1:17" ht="14.45" customHeight="1" x14ac:dyDescent="0.2">
      <c r="A133" s="678" t="s">
        <v>521</v>
      </c>
      <c r="B133" s="679" t="s">
        <v>2435</v>
      </c>
      <c r="C133" s="679" t="s">
        <v>2436</v>
      </c>
      <c r="D133" s="679" t="s">
        <v>2455</v>
      </c>
      <c r="E133" s="679" t="s">
        <v>2456</v>
      </c>
      <c r="F133" s="683"/>
      <c r="G133" s="683"/>
      <c r="H133" s="683"/>
      <c r="I133" s="683"/>
      <c r="J133" s="683">
        <v>3</v>
      </c>
      <c r="K133" s="683">
        <v>88.41</v>
      </c>
      <c r="L133" s="683"/>
      <c r="M133" s="683">
        <v>29.47</v>
      </c>
      <c r="N133" s="683">
        <v>29</v>
      </c>
      <c r="O133" s="683">
        <v>854.63</v>
      </c>
      <c r="P133" s="705"/>
      <c r="Q133" s="684">
        <v>29.47</v>
      </c>
    </row>
    <row r="134" spans="1:17" ht="14.45" customHeight="1" x14ac:dyDescent="0.2">
      <c r="A134" s="678" t="s">
        <v>521</v>
      </c>
      <c r="B134" s="679" t="s">
        <v>2435</v>
      </c>
      <c r="C134" s="679" t="s">
        <v>2436</v>
      </c>
      <c r="D134" s="679" t="s">
        <v>2457</v>
      </c>
      <c r="E134" s="679" t="s">
        <v>2456</v>
      </c>
      <c r="F134" s="683"/>
      <c r="G134" s="683"/>
      <c r="H134" s="683"/>
      <c r="I134" s="683"/>
      <c r="J134" s="683">
        <v>56</v>
      </c>
      <c r="K134" s="683">
        <v>3300.08</v>
      </c>
      <c r="L134" s="683"/>
      <c r="M134" s="683">
        <v>58.93</v>
      </c>
      <c r="N134" s="683">
        <v>20</v>
      </c>
      <c r="O134" s="683">
        <v>1178.5999999999999</v>
      </c>
      <c r="P134" s="705"/>
      <c r="Q134" s="684">
        <v>58.929999999999993</v>
      </c>
    </row>
    <row r="135" spans="1:17" ht="14.45" customHeight="1" x14ac:dyDescent="0.2">
      <c r="A135" s="678" t="s">
        <v>521</v>
      </c>
      <c r="B135" s="679" t="s">
        <v>2435</v>
      </c>
      <c r="C135" s="679" t="s">
        <v>2436</v>
      </c>
      <c r="D135" s="679" t="s">
        <v>2458</v>
      </c>
      <c r="E135" s="679" t="s">
        <v>2459</v>
      </c>
      <c r="F135" s="683"/>
      <c r="G135" s="683"/>
      <c r="H135" s="683"/>
      <c r="I135" s="683"/>
      <c r="J135" s="683"/>
      <c r="K135" s="683"/>
      <c r="L135" s="683"/>
      <c r="M135" s="683"/>
      <c r="N135" s="683">
        <v>0.3</v>
      </c>
      <c r="O135" s="683">
        <v>368.31</v>
      </c>
      <c r="P135" s="705"/>
      <c r="Q135" s="684">
        <v>1227.7</v>
      </c>
    </row>
    <row r="136" spans="1:17" ht="14.45" customHeight="1" x14ac:dyDescent="0.2">
      <c r="A136" s="678" t="s">
        <v>521</v>
      </c>
      <c r="B136" s="679" t="s">
        <v>2435</v>
      </c>
      <c r="C136" s="679" t="s">
        <v>2436</v>
      </c>
      <c r="D136" s="679" t="s">
        <v>2460</v>
      </c>
      <c r="E136" s="679"/>
      <c r="F136" s="683">
        <v>1.4</v>
      </c>
      <c r="G136" s="683">
        <v>448.46000000000004</v>
      </c>
      <c r="H136" s="683"/>
      <c r="I136" s="683">
        <v>320.32857142857148</v>
      </c>
      <c r="J136" s="683"/>
      <c r="K136" s="683"/>
      <c r="L136" s="683"/>
      <c r="M136" s="683"/>
      <c r="N136" s="683"/>
      <c r="O136" s="683"/>
      <c r="P136" s="705"/>
      <c r="Q136" s="684"/>
    </row>
    <row r="137" spans="1:17" ht="14.45" customHeight="1" x14ac:dyDescent="0.2">
      <c r="A137" s="678" t="s">
        <v>521</v>
      </c>
      <c r="B137" s="679" t="s">
        <v>2435</v>
      </c>
      <c r="C137" s="679" t="s">
        <v>2436</v>
      </c>
      <c r="D137" s="679" t="s">
        <v>2461</v>
      </c>
      <c r="E137" s="679" t="s">
        <v>2462</v>
      </c>
      <c r="F137" s="683">
        <v>5.0999999999999996</v>
      </c>
      <c r="G137" s="683">
        <v>299.88</v>
      </c>
      <c r="H137" s="683"/>
      <c r="I137" s="683">
        <v>58.800000000000004</v>
      </c>
      <c r="J137" s="683">
        <v>0.70000000000000007</v>
      </c>
      <c r="K137" s="683">
        <v>41.08</v>
      </c>
      <c r="L137" s="683"/>
      <c r="M137" s="683">
        <v>58.685714285714276</v>
      </c>
      <c r="N137" s="683">
        <v>1.2</v>
      </c>
      <c r="O137" s="683">
        <v>70.66</v>
      </c>
      <c r="P137" s="705"/>
      <c r="Q137" s="684">
        <v>58.883333333333333</v>
      </c>
    </row>
    <row r="138" spans="1:17" ht="14.45" customHeight="1" x14ac:dyDescent="0.2">
      <c r="A138" s="678" t="s">
        <v>521</v>
      </c>
      <c r="B138" s="679" t="s">
        <v>2435</v>
      </c>
      <c r="C138" s="679" t="s">
        <v>2436</v>
      </c>
      <c r="D138" s="679" t="s">
        <v>2463</v>
      </c>
      <c r="E138" s="679" t="s">
        <v>2464</v>
      </c>
      <c r="F138" s="683">
        <v>6.25</v>
      </c>
      <c r="G138" s="683">
        <v>4233.7000000000007</v>
      </c>
      <c r="H138" s="683"/>
      <c r="I138" s="683">
        <v>677.39200000000017</v>
      </c>
      <c r="J138" s="683">
        <v>3.6599999999999997</v>
      </c>
      <c r="K138" s="683">
        <v>2576.13</v>
      </c>
      <c r="L138" s="683"/>
      <c r="M138" s="683">
        <v>703.86065573770497</v>
      </c>
      <c r="N138" s="683">
        <v>8.0499999999999989</v>
      </c>
      <c r="O138" s="683">
        <v>5866.84</v>
      </c>
      <c r="P138" s="705"/>
      <c r="Q138" s="684">
        <v>728.80000000000007</v>
      </c>
    </row>
    <row r="139" spans="1:17" ht="14.45" customHeight="1" x14ac:dyDescent="0.2">
      <c r="A139" s="678" t="s">
        <v>521</v>
      </c>
      <c r="B139" s="679" t="s">
        <v>2435</v>
      </c>
      <c r="C139" s="679" t="s">
        <v>2436</v>
      </c>
      <c r="D139" s="679" t="s">
        <v>2465</v>
      </c>
      <c r="E139" s="679" t="s">
        <v>2464</v>
      </c>
      <c r="F139" s="683"/>
      <c r="G139" s="683"/>
      <c r="H139" s="683"/>
      <c r="I139" s="683"/>
      <c r="J139" s="683"/>
      <c r="K139" s="683"/>
      <c r="L139" s="683"/>
      <c r="M139" s="683"/>
      <c r="N139" s="683">
        <v>0.99999999999999989</v>
      </c>
      <c r="O139" s="683">
        <v>330</v>
      </c>
      <c r="P139" s="705"/>
      <c r="Q139" s="684">
        <v>330.00000000000006</v>
      </c>
    </row>
    <row r="140" spans="1:17" ht="14.45" customHeight="1" x14ac:dyDescent="0.2">
      <c r="A140" s="678" t="s">
        <v>521</v>
      </c>
      <c r="B140" s="679" t="s">
        <v>2435</v>
      </c>
      <c r="C140" s="679" t="s">
        <v>2436</v>
      </c>
      <c r="D140" s="679" t="s">
        <v>2466</v>
      </c>
      <c r="E140" s="679" t="s">
        <v>2467</v>
      </c>
      <c r="F140" s="683">
        <v>24</v>
      </c>
      <c r="G140" s="683">
        <v>30896.639999999999</v>
      </c>
      <c r="H140" s="683"/>
      <c r="I140" s="683">
        <v>1287.3599999999999</v>
      </c>
      <c r="J140" s="683"/>
      <c r="K140" s="683"/>
      <c r="L140" s="683"/>
      <c r="M140" s="683"/>
      <c r="N140" s="683"/>
      <c r="O140" s="683"/>
      <c r="P140" s="705"/>
      <c r="Q140" s="684"/>
    </row>
    <row r="141" spans="1:17" ht="14.45" customHeight="1" x14ac:dyDescent="0.2">
      <c r="A141" s="678" t="s">
        <v>521</v>
      </c>
      <c r="B141" s="679" t="s">
        <v>2435</v>
      </c>
      <c r="C141" s="679" t="s">
        <v>2436</v>
      </c>
      <c r="D141" s="679" t="s">
        <v>2468</v>
      </c>
      <c r="E141" s="679"/>
      <c r="F141" s="683">
        <v>0.4</v>
      </c>
      <c r="G141" s="683">
        <v>652.74</v>
      </c>
      <c r="H141" s="683"/>
      <c r="I141" s="683">
        <v>1631.85</v>
      </c>
      <c r="J141" s="683">
        <v>4.2</v>
      </c>
      <c r="K141" s="683">
        <v>6853.84</v>
      </c>
      <c r="L141" s="683"/>
      <c r="M141" s="683">
        <v>1631.8666666666666</v>
      </c>
      <c r="N141" s="683"/>
      <c r="O141" s="683"/>
      <c r="P141" s="705"/>
      <c r="Q141" s="684"/>
    </row>
    <row r="142" spans="1:17" ht="14.45" customHeight="1" x14ac:dyDescent="0.2">
      <c r="A142" s="678" t="s">
        <v>521</v>
      </c>
      <c r="B142" s="679" t="s">
        <v>2435</v>
      </c>
      <c r="C142" s="679" t="s">
        <v>2436</v>
      </c>
      <c r="D142" s="679" t="s">
        <v>2469</v>
      </c>
      <c r="E142" s="679" t="s">
        <v>1427</v>
      </c>
      <c r="F142" s="683">
        <v>0.3</v>
      </c>
      <c r="G142" s="683">
        <v>57.19</v>
      </c>
      <c r="H142" s="683"/>
      <c r="I142" s="683">
        <v>190.63333333333333</v>
      </c>
      <c r="J142" s="683">
        <v>1.1000000000000001</v>
      </c>
      <c r="K142" s="683">
        <v>375.1</v>
      </c>
      <c r="L142" s="683"/>
      <c r="M142" s="683">
        <v>341</v>
      </c>
      <c r="N142" s="683"/>
      <c r="O142" s="683"/>
      <c r="P142" s="705"/>
      <c r="Q142" s="684"/>
    </row>
    <row r="143" spans="1:17" ht="14.45" customHeight="1" x14ac:dyDescent="0.2">
      <c r="A143" s="678" t="s">
        <v>521</v>
      </c>
      <c r="B143" s="679" t="s">
        <v>2435</v>
      </c>
      <c r="C143" s="679" t="s">
        <v>2436</v>
      </c>
      <c r="D143" s="679" t="s">
        <v>2470</v>
      </c>
      <c r="E143" s="679" t="s">
        <v>1427</v>
      </c>
      <c r="F143" s="683">
        <v>7.8999999999999995</v>
      </c>
      <c r="G143" s="683">
        <v>2389.86</v>
      </c>
      <c r="H143" s="683"/>
      <c r="I143" s="683">
        <v>302.51392405063297</v>
      </c>
      <c r="J143" s="683">
        <v>7.7</v>
      </c>
      <c r="K143" s="683">
        <v>5161.59</v>
      </c>
      <c r="L143" s="683"/>
      <c r="M143" s="683">
        <v>670.33636363636367</v>
      </c>
      <c r="N143" s="683">
        <v>11.600000000000003</v>
      </c>
      <c r="O143" s="683">
        <v>7783.6</v>
      </c>
      <c r="P143" s="705"/>
      <c r="Q143" s="684">
        <v>670.99999999999989</v>
      </c>
    </row>
    <row r="144" spans="1:17" ht="14.45" customHeight="1" x14ac:dyDescent="0.2">
      <c r="A144" s="678" t="s">
        <v>521</v>
      </c>
      <c r="B144" s="679" t="s">
        <v>2435</v>
      </c>
      <c r="C144" s="679" t="s">
        <v>2436</v>
      </c>
      <c r="D144" s="679" t="s">
        <v>2471</v>
      </c>
      <c r="E144" s="679" t="s">
        <v>1451</v>
      </c>
      <c r="F144" s="683">
        <v>22.2</v>
      </c>
      <c r="G144" s="683">
        <v>3296.7</v>
      </c>
      <c r="H144" s="683"/>
      <c r="I144" s="683">
        <v>148.5</v>
      </c>
      <c r="J144" s="683">
        <v>28.000000000000004</v>
      </c>
      <c r="K144" s="683">
        <v>8940.68</v>
      </c>
      <c r="L144" s="683"/>
      <c r="M144" s="683">
        <v>319.30999999999995</v>
      </c>
      <c r="N144" s="683">
        <v>43.100000000000009</v>
      </c>
      <c r="O144" s="683">
        <v>13748.9</v>
      </c>
      <c r="P144" s="705"/>
      <c r="Q144" s="684">
        <v>318.99999999999994</v>
      </c>
    </row>
    <row r="145" spans="1:17" ht="14.45" customHeight="1" x14ac:dyDescent="0.2">
      <c r="A145" s="678" t="s">
        <v>521</v>
      </c>
      <c r="B145" s="679" t="s">
        <v>2435</v>
      </c>
      <c r="C145" s="679" t="s">
        <v>2436</v>
      </c>
      <c r="D145" s="679" t="s">
        <v>2472</v>
      </c>
      <c r="E145" s="679" t="s">
        <v>1431</v>
      </c>
      <c r="F145" s="683">
        <v>56</v>
      </c>
      <c r="G145" s="683">
        <v>2961.2800000000007</v>
      </c>
      <c r="H145" s="683"/>
      <c r="I145" s="683">
        <v>52.88000000000001</v>
      </c>
      <c r="J145" s="683">
        <v>21.03</v>
      </c>
      <c r="K145" s="683">
        <v>1112.76</v>
      </c>
      <c r="L145" s="683"/>
      <c r="M145" s="683">
        <v>52.912981455064191</v>
      </c>
      <c r="N145" s="683">
        <v>14</v>
      </c>
      <c r="O145" s="683">
        <v>740.31999999999994</v>
      </c>
      <c r="P145" s="705"/>
      <c r="Q145" s="684">
        <v>52.879999999999995</v>
      </c>
    </row>
    <row r="146" spans="1:17" ht="14.45" customHeight="1" x14ac:dyDescent="0.2">
      <c r="A146" s="678" t="s">
        <v>521</v>
      </c>
      <c r="B146" s="679" t="s">
        <v>2435</v>
      </c>
      <c r="C146" s="679" t="s">
        <v>2436</v>
      </c>
      <c r="D146" s="679" t="s">
        <v>2473</v>
      </c>
      <c r="E146" s="679" t="s">
        <v>1476</v>
      </c>
      <c r="F146" s="683">
        <v>1</v>
      </c>
      <c r="G146" s="683">
        <v>576.72</v>
      </c>
      <c r="H146" s="683"/>
      <c r="I146" s="683">
        <v>576.72</v>
      </c>
      <c r="J146" s="683"/>
      <c r="K146" s="683"/>
      <c r="L146" s="683"/>
      <c r="M146" s="683"/>
      <c r="N146" s="683"/>
      <c r="O146" s="683"/>
      <c r="P146" s="705"/>
      <c r="Q146" s="684"/>
    </row>
    <row r="147" spans="1:17" ht="14.45" customHeight="1" x14ac:dyDescent="0.2">
      <c r="A147" s="678" t="s">
        <v>521</v>
      </c>
      <c r="B147" s="679" t="s">
        <v>2435</v>
      </c>
      <c r="C147" s="679" t="s">
        <v>2436</v>
      </c>
      <c r="D147" s="679" t="s">
        <v>2474</v>
      </c>
      <c r="E147" s="679" t="s">
        <v>1461</v>
      </c>
      <c r="F147" s="683">
        <v>21</v>
      </c>
      <c r="G147" s="683">
        <v>76230</v>
      </c>
      <c r="H147" s="683"/>
      <c r="I147" s="683">
        <v>3630</v>
      </c>
      <c r="J147" s="683">
        <v>81</v>
      </c>
      <c r="K147" s="683">
        <v>294030</v>
      </c>
      <c r="L147" s="683"/>
      <c r="M147" s="683">
        <v>3630</v>
      </c>
      <c r="N147" s="683">
        <v>29</v>
      </c>
      <c r="O147" s="683">
        <v>105270</v>
      </c>
      <c r="P147" s="705"/>
      <c r="Q147" s="684">
        <v>3630</v>
      </c>
    </row>
    <row r="148" spans="1:17" ht="14.45" customHeight="1" x14ac:dyDescent="0.2">
      <c r="A148" s="678" t="s">
        <v>521</v>
      </c>
      <c r="B148" s="679" t="s">
        <v>2435</v>
      </c>
      <c r="C148" s="679" t="s">
        <v>2436</v>
      </c>
      <c r="D148" s="679" t="s">
        <v>2475</v>
      </c>
      <c r="E148" s="679" t="s">
        <v>1124</v>
      </c>
      <c r="F148" s="683">
        <v>1</v>
      </c>
      <c r="G148" s="683">
        <v>1900</v>
      </c>
      <c r="H148" s="683"/>
      <c r="I148" s="683">
        <v>1900</v>
      </c>
      <c r="J148" s="683"/>
      <c r="K148" s="683"/>
      <c r="L148" s="683"/>
      <c r="M148" s="683"/>
      <c r="N148" s="683"/>
      <c r="O148" s="683"/>
      <c r="P148" s="705"/>
      <c r="Q148" s="684"/>
    </row>
    <row r="149" spans="1:17" ht="14.45" customHeight="1" x14ac:dyDescent="0.2">
      <c r="A149" s="678" t="s">
        <v>521</v>
      </c>
      <c r="B149" s="679" t="s">
        <v>2435</v>
      </c>
      <c r="C149" s="679" t="s">
        <v>2436</v>
      </c>
      <c r="D149" s="679" t="s">
        <v>2476</v>
      </c>
      <c r="E149" s="679" t="s">
        <v>1451</v>
      </c>
      <c r="F149" s="683">
        <v>2.5</v>
      </c>
      <c r="G149" s="683">
        <v>737</v>
      </c>
      <c r="H149" s="683"/>
      <c r="I149" s="683">
        <v>294.8</v>
      </c>
      <c r="J149" s="683">
        <v>14.399999999999999</v>
      </c>
      <c r="K149" s="683">
        <v>9379.4</v>
      </c>
      <c r="L149" s="683"/>
      <c r="M149" s="683">
        <v>651.34722222222229</v>
      </c>
      <c r="N149" s="683">
        <v>14.52</v>
      </c>
      <c r="O149" s="683">
        <v>9263.760000000002</v>
      </c>
      <c r="P149" s="705"/>
      <c r="Q149" s="684">
        <v>638.00000000000011</v>
      </c>
    </row>
    <row r="150" spans="1:17" ht="14.45" customHeight="1" x14ac:dyDescent="0.2">
      <c r="A150" s="678" t="s">
        <v>521</v>
      </c>
      <c r="B150" s="679" t="s">
        <v>2435</v>
      </c>
      <c r="C150" s="679" t="s">
        <v>2436</v>
      </c>
      <c r="D150" s="679" t="s">
        <v>2477</v>
      </c>
      <c r="E150" s="679" t="s">
        <v>1392</v>
      </c>
      <c r="F150" s="683"/>
      <c r="G150" s="683"/>
      <c r="H150" s="683"/>
      <c r="I150" s="683"/>
      <c r="J150" s="683">
        <v>33.500000000000014</v>
      </c>
      <c r="K150" s="683">
        <v>15296.199999999999</v>
      </c>
      <c r="L150" s="683"/>
      <c r="M150" s="683">
        <v>456.60298507462664</v>
      </c>
      <c r="N150" s="683">
        <v>32.499999999999993</v>
      </c>
      <c r="O150" s="683">
        <v>17106.57</v>
      </c>
      <c r="P150" s="705"/>
      <c r="Q150" s="684">
        <v>526.35600000000011</v>
      </c>
    </row>
    <row r="151" spans="1:17" ht="14.45" customHeight="1" x14ac:dyDescent="0.2">
      <c r="A151" s="678" t="s">
        <v>521</v>
      </c>
      <c r="B151" s="679" t="s">
        <v>2435</v>
      </c>
      <c r="C151" s="679" t="s">
        <v>2436</v>
      </c>
      <c r="D151" s="679" t="s">
        <v>2478</v>
      </c>
      <c r="E151" s="679" t="s">
        <v>2479</v>
      </c>
      <c r="F151" s="683"/>
      <c r="G151" s="683"/>
      <c r="H151" s="683"/>
      <c r="I151" s="683"/>
      <c r="J151" s="683">
        <v>8</v>
      </c>
      <c r="K151" s="683">
        <v>235.76</v>
      </c>
      <c r="L151" s="683"/>
      <c r="M151" s="683">
        <v>29.47</v>
      </c>
      <c r="N151" s="683"/>
      <c r="O151" s="683"/>
      <c r="P151" s="705"/>
      <c r="Q151" s="684"/>
    </row>
    <row r="152" spans="1:17" ht="14.45" customHeight="1" x14ac:dyDescent="0.2">
      <c r="A152" s="678" t="s">
        <v>521</v>
      </c>
      <c r="B152" s="679" t="s">
        <v>2435</v>
      </c>
      <c r="C152" s="679" t="s">
        <v>2436</v>
      </c>
      <c r="D152" s="679" t="s">
        <v>2480</v>
      </c>
      <c r="E152" s="679"/>
      <c r="F152" s="683">
        <v>0.4</v>
      </c>
      <c r="G152" s="683">
        <v>3993.24</v>
      </c>
      <c r="H152" s="683"/>
      <c r="I152" s="683">
        <v>9983.0999999999985</v>
      </c>
      <c r="J152" s="683"/>
      <c r="K152" s="683"/>
      <c r="L152" s="683"/>
      <c r="M152" s="683"/>
      <c r="N152" s="683"/>
      <c r="O152" s="683"/>
      <c r="P152" s="705"/>
      <c r="Q152" s="684"/>
    </row>
    <row r="153" spans="1:17" ht="14.45" customHeight="1" x14ac:dyDescent="0.2">
      <c r="A153" s="678" t="s">
        <v>521</v>
      </c>
      <c r="B153" s="679" t="s">
        <v>2435</v>
      </c>
      <c r="C153" s="679" t="s">
        <v>2436</v>
      </c>
      <c r="D153" s="679" t="s">
        <v>2481</v>
      </c>
      <c r="E153" s="679" t="s">
        <v>1396</v>
      </c>
      <c r="F153" s="683"/>
      <c r="G153" s="683"/>
      <c r="H153" s="683"/>
      <c r="I153" s="683"/>
      <c r="J153" s="683">
        <v>28.599999999999998</v>
      </c>
      <c r="K153" s="683">
        <v>11920.02</v>
      </c>
      <c r="L153" s="683"/>
      <c r="M153" s="683">
        <v>416.78391608391615</v>
      </c>
      <c r="N153" s="683">
        <v>10.8</v>
      </c>
      <c r="O153" s="683">
        <v>4462.37</v>
      </c>
      <c r="P153" s="705"/>
      <c r="Q153" s="684">
        <v>413.18240740740737</v>
      </c>
    </row>
    <row r="154" spans="1:17" ht="14.45" customHeight="1" x14ac:dyDescent="0.2">
      <c r="A154" s="678" t="s">
        <v>521</v>
      </c>
      <c r="B154" s="679" t="s">
        <v>2435</v>
      </c>
      <c r="C154" s="679" t="s">
        <v>2436</v>
      </c>
      <c r="D154" s="679" t="s">
        <v>2482</v>
      </c>
      <c r="E154" s="679" t="s">
        <v>1404</v>
      </c>
      <c r="F154" s="683">
        <v>0.4</v>
      </c>
      <c r="G154" s="683">
        <v>57.47</v>
      </c>
      <c r="H154" s="683"/>
      <c r="I154" s="683">
        <v>143.67499999999998</v>
      </c>
      <c r="J154" s="683">
        <v>1</v>
      </c>
      <c r="K154" s="683">
        <v>140.04</v>
      </c>
      <c r="L154" s="683"/>
      <c r="M154" s="683">
        <v>140.04</v>
      </c>
      <c r="N154" s="683"/>
      <c r="O154" s="683"/>
      <c r="P154" s="705"/>
      <c r="Q154" s="684"/>
    </row>
    <row r="155" spans="1:17" ht="14.45" customHeight="1" x14ac:dyDescent="0.2">
      <c r="A155" s="678" t="s">
        <v>521</v>
      </c>
      <c r="B155" s="679" t="s">
        <v>2435</v>
      </c>
      <c r="C155" s="679" t="s">
        <v>2436</v>
      </c>
      <c r="D155" s="679" t="s">
        <v>2483</v>
      </c>
      <c r="E155" s="679" t="s">
        <v>1400</v>
      </c>
      <c r="F155" s="683">
        <v>67.39</v>
      </c>
      <c r="G155" s="683">
        <v>30911.79</v>
      </c>
      <c r="H155" s="683"/>
      <c r="I155" s="683">
        <v>458.69995548300938</v>
      </c>
      <c r="J155" s="683">
        <v>82.199999999999989</v>
      </c>
      <c r="K155" s="683">
        <v>109308.8</v>
      </c>
      <c r="L155" s="683"/>
      <c r="M155" s="683">
        <v>1329.7907542579078</v>
      </c>
      <c r="N155" s="683">
        <v>77.300000000000011</v>
      </c>
      <c r="O155" s="683">
        <v>57863.959999999992</v>
      </c>
      <c r="P155" s="705"/>
      <c r="Q155" s="684">
        <v>748.56351875808514</v>
      </c>
    </row>
    <row r="156" spans="1:17" ht="14.45" customHeight="1" x14ac:dyDescent="0.2">
      <c r="A156" s="678" t="s">
        <v>521</v>
      </c>
      <c r="B156" s="679" t="s">
        <v>2435</v>
      </c>
      <c r="C156" s="679" t="s">
        <v>2436</v>
      </c>
      <c r="D156" s="679" t="s">
        <v>2484</v>
      </c>
      <c r="E156" s="679" t="s">
        <v>1465</v>
      </c>
      <c r="F156" s="683"/>
      <c r="G156" s="683"/>
      <c r="H156" s="683"/>
      <c r="I156" s="683"/>
      <c r="J156" s="683"/>
      <c r="K156" s="683"/>
      <c r="L156" s="683"/>
      <c r="M156" s="683"/>
      <c r="N156" s="683">
        <v>12</v>
      </c>
      <c r="O156" s="683">
        <v>13143</v>
      </c>
      <c r="P156" s="705"/>
      <c r="Q156" s="684">
        <v>1095.25</v>
      </c>
    </row>
    <row r="157" spans="1:17" ht="14.45" customHeight="1" x14ac:dyDescent="0.2">
      <c r="A157" s="678" t="s">
        <v>521</v>
      </c>
      <c r="B157" s="679" t="s">
        <v>2435</v>
      </c>
      <c r="C157" s="679" t="s">
        <v>2436</v>
      </c>
      <c r="D157" s="679" t="s">
        <v>2485</v>
      </c>
      <c r="E157" s="679" t="s">
        <v>2486</v>
      </c>
      <c r="F157" s="683">
        <v>9.7999999999999989</v>
      </c>
      <c r="G157" s="683">
        <v>10941.71</v>
      </c>
      <c r="H157" s="683"/>
      <c r="I157" s="683">
        <v>1116.5010204081632</v>
      </c>
      <c r="J157" s="683"/>
      <c r="K157" s="683"/>
      <c r="L157" s="683"/>
      <c r="M157" s="683"/>
      <c r="N157" s="683"/>
      <c r="O157" s="683"/>
      <c r="P157" s="705"/>
      <c r="Q157" s="684"/>
    </row>
    <row r="158" spans="1:17" ht="14.45" customHeight="1" x14ac:dyDescent="0.2">
      <c r="A158" s="678" t="s">
        <v>521</v>
      </c>
      <c r="B158" s="679" t="s">
        <v>2435</v>
      </c>
      <c r="C158" s="679" t="s">
        <v>2436</v>
      </c>
      <c r="D158" s="679" t="s">
        <v>2487</v>
      </c>
      <c r="E158" s="679" t="s">
        <v>1415</v>
      </c>
      <c r="F158" s="683">
        <v>6.4999999999999991</v>
      </c>
      <c r="G158" s="683">
        <v>1001</v>
      </c>
      <c r="H158" s="683"/>
      <c r="I158" s="683">
        <v>154.00000000000003</v>
      </c>
      <c r="J158" s="683">
        <v>7.5</v>
      </c>
      <c r="K158" s="683">
        <v>1130.75</v>
      </c>
      <c r="L158" s="683"/>
      <c r="M158" s="683">
        <v>150.76666666666668</v>
      </c>
      <c r="N158" s="683"/>
      <c r="O158" s="683"/>
      <c r="P158" s="705"/>
      <c r="Q158" s="684"/>
    </row>
    <row r="159" spans="1:17" ht="14.45" customHeight="1" x14ac:dyDescent="0.2">
      <c r="A159" s="678" t="s">
        <v>521</v>
      </c>
      <c r="B159" s="679" t="s">
        <v>2435</v>
      </c>
      <c r="C159" s="679" t="s">
        <v>2436</v>
      </c>
      <c r="D159" s="679" t="s">
        <v>2488</v>
      </c>
      <c r="E159" s="679" t="s">
        <v>1415</v>
      </c>
      <c r="F159" s="683">
        <v>14.1</v>
      </c>
      <c r="G159" s="683">
        <v>3706.8900000000003</v>
      </c>
      <c r="H159" s="683"/>
      <c r="I159" s="683">
        <v>262.90000000000003</v>
      </c>
      <c r="J159" s="683">
        <v>10.499999999999998</v>
      </c>
      <c r="K159" s="683">
        <v>2772.0000000000005</v>
      </c>
      <c r="L159" s="683"/>
      <c r="M159" s="683">
        <v>264.00000000000011</v>
      </c>
      <c r="N159" s="683">
        <v>1.4</v>
      </c>
      <c r="O159" s="683">
        <v>369.6</v>
      </c>
      <c r="P159" s="705"/>
      <c r="Q159" s="684">
        <v>264.00000000000006</v>
      </c>
    </row>
    <row r="160" spans="1:17" ht="14.45" customHeight="1" x14ac:dyDescent="0.2">
      <c r="A160" s="678" t="s">
        <v>521</v>
      </c>
      <c r="B160" s="679" t="s">
        <v>2435</v>
      </c>
      <c r="C160" s="679" t="s">
        <v>2436</v>
      </c>
      <c r="D160" s="679" t="s">
        <v>2489</v>
      </c>
      <c r="E160" s="679" t="s">
        <v>1431</v>
      </c>
      <c r="F160" s="683">
        <v>12</v>
      </c>
      <c r="G160" s="683">
        <v>400.69</v>
      </c>
      <c r="H160" s="683"/>
      <c r="I160" s="683">
        <v>33.390833333333333</v>
      </c>
      <c r="J160" s="683"/>
      <c r="K160" s="683"/>
      <c r="L160" s="683"/>
      <c r="M160" s="683"/>
      <c r="N160" s="683">
        <v>15</v>
      </c>
      <c r="O160" s="683">
        <v>500.85</v>
      </c>
      <c r="P160" s="705"/>
      <c r="Q160" s="684">
        <v>33.39</v>
      </c>
    </row>
    <row r="161" spans="1:17" ht="14.45" customHeight="1" x14ac:dyDescent="0.2">
      <c r="A161" s="678" t="s">
        <v>521</v>
      </c>
      <c r="B161" s="679" t="s">
        <v>2435</v>
      </c>
      <c r="C161" s="679" t="s">
        <v>2436</v>
      </c>
      <c r="D161" s="679" t="s">
        <v>2490</v>
      </c>
      <c r="E161" s="679" t="s">
        <v>2491</v>
      </c>
      <c r="F161" s="683">
        <v>9.2999999999999989</v>
      </c>
      <c r="G161" s="683">
        <v>1236.1600000000001</v>
      </c>
      <c r="H161" s="683"/>
      <c r="I161" s="683">
        <v>132.9204301075269</v>
      </c>
      <c r="J161" s="683">
        <v>7</v>
      </c>
      <c r="K161" s="683">
        <v>928.13999999999987</v>
      </c>
      <c r="L161" s="683"/>
      <c r="M161" s="683">
        <v>132.59142857142857</v>
      </c>
      <c r="N161" s="683">
        <v>11.700000000000001</v>
      </c>
      <c r="O161" s="683">
        <v>1506.9599999999998</v>
      </c>
      <c r="P161" s="705"/>
      <c r="Q161" s="684">
        <v>128.79999999999998</v>
      </c>
    </row>
    <row r="162" spans="1:17" ht="14.45" customHeight="1" x14ac:dyDescent="0.2">
      <c r="A162" s="678" t="s">
        <v>521</v>
      </c>
      <c r="B162" s="679" t="s">
        <v>2435</v>
      </c>
      <c r="C162" s="679" t="s">
        <v>2436</v>
      </c>
      <c r="D162" s="679" t="s">
        <v>2492</v>
      </c>
      <c r="E162" s="679"/>
      <c r="F162" s="683"/>
      <c r="G162" s="683"/>
      <c r="H162" s="683"/>
      <c r="I162" s="683"/>
      <c r="J162" s="683">
        <v>0.8</v>
      </c>
      <c r="K162" s="683">
        <v>1700.48</v>
      </c>
      <c r="L162" s="683"/>
      <c r="M162" s="683">
        <v>2125.6</v>
      </c>
      <c r="N162" s="683"/>
      <c r="O162" s="683"/>
      <c r="P162" s="705"/>
      <c r="Q162" s="684"/>
    </row>
    <row r="163" spans="1:17" ht="14.45" customHeight="1" x14ac:dyDescent="0.2">
      <c r="A163" s="678" t="s">
        <v>521</v>
      </c>
      <c r="B163" s="679" t="s">
        <v>2435</v>
      </c>
      <c r="C163" s="679" t="s">
        <v>2436</v>
      </c>
      <c r="D163" s="679" t="s">
        <v>2493</v>
      </c>
      <c r="E163" s="679" t="s">
        <v>2494</v>
      </c>
      <c r="F163" s="683">
        <v>4.4000000000000004</v>
      </c>
      <c r="G163" s="683">
        <v>2470.6</v>
      </c>
      <c r="H163" s="683"/>
      <c r="I163" s="683">
        <v>561.49999999999989</v>
      </c>
      <c r="J163" s="683">
        <v>1.7000000000000002</v>
      </c>
      <c r="K163" s="683">
        <v>1059.79</v>
      </c>
      <c r="L163" s="683"/>
      <c r="M163" s="683">
        <v>623.40588235294103</v>
      </c>
      <c r="N163" s="683">
        <v>0.4</v>
      </c>
      <c r="O163" s="683">
        <v>315.94</v>
      </c>
      <c r="P163" s="705"/>
      <c r="Q163" s="684">
        <v>789.84999999999991</v>
      </c>
    </row>
    <row r="164" spans="1:17" ht="14.45" customHeight="1" x14ac:dyDescent="0.2">
      <c r="A164" s="678" t="s">
        <v>521</v>
      </c>
      <c r="B164" s="679" t="s">
        <v>2435</v>
      </c>
      <c r="C164" s="679" t="s">
        <v>2436</v>
      </c>
      <c r="D164" s="679" t="s">
        <v>2495</v>
      </c>
      <c r="E164" s="679" t="s">
        <v>2496</v>
      </c>
      <c r="F164" s="683">
        <v>18.8</v>
      </c>
      <c r="G164" s="683">
        <v>18124.010000000002</v>
      </c>
      <c r="H164" s="683"/>
      <c r="I164" s="683">
        <v>964.04308510638305</v>
      </c>
      <c r="J164" s="683"/>
      <c r="K164" s="683"/>
      <c r="L164" s="683"/>
      <c r="M164" s="683"/>
      <c r="N164" s="683"/>
      <c r="O164" s="683"/>
      <c r="P164" s="705"/>
      <c r="Q164" s="684"/>
    </row>
    <row r="165" spans="1:17" ht="14.45" customHeight="1" x14ac:dyDescent="0.2">
      <c r="A165" s="678" t="s">
        <v>521</v>
      </c>
      <c r="B165" s="679" t="s">
        <v>2435</v>
      </c>
      <c r="C165" s="679" t="s">
        <v>2436</v>
      </c>
      <c r="D165" s="679" t="s">
        <v>2497</v>
      </c>
      <c r="E165" s="679" t="s">
        <v>1131</v>
      </c>
      <c r="F165" s="683">
        <v>1</v>
      </c>
      <c r="G165" s="683">
        <v>9276.36</v>
      </c>
      <c r="H165" s="683"/>
      <c r="I165" s="683">
        <v>9276.36</v>
      </c>
      <c r="J165" s="683"/>
      <c r="K165" s="683"/>
      <c r="L165" s="683"/>
      <c r="M165" s="683"/>
      <c r="N165" s="683"/>
      <c r="O165" s="683"/>
      <c r="P165" s="705"/>
      <c r="Q165" s="684"/>
    </row>
    <row r="166" spans="1:17" ht="14.45" customHeight="1" x14ac:dyDescent="0.2">
      <c r="A166" s="678" t="s">
        <v>521</v>
      </c>
      <c r="B166" s="679" t="s">
        <v>2435</v>
      </c>
      <c r="C166" s="679" t="s">
        <v>2436</v>
      </c>
      <c r="D166" s="679" t="s">
        <v>2498</v>
      </c>
      <c r="E166" s="679" t="s">
        <v>2499</v>
      </c>
      <c r="F166" s="683"/>
      <c r="G166" s="683"/>
      <c r="H166" s="683"/>
      <c r="I166" s="683"/>
      <c r="J166" s="683">
        <v>0.3</v>
      </c>
      <c r="K166" s="683">
        <v>6483.09</v>
      </c>
      <c r="L166" s="683"/>
      <c r="M166" s="683">
        <v>21610.300000000003</v>
      </c>
      <c r="N166" s="683"/>
      <c r="O166" s="683"/>
      <c r="P166" s="705"/>
      <c r="Q166" s="684"/>
    </row>
    <row r="167" spans="1:17" ht="14.45" customHeight="1" x14ac:dyDescent="0.2">
      <c r="A167" s="678" t="s">
        <v>521</v>
      </c>
      <c r="B167" s="679" t="s">
        <v>2435</v>
      </c>
      <c r="C167" s="679" t="s">
        <v>2436</v>
      </c>
      <c r="D167" s="679" t="s">
        <v>2500</v>
      </c>
      <c r="E167" s="679" t="s">
        <v>2501</v>
      </c>
      <c r="F167" s="683">
        <v>38</v>
      </c>
      <c r="G167" s="683">
        <v>9085.58</v>
      </c>
      <c r="H167" s="683"/>
      <c r="I167" s="683">
        <v>239.09421052631578</v>
      </c>
      <c r="J167" s="683"/>
      <c r="K167" s="683"/>
      <c r="L167" s="683"/>
      <c r="M167" s="683"/>
      <c r="N167" s="683"/>
      <c r="O167" s="683"/>
      <c r="P167" s="705"/>
      <c r="Q167" s="684"/>
    </row>
    <row r="168" spans="1:17" ht="14.45" customHeight="1" x14ac:dyDescent="0.2">
      <c r="A168" s="678" t="s">
        <v>521</v>
      </c>
      <c r="B168" s="679" t="s">
        <v>2435</v>
      </c>
      <c r="C168" s="679" t="s">
        <v>2436</v>
      </c>
      <c r="D168" s="679" t="s">
        <v>2502</v>
      </c>
      <c r="E168" s="679"/>
      <c r="F168" s="683">
        <v>0.55000000000000004</v>
      </c>
      <c r="G168" s="683">
        <v>15931.03</v>
      </c>
      <c r="H168" s="683"/>
      <c r="I168" s="683">
        <v>28965.50909090909</v>
      </c>
      <c r="J168" s="683"/>
      <c r="K168" s="683"/>
      <c r="L168" s="683"/>
      <c r="M168" s="683"/>
      <c r="N168" s="683"/>
      <c r="O168" s="683"/>
      <c r="P168" s="705"/>
      <c r="Q168" s="684"/>
    </row>
    <row r="169" spans="1:17" ht="14.45" customHeight="1" x14ac:dyDescent="0.2">
      <c r="A169" s="678" t="s">
        <v>521</v>
      </c>
      <c r="B169" s="679" t="s">
        <v>2435</v>
      </c>
      <c r="C169" s="679" t="s">
        <v>2436</v>
      </c>
      <c r="D169" s="679" t="s">
        <v>2503</v>
      </c>
      <c r="E169" s="679" t="s">
        <v>2504</v>
      </c>
      <c r="F169" s="683">
        <v>0.1</v>
      </c>
      <c r="G169" s="683">
        <v>163.95</v>
      </c>
      <c r="H169" s="683"/>
      <c r="I169" s="683">
        <v>1639.4999999999998</v>
      </c>
      <c r="J169" s="683"/>
      <c r="K169" s="683"/>
      <c r="L169" s="683"/>
      <c r="M169" s="683"/>
      <c r="N169" s="683"/>
      <c r="O169" s="683"/>
      <c r="P169" s="705"/>
      <c r="Q169" s="684"/>
    </row>
    <row r="170" spans="1:17" ht="14.45" customHeight="1" x14ac:dyDescent="0.2">
      <c r="A170" s="678" t="s">
        <v>521</v>
      </c>
      <c r="B170" s="679" t="s">
        <v>2435</v>
      </c>
      <c r="C170" s="679" t="s">
        <v>2436</v>
      </c>
      <c r="D170" s="679" t="s">
        <v>2505</v>
      </c>
      <c r="E170" s="679" t="s">
        <v>1184</v>
      </c>
      <c r="F170" s="683"/>
      <c r="G170" s="683"/>
      <c r="H170" s="683"/>
      <c r="I170" s="683"/>
      <c r="J170" s="683"/>
      <c r="K170" s="683"/>
      <c r="L170" s="683"/>
      <c r="M170" s="683"/>
      <c r="N170" s="683">
        <v>10</v>
      </c>
      <c r="O170" s="683">
        <v>11097.02</v>
      </c>
      <c r="P170" s="705"/>
      <c r="Q170" s="684">
        <v>1109.702</v>
      </c>
    </row>
    <row r="171" spans="1:17" ht="14.45" customHeight="1" x14ac:dyDescent="0.2">
      <c r="A171" s="678" t="s">
        <v>521</v>
      </c>
      <c r="B171" s="679" t="s">
        <v>2435</v>
      </c>
      <c r="C171" s="679" t="s">
        <v>2436</v>
      </c>
      <c r="D171" s="679" t="s">
        <v>2506</v>
      </c>
      <c r="E171" s="679" t="s">
        <v>1124</v>
      </c>
      <c r="F171" s="683"/>
      <c r="G171" s="683"/>
      <c r="H171" s="683"/>
      <c r="I171" s="683"/>
      <c r="J171" s="683"/>
      <c r="K171" s="683"/>
      <c r="L171" s="683"/>
      <c r="M171" s="683"/>
      <c r="N171" s="683">
        <v>4</v>
      </c>
      <c r="O171" s="683">
        <v>25382.28</v>
      </c>
      <c r="P171" s="705"/>
      <c r="Q171" s="684">
        <v>6345.57</v>
      </c>
    </row>
    <row r="172" spans="1:17" ht="14.45" customHeight="1" x14ac:dyDescent="0.2">
      <c r="A172" s="678" t="s">
        <v>521</v>
      </c>
      <c r="B172" s="679" t="s">
        <v>2435</v>
      </c>
      <c r="C172" s="679" t="s">
        <v>2436</v>
      </c>
      <c r="D172" s="679" t="s">
        <v>2507</v>
      </c>
      <c r="E172" s="679" t="s">
        <v>2508</v>
      </c>
      <c r="F172" s="683"/>
      <c r="G172" s="683"/>
      <c r="H172" s="683"/>
      <c r="I172" s="683"/>
      <c r="J172" s="683"/>
      <c r="K172" s="683"/>
      <c r="L172" s="683"/>
      <c r="M172" s="683"/>
      <c r="N172" s="683">
        <v>0.89999999999999991</v>
      </c>
      <c r="O172" s="683">
        <v>18605.7</v>
      </c>
      <c r="P172" s="705"/>
      <c r="Q172" s="684">
        <v>20673.000000000004</v>
      </c>
    </row>
    <row r="173" spans="1:17" ht="14.45" customHeight="1" x14ac:dyDescent="0.2">
      <c r="A173" s="678" t="s">
        <v>521</v>
      </c>
      <c r="B173" s="679" t="s">
        <v>2435</v>
      </c>
      <c r="C173" s="679" t="s">
        <v>2436</v>
      </c>
      <c r="D173" s="679" t="s">
        <v>2509</v>
      </c>
      <c r="E173" s="679" t="s">
        <v>1137</v>
      </c>
      <c r="F173" s="683">
        <v>28</v>
      </c>
      <c r="G173" s="683">
        <v>36046.080000000002</v>
      </c>
      <c r="H173" s="683"/>
      <c r="I173" s="683">
        <v>1287.3600000000001</v>
      </c>
      <c r="J173" s="683">
        <v>85</v>
      </c>
      <c r="K173" s="683">
        <v>109425.60000000002</v>
      </c>
      <c r="L173" s="683"/>
      <c r="M173" s="683">
        <v>1287.3600000000001</v>
      </c>
      <c r="N173" s="683">
        <v>259</v>
      </c>
      <c r="O173" s="683">
        <v>333426.24</v>
      </c>
      <c r="P173" s="705"/>
      <c r="Q173" s="684">
        <v>1287.3599999999999</v>
      </c>
    </row>
    <row r="174" spans="1:17" ht="14.45" customHeight="1" x14ac:dyDescent="0.2">
      <c r="A174" s="678" t="s">
        <v>521</v>
      </c>
      <c r="B174" s="679" t="s">
        <v>2435</v>
      </c>
      <c r="C174" s="679" t="s">
        <v>2436</v>
      </c>
      <c r="D174" s="679" t="s">
        <v>2510</v>
      </c>
      <c r="E174" s="679" t="s">
        <v>2511</v>
      </c>
      <c r="F174" s="683">
        <v>1</v>
      </c>
      <c r="G174" s="683">
        <v>1287.3599999999999</v>
      </c>
      <c r="H174" s="683"/>
      <c r="I174" s="683">
        <v>1287.3599999999999</v>
      </c>
      <c r="J174" s="683">
        <v>12</v>
      </c>
      <c r="K174" s="683">
        <v>15448.319999999998</v>
      </c>
      <c r="L174" s="683"/>
      <c r="M174" s="683">
        <v>1287.3599999999999</v>
      </c>
      <c r="N174" s="683"/>
      <c r="O174" s="683"/>
      <c r="P174" s="705"/>
      <c r="Q174" s="684"/>
    </row>
    <row r="175" spans="1:17" ht="14.45" customHeight="1" x14ac:dyDescent="0.2">
      <c r="A175" s="678" t="s">
        <v>521</v>
      </c>
      <c r="B175" s="679" t="s">
        <v>2435</v>
      </c>
      <c r="C175" s="679" t="s">
        <v>2436</v>
      </c>
      <c r="D175" s="679" t="s">
        <v>2512</v>
      </c>
      <c r="E175" s="679" t="s">
        <v>2513</v>
      </c>
      <c r="F175" s="683"/>
      <c r="G175" s="683"/>
      <c r="H175" s="683"/>
      <c r="I175" s="683"/>
      <c r="J175" s="683"/>
      <c r="K175" s="683"/>
      <c r="L175" s="683"/>
      <c r="M175" s="683"/>
      <c r="N175" s="683">
        <v>4</v>
      </c>
      <c r="O175" s="683">
        <v>24345.48</v>
      </c>
      <c r="P175" s="705"/>
      <c r="Q175" s="684">
        <v>6086.37</v>
      </c>
    </row>
    <row r="176" spans="1:17" ht="14.45" customHeight="1" x14ac:dyDescent="0.2">
      <c r="A176" s="678" t="s">
        <v>521</v>
      </c>
      <c r="B176" s="679" t="s">
        <v>2435</v>
      </c>
      <c r="C176" s="679" t="s">
        <v>2436</v>
      </c>
      <c r="D176" s="679" t="s">
        <v>2514</v>
      </c>
      <c r="E176" s="679" t="s">
        <v>544</v>
      </c>
      <c r="F176" s="683"/>
      <c r="G176" s="683"/>
      <c r="H176" s="683"/>
      <c r="I176" s="683"/>
      <c r="J176" s="683"/>
      <c r="K176" s="683"/>
      <c r="L176" s="683"/>
      <c r="M176" s="683"/>
      <c r="N176" s="683">
        <v>40</v>
      </c>
      <c r="O176" s="683">
        <v>11976.98</v>
      </c>
      <c r="P176" s="705"/>
      <c r="Q176" s="684">
        <v>299.42449999999997</v>
      </c>
    </row>
    <row r="177" spans="1:17" ht="14.45" customHeight="1" x14ac:dyDescent="0.2">
      <c r="A177" s="678" t="s">
        <v>521</v>
      </c>
      <c r="B177" s="679" t="s">
        <v>2435</v>
      </c>
      <c r="C177" s="679" t="s">
        <v>2436</v>
      </c>
      <c r="D177" s="679" t="s">
        <v>2515</v>
      </c>
      <c r="E177" s="679" t="s">
        <v>1131</v>
      </c>
      <c r="F177" s="683"/>
      <c r="G177" s="683"/>
      <c r="H177" s="683"/>
      <c r="I177" s="683"/>
      <c r="J177" s="683">
        <v>17</v>
      </c>
      <c r="K177" s="683">
        <v>162879.24</v>
      </c>
      <c r="L177" s="683"/>
      <c r="M177" s="683">
        <v>9581.1317647058822</v>
      </c>
      <c r="N177" s="683">
        <v>4</v>
      </c>
      <c r="O177" s="683">
        <v>38400.720000000001</v>
      </c>
      <c r="P177" s="705"/>
      <c r="Q177" s="684">
        <v>9600.18</v>
      </c>
    </row>
    <row r="178" spans="1:17" ht="14.45" customHeight="1" x14ac:dyDescent="0.2">
      <c r="A178" s="678" t="s">
        <v>521</v>
      </c>
      <c r="B178" s="679" t="s">
        <v>2435</v>
      </c>
      <c r="C178" s="679" t="s">
        <v>2436</v>
      </c>
      <c r="D178" s="679" t="s">
        <v>2516</v>
      </c>
      <c r="E178" s="679" t="s">
        <v>1437</v>
      </c>
      <c r="F178" s="683"/>
      <c r="G178" s="683"/>
      <c r="H178" s="683"/>
      <c r="I178" s="683"/>
      <c r="J178" s="683"/>
      <c r="K178" s="683"/>
      <c r="L178" s="683"/>
      <c r="M178" s="683"/>
      <c r="N178" s="683">
        <v>15.100000000000001</v>
      </c>
      <c r="O178" s="683">
        <v>9950.9</v>
      </c>
      <c r="P178" s="705"/>
      <c r="Q178" s="684">
        <v>658.99999999999989</v>
      </c>
    </row>
    <row r="179" spans="1:17" ht="14.45" customHeight="1" x14ac:dyDescent="0.2">
      <c r="A179" s="678" t="s">
        <v>521</v>
      </c>
      <c r="B179" s="679" t="s">
        <v>2435</v>
      </c>
      <c r="C179" s="679" t="s">
        <v>2436</v>
      </c>
      <c r="D179" s="679" t="s">
        <v>2517</v>
      </c>
      <c r="E179" s="679" t="s">
        <v>1131</v>
      </c>
      <c r="F179" s="683"/>
      <c r="G179" s="683"/>
      <c r="H179" s="683"/>
      <c r="I179" s="683"/>
      <c r="J179" s="683">
        <v>27</v>
      </c>
      <c r="K179" s="683">
        <v>132928.88</v>
      </c>
      <c r="L179" s="683"/>
      <c r="M179" s="683">
        <v>4923.2918518518518</v>
      </c>
      <c r="N179" s="683">
        <v>14</v>
      </c>
      <c r="O179" s="683">
        <v>68083.709999999992</v>
      </c>
      <c r="P179" s="705"/>
      <c r="Q179" s="684">
        <v>4863.1221428571425</v>
      </c>
    </row>
    <row r="180" spans="1:17" ht="14.45" customHeight="1" x14ac:dyDescent="0.2">
      <c r="A180" s="678" t="s">
        <v>521</v>
      </c>
      <c r="B180" s="679" t="s">
        <v>2435</v>
      </c>
      <c r="C180" s="679" t="s">
        <v>2436</v>
      </c>
      <c r="D180" s="679" t="s">
        <v>2518</v>
      </c>
      <c r="E180" s="679" t="s">
        <v>654</v>
      </c>
      <c r="F180" s="683"/>
      <c r="G180" s="683"/>
      <c r="H180" s="683"/>
      <c r="I180" s="683"/>
      <c r="J180" s="683"/>
      <c r="K180" s="683"/>
      <c r="L180" s="683"/>
      <c r="M180" s="683"/>
      <c r="N180" s="683">
        <v>55</v>
      </c>
      <c r="O180" s="683">
        <v>30068.79</v>
      </c>
      <c r="P180" s="705"/>
      <c r="Q180" s="684">
        <v>546.7052727272727</v>
      </c>
    </row>
    <row r="181" spans="1:17" ht="14.45" customHeight="1" x14ac:dyDescent="0.2">
      <c r="A181" s="678" t="s">
        <v>521</v>
      </c>
      <c r="B181" s="679" t="s">
        <v>2435</v>
      </c>
      <c r="C181" s="679" t="s">
        <v>2436</v>
      </c>
      <c r="D181" s="679" t="s">
        <v>2519</v>
      </c>
      <c r="E181" s="679" t="s">
        <v>1190</v>
      </c>
      <c r="F181" s="683"/>
      <c r="G181" s="683"/>
      <c r="H181" s="683"/>
      <c r="I181" s="683"/>
      <c r="J181" s="683">
        <v>15.550000000000002</v>
      </c>
      <c r="K181" s="683">
        <v>5861.95</v>
      </c>
      <c r="L181" s="683"/>
      <c r="M181" s="683">
        <v>376.97427652733114</v>
      </c>
      <c r="N181" s="683"/>
      <c r="O181" s="683"/>
      <c r="P181" s="705"/>
      <c r="Q181" s="684"/>
    </row>
    <row r="182" spans="1:17" ht="14.45" customHeight="1" x14ac:dyDescent="0.2">
      <c r="A182" s="678" t="s">
        <v>521</v>
      </c>
      <c r="B182" s="679" t="s">
        <v>2435</v>
      </c>
      <c r="C182" s="679" t="s">
        <v>2436</v>
      </c>
      <c r="D182" s="679" t="s">
        <v>2520</v>
      </c>
      <c r="E182" s="679" t="s">
        <v>1189</v>
      </c>
      <c r="F182" s="683"/>
      <c r="G182" s="683"/>
      <c r="H182" s="683"/>
      <c r="I182" s="683"/>
      <c r="J182" s="683">
        <v>43.099999999999994</v>
      </c>
      <c r="K182" s="683">
        <v>35563.529999999992</v>
      </c>
      <c r="L182" s="683"/>
      <c r="M182" s="683">
        <v>825.13990719257527</v>
      </c>
      <c r="N182" s="683">
        <v>72.2</v>
      </c>
      <c r="O182" s="683">
        <v>51693.899999999994</v>
      </c>
      <c r="P182" s="705"/>
      <c r="Q182" s="684">
        <v>715.98199445983369</v>
      </c>
    </row>
    <row r="183" spans="1:17" ht="14.45" customHeight="1" x14ac:dyDescent="0.2">
      <c r="A183" s="678" t="s">
        <v>521</v>
      </c>
      <c r="B183" s="679" t="s">
        <v>2435</v>
      </c>
      <c r="C183" s="679" t="s">
        <v>2436</v>
      </c>
      <c r="D183" s="679" t="s">
        <v>2521</v>
      </c>
      <c r="E183" s="679" t="s">
        <v>1190</v>
      </c>
      <c r="F183" s="683"/>
      <c r="G183" s="683"/>
      <c r="H183" s="683"/>
      <c r="I183" s="683"/>
      <c r="J183" s="683">
        <v>46.600000000000009</v>
      </c>
      <c r="K183" s="683">
        <v>8782.3499999999985</v>
      </c>
      <c r="L183" s="683"/>
      <c r="M183" s="683">
        <v>188.46244635193128</v>
      </c>
      <c r="N183" s="683">
        <v>23.2</v>
      </c>
      <c r="O183" s="683">
        <v>4372.4799999999996</v>
      </c>
      <c r="P183" s="705"/>
      <c r="Q183" s="684">
        <v>188.46896551724137</v>
      </c>
    </row>
    <row r="184" spans="1:17" ht="14.45" customHeight="1" x14ac:dyDescent="0.2">
      <c r="A184" s="678" t="s">
        <v>521</v>
      </c>
      <c r="B184" s="679" t="s">
        <v>2435</v>
      </c>
      <c r="C184" s="679" t="s">
        <v>2436</v>
      </c>
      <c r="D184" s="679" t="s">
        <v>2522</v>
      </c>
      <c r="E184" s="679" t="s">
        <v>1421</v>
      </c>
      <c r="F184" s="683"/>
      <c r="G184" s="683"/>
      <c r="H184" s="683"/>
      <c r="I184" s="683"/>
      <c r="J184" s="683"/>
      <c r="K184" s="683"/>
      <c r="L184" s="683"/>
      <c r="M184" s="683"/>
      <c r="N184" s="683">
        <v>7.1</v>
      </c>
      <c r="O184" s="683">
        <v>3865.2399999999993</v>
      </c>
      <c r="P184" s="705"/>
      <c r="Q184" s="684">
        <v>544.4</v>
      </c>
    </row>
    <row r="185" spans="1:17" ht="14.45" customHeight="1" x14ac:dyDescent="0.2">
      <c r="A185" s="678" t="s">
        <v>521</v>
      </c>
      <c r="B185" s="679" t="s">
        <v>2435</v>
      </c>
      <c r="C185" s="679" t="s">
        <v>2436</v>
      </c>
      <c r="D185" s="679" t="s">
        <v>2523</v>
      </c>
      <c r="E185" s="679" t="s">
        <v>1201</v>
      </c>
      <c r="F185" s="683"/>
      <c r="G185" s="683"/>
      <c r="H185" s="683"/>
      <c r="I185" s="683"/>
      <c r="J185" s="683"/>
      <c r="K185" s="683"/>
      <c r="L185" s="683"/>
      <c r="M185" s="683"/>
      <c r="N185" s="683">
        <v>77</v>
      </c>
      <c r="O185" s="683">
        <v>1586.3600000000001</v>
      </c>
      <c r="P185" s="705"/>
      <c r="Q185" s="684">
        <v>20.602077922077925</v>
      </c>
    </row>
    <row r="186" spans="1:17" ht="14.45" customHeight="1" x14ac:dyDescent="0.2">
      <c r="A186" s="678" t="s">
        <v>521</v>
      </c>
      <c r="B186" s="679" t="s">
        <v>2435</v>
      </c>
      <c r="C186" s="679" t="s">
        <v>2436</v>
      </c>
      <c r="D186" s="679" t="s">
        <v>2524</v>
      </c>
      <c r="E186" s="679" t="s">
        <v>1124</v>
      </c>
      <c r="F186" s="683"/>
      <c r="G186" s="683"/>
      <c r="H186" s="683"/>
      <c r="I186" s="683"/>
      <c r="J186" s="683"/>
      <c r="K186" s="683"/>
      <c r="L186" s="683"/>
      <c r="M186" s="683"/>
      <c r="N186" s="683">
        <v>7</v>
      </c>
      <c r="O186" s="683">
        <v>22209.46</v>
      </c>
      <c r="P186" s="705"/>
      <c r="Q186" s="684">
        <v>3172.7799999999997</v>
      </c>
    </row>
    <row r="187" spans="1:17" ht="14.45" customHeight="1" x14ac:dyDescent="0.2">
      <c r="A187" s="678" t="s">
        <v>521</v>
      </c>
      <c r="B187" s="679" t="s">
        <v>2435</v>
      </c>
      <c r="C187" s="679" t="s">
        <v>2436</v>
      </c>
      <c r="D187" s="679" t="s">
        <v>2525</v>
      </c>
      <c r="E187" s="679" t="s">
        <v>794</v>
      </c>
      <c r="F187" s="683"/>
      <c r="G187" s="683"/>
      <c r="H187" s="683"/>
      <c r="I187" s="683"/>
      <c r="J187" s="683">
        <v>4.8</v>
      </c>
      <c r="K187" s="683">
        <v>6148.48</v>
      </c>
      <c r="L187" s="683"/>
      <c r="M187" s="683">
        <v>1280.9333333333334</v>
      </c>
      <c r="N187" s="683">
        <v>1</v>
      </c>
      <c r="O187" s="683">
        <v>1284.77</v>
      </c>
      <c r="P187" s="705"/>
      <c r="Q187" s="684">
        <v>1284.77</v>
      </c>
    </row>
    <row r="188" spans="1:17" ht="14.45" customHeight="1" x14ac:dyDescent="0.2">
      <c r="A188" s="678" t="s">
        <v>521</v>
      </c>
      <c r="B188" s="679" t="s">
        <v>2435</v>
      </c>
      <c r="C188" s="679" t="s">
        <v>2436</v>
      </c>
      <c r="D188" s="679" t="s">
        <v>2526</v>
      </c>
      <c r="E188" s="679" t="s">
        <v>1199</v>
      </c>
      <c r="F188" s="683"/>
      <c r="G188" s="683"/>
      <c r="H188" s="683"/>
      <c r="I188" s="683"/>
      <c r="J188" s="683"/>
      <c r="K188" s="683"/>
      <c r="L188" s="683"/>
      <c r="M188" s="683"/>
      <c r="N188" s="683">
        <v>7.1000000000000005</v>
      </c>
      <c r="O188" s="683">
        <v>6345.2700000000013</v>
      </c>
      <c r="P188" s="705"/>
      <c r="Q188" s="684">
        <v>893.70000000000016</v>
      </c>
    </row>
    <row r="189" spans="1:17" ht="14.45" customHeight="1" x14ac:dyDescent="0.2">
      <c r="A189" s="678" t="s">
        <v>521</v>
      </c>
      <c r="B189" s="679" t="s">
        <v>2435</v>
      </c>
      <c r="C189" s="679" t="s">
        <v>2527</v>
      </c>
      <c r="D189" s="679" t="s">
        <v>2528</v>
      </c>
      <c r="E189" s="679" t="s">
        <v>2529</v>
      </c>
      <c r="F189" s="683">
        <v>3</v>
      </c>
      <c r="G189" s="683">
        <v>4263.96</v>
      </c>
      <c r="H189" s="683"/>
      <c r="I189" s="683">
        <v>1421.32</v>
      </c>
      <c r="J189" s="683"/>
      <c r="K189" s="683"/>
      <c r="L189" s="683"/>
      <c r="M189" s="683"/>
      <c r="N189" s="683"/>
      <c r="O189" s="683"/>
      <c r="P189" s="705"/>
      <c r="Q189" s="684"/>
    </row>
    <row r="190" spans="1:17" ht="14.45" customHeight="1" x14ac:dyDescent="0.2">
      <c r="A190" s="678" t="s">
        <v>521</v>
      </c>
      <c r="B190" s="679" t="s">
        <v>2435</v>
      </c>
      <c r="C190" s="679" t="s">
        <v>2527</v>
      </c>
      <c r="D190" s="679" t="s">
        <v>2530</v>
      </c>
      <c r="E190" s="679" t="s">
        <v>2531</v>
      </c>
      <c r="F190" s="683">
        <v>116</v>
      </c>
      <c r="G190" s="683">
        <v>252624.80000000002</v>
      </c>
      <c r="H190" s="683"/>
      <c r="I190" s="683">
        <v>2177.8000000000002</v>
      </c>
      <c r="J190" s="683">
        <v>132</v>
      </c>
      <c r="K190" s="683">
        <v>291742.85999999993</v>
      </c>
      <c r="L190" s="683"/>
      <c r="M190" s="683">
        <v>2210.1731818181811</v>
      </c>
      <c r="N190" s="683">
        <v>145</v>
      </c>
      <c r="O190" s="683">
        <v>321570.85000000003</v>
      </c>
      <c r="P190" s="705"/>
      <c r="Q190" s="684">
        <v>2217.73</v>
      </c>
    </row>
    <row r="191" spans="1:17" ht="14.45" customHeight="1" x14ac:dyDescent="0.2">
      <c r="A191" s="678" t="s">
        <v>521</v>
      </c>
      <c r="B191" s="679" t="s">
        <v>2435</v>
      </c>
      <c r="C191" s="679" t="s">
        <v>2527</v>
      </c>
      <c r="D191" s="679" t="s">
        <v>2532</v>
      </c>
      <c r="E191" s="679" t="s">
        <v>2533</v>
      </c>
      <c r="F191" s="683">
        <v>259</v>
      </c>
      <c r="G191" s="683">
        <v>689509.8</v>
      </c>
      <c r="H191" s="683"/>
      <c r="I191" s="683">
        <v>2662.2000000000003</v>
      </c>
      <c r="J191" s="683">
        <v>273</v>
      </c>
      <c r="K191" s="683">
        <v>736350.85999999987</v>
      </c>
      <c r="L191" s="683"/>
      <c r="M191" s="683">
        <v>2697.2558974358972</v>
      </c>
      <c r="N191" s="683">
        <v>298</v>
      </c>
      <c r="O191" s="683">
        <v>806933.3400000002</v>
      </c>
      <c r="P191" s="705"/>
      <c r="Q191" s="684">
        <v>2707.8300000000008</v>
      </c>
    </row>
    <row r="192" spans="1:17" ht="14.45" customHeight="1" x14ac:dyDescent="0.2">
      <c r="A192" s="678" t="s">
        <v>521</v>
      </c>
      <c r="B192" s="679" t="s">
        <v>2435</v>
      </c>
      <c r="C192" s="679" t="s">
        <v>2527</v>
      </c>
      <c r="D192" s="679" t="s">
        <v>2534</v>
      </c>
      <c r="E192" s="679" t="s">
        <v>2535</v>
      </c>
      <c r="F192" s="683">
        <v>4</v>
      </c>
      <c r="G192" s="683">
        <v>8711.2000000000007</v>
      </c>
      <c r="H192" s="683"/>
      <c r="I192" s="683">
        <v>2177.8000000000002</v>
      </c>
      <c r="J192" s="683">
        <v>5</v>
      </c>
      <c r="K192" s="683">
        <v>10922.4</v>
      </c>
      <c r="L192" s="683"/>
      <c r="M192" s="683">
        <v>2184.48</v>
      </c>
      <c r="N192" s="683"/>
      <c r="O192" s="683"/>
      <c r="P192" s="705"/>
      <c r="Q192" s="684"/>
    </row>
    <row r="193" spans="1:17" ht="14.45" customHeight="1" x14ac:dyDescent="0.2">
      <c r="A193" s="678" t="s">
        <v>521</v>
      </c>
      <c r="B193" s="679" t="s">
        <v>2435</v>
      </c>
      <c r="C193" s="679" t="s">
        <v>2527</v>
      </c>
      <c r="D193" s="679" t="s">
        <v>2536</v>
      </c>
      <c r="E193" s="679" t="s">
        <v>2537</v>
      </c>
      <c r="F193" s="683">
        <v>33</v>
      </c>
      <c r="G193" s="683">
        <v>295759.2</v>
      </c>
      <c r="H193" s="683"/>
      <c r="I193" s="683">
        <v>8962.4</v>
      </c>
      <c r="J193" s="683">
        <v>18</v>
      </c>
      <c r="K193" s="683">
        <v>163608.5</v>
      </c>
      <c r="L193" s="683"/>
      <c r="M193" s="683">
        <v>9089.3611111111113</v>
      </c>
      <c r="N193" s="683">
        <v>20</v>
      </c>
      <c r="O193" s="683">
        <v>181910.20000000004</v>
      </c>
      <c r="P193" s="705"/>
      <c r="Q193" s="684">
        <v>9095.510000000002</v>
      </c>
    </row>
    <row r="194" spans="1:17" ht="14.45" customHeight="1" x14ac:dyDescent="0.2">
      <c r="A194" s="678" t="s">
        <v>521</v>
      </c>
      <c r="B194" s="679" t="s">
        <v>2435</v>
      </c>
      <c r="C194" s="679" t="s">
        <v>2527</v>
      </c>
      <c r="D194" s="679" t="s">
        <v>2538</v>
      </c>
      <c r="E194" s="679" t="s">
        <v>2539</v>
      </c>
      <c r="F194" s="683">
        <v>25</v>
      </c>
      <c r="G194" s="683">
        <v>258616.25000000003</v>
      </c>
      <c r="H194" s="683"/>
      <c r="I194" s="683">
        <v>10344.650000000001</v>
      </c>
      <c r="J194" s="683">
        <v>45</v>
      </c>
      <c r="K194" s="683">
        <v>467273.64</v>
      </c>
      <c r="L194" s="683"/>
      <c r="M194" s="683">
        <v>10383.858666666667</v>
      </c>
      <c r="N194" s="683">
        <v>23</v>
      </c>
      <c r="O194" s="683">
        <v>239345.13</v>
      </c>
      <c r="P194" s="705"/>
      <c r="Q194" s="684">
        <v>10406.31</v>
      </c>
    </row>
    <row r="195" spans="1:17" ht="14.45" customHeight="1" x14ac:dyDescent="0.2">
      <c r="A195" s="678" t="s">
        <v>521</v>
      </c>
      <c r="B195" s="679" t="s">
        <v>2435</v>
      </c>
      <c r="C195" s="679" t="s">
        <v>2527</v>
      </c>
      <c r="D195" s="679" t="s">
        <v>2540</v>
      </c>
      <c r="E195" s="679" t="s">
        <v>2541</v>
      </c>
      <c r="F195" s="683">
        <v>115</v>
      </c>
      <c r="G195" s="683">
        <v>140800.25</v>
      </c>
      <c r="H195" s="683"/>
      <c r="I195" s="683">
        <v>1224.3499999999999</v>
      </c>
      <c r="J195" s="683">
        <v>185</v>
      </c>
      <c r="K195" s="683">
        <v>230133.71</v>
      </c>
      <c r="L195" s="683"/>
      <c r="M195" s="683">
        <v>1243.9659999999999</v>
      </c>
      <c r="N195" s="683">
        <v>135</v>
      </c>
      <c r="O195" s="683">
        <v>168461.09999999998</v>
      </c>
      <c r="P195" s="705"/>
      <c r="Q195" s="684">
        <v>1247.8599999999999</v>
      </c>
    </row>
    <row r="196" spans="1:17" ht="14.45" customHeight="1" x14ac:dyDescent="0.2">
      <c r="A196" s="678" t="s">
        <v>521</v>
      </c>
      <c r="B196" s="679" t="s">
        <v>2435</v>
      </c>
      <c r="C196" s="679" t="s">
        <v>2527</v>
      </c>
      <c r="D196" s="679" t="s">
        <v>2542</v>
      </c>
      <c r="E196" s="679" t="s">
        <v>2543</v>
      </c>
      <c r="F196" s="683">
        <v>33</v>
      </c>
      <c r="G196" s="683">
        <v>8248.68</v>
      </c>
      <c r="H196" s="683"/>
      <c r="I196" s="683">
        <v>249.96</v>
      </c>
      <c r="J196" s="683">
        <v>9</v>
      </c>
      <c r="K196" s="683">
        <v>2275.4</v>
      </c>
      <c r="L196" s="683"/>
      <c r="M196" s="683">
        <v>252.82222222222222</v>
      </c>
      <c r="N196" s="683">
        <v>21</v>
      </c>
      <c r="O196" s="683">
        <v>5316.7800000000007</v>
      </c>
      <c r="P196" s="705"/>
      <c r="Q196" s="684">
        <v>253.18000000000004</v>
      </c>
    </row>
    <row r="197" spans="1:17" ht="14.45" customHeight="1" x14ac:dyDescent="0.2">
      <c r="A197" s="678" t="s">
        <v>521</v>
      </c>
      <c r="B197" s="679" t="s">
        <v>2435</v>
      </c>
      <c r="C197" s="679" t="s">
        <v>2544</v>
      </c>
      <c r="D197" s="679" t="s">
        <v>2545</v>
      </c>
      <c r="E197" s="679" t="s">
        <v>2546</v>
      </c>
      <c r="F197" s="683">
        <v>7</v>
      </c>
      <c r="G197" s="683">
        <v>2309.86</v>
      </c>
      <c r="H197" s="683"/>
      <c r="I197" s="683">
        <v>329.98</v>
      </c>
      <c r="J197" s="683"/>
      <c r="K197" s="683"/>
      <c r="L197" s="683"/>
      <c r="M197" s="683"/>
      <c r="N197" s="683">
        <v>2</v>
      </c>
      <c r="O197" s="683">
        <v>563.38</v>
      </c>
      <c r="P197" s="705"/>
      <c r="Q197" s="684">
        <v>281.69</v>
      </c>
    </row>
    <row r="198" spans="1:17" ht="14.45" customHeight="1" x14ac:dyDescent="0.2">
      <c r="A198" s="678" t="s">
        <v>521</v>
      </c>
      <c r="B198" s="679" t="s">
        <v>2435</v>
      </c>
      <c r="C198" s="679" t="s">
        <v>2544</v>
      </c>
      <c r="D198" s="679" t="s">
        <v>2547</v>
      </c>
      <c r="E198" s="679" t="s">
        <v>2548</v>
      </c>
      <c r="F198" s="683"/>
      <c r="G198" s="683"/>
      <c r="H198" s="683"/>
      <c r="I198" s="683"/>
      <c r="J198" s="683"/>
      <c r="K198" s="683"/>
      <c r="L198" s="683"/>
      <c r="M198" s="683"/>
      <c r="N198" s="683">
        <v>8</v>
      </c>
      <c r="O198" s="683">
        <v>594.96</v>
      </c>
      <c r="P198" s="705"/>
      <c r="Q198" s="684">
        <v>74.37</v>
      </c>
    </row>
    <row r="199" spans="1:17" ht="14.45" customHeight="1" x14ac:dyDescent="0.2">
      <c r="A199" s="678" t="s">
        <v>521</v>
      </c>
      <c r="B199" s="679" t="s">
        <v>2435</v>
      </c>
      <c r="C199" s="679" t="s">
        <v>2544</v>
      </c>
      <c r="D199" s="679" t="s">
        <v>2549</v>
      </c>
      <c r="E199" s="679" t="s">
        <v>2550</v>
      </c>
      <c r="F199" s="683"/>
      <c r="G199" s="683"/>
      <c r="H199" s="683"/>
      <c r="I199" s="683"/>
      <c r="J199" s="683"/>
      <c r="K199" s="683"/>
      <c r="L199" s="683"/>
      <c r="M199" s="683"/>
      <c r="N199" s="683">
        <v>0.4</v>
      </c>
      <c r="O199" s="683">
        <v>45.84</v>
      </c>
      <c r="P199" s="705"/>
      <c r="Q199" s="684">
        <v>114.60000000000001</v>
      </c>
    </row>
    <row r="200" spans="1:17" ht="14.45" customHeight="1" x14ac:dyDescent="0.2">
      <c r="A200" s="678" t="s">
        <v>521</v>
      </c>
      <c r="B200" s="679" t="s">
        <v>2435</v>
      </c>
      <c r="C200" s="679" t="s">
        <v>2544</v>
      </c>
      <c r="D200" s="679" t="s">
        <v>2551</v>
      </c>
      <c r="E200" s="679" t="s">
        <v>2550</v>
      </c>
      <c r="F200" s="683">
        <v>0.6</v>
      </c>
      <c r="G200" s="683">
        <v>377.74</v>
      </c>
      <c r="H200" s="683"/>
      <c r="I200" s="683">
        <v>629.56666666666672</v>
      </c>
      <c r="J200" s="683"/>
      <c r="K200" s="683"/>
      <c r="L200" s="683"/>
      <c r="M200" s="683"/>
      <c r="N200" s="683">
        <v>1.5</v>
      </c>
      <c r="O200" s="683">
        <v>944.37000000000012</v>
      </c>
      <c r="P200" s="705"/>
      <c r="Q200" s="684">
        <v>629.58000000000004</v>
      </c>
    </row>
    <row r="201" spans="1:17" ht="14.45" customHeight="1" x14ac:dyDescent="0.2">
      <c r="A201" s="678" t="s">
        <v>521</v>
      </c>
      <c r="B201" s="679" t="s">
        <v>2435</v>
      </c>
      <c r="C201" s="679" t="s">
        <v>2544</v>
      </c>
      <c r="D201" s="679" t="s">
        <v>2552</v>
      </c>
      <c r="E201" s="679" t="s">
        <v>2553</v>
      </c>
      <c r="F201" s="683">
        <v>1</v>
      </c>
      <c r="G201" s="683">
        <v>687</v>
      </c>
      <c r="H201" s="683"/>
      <c r="I201" s="683">
        <v>687</v>
      </c>
      <c r="J201" s="683"/>
      <c r="K201" s="683"/>
      <c r="L201" s="683"/>
      <c r="M201" s="683"/>
      <c r="N201" s="683"/>
      <c r="O201" s="683"/>
      <c r="P201" s="705"/>
      <c r="Q201" s="684"/>
    </row>
    <row r="202" spans="1:17" ht="14.45" customHeight="1" x14ac:dyDescent="0.2">
      <c r="A202" s="678" t="s">
        <v>521</v>
      </c>
      <c r="B202" s="679" t="s">
        <v>2435</v>
      </c>
      <c r="C202" s="679" t="s">
        <v>2544</v>
      </c>
      <c r="D202" s="679" t="s">
        <v>2554</v>
      </c>
      <c r="E202" s="679" t="s">
        <v>2555</v>
      </c>
      <c r="F202" s="683"/>
      <c r="G202" s="683"/>
      <c r="H202" s="683"/>
      <c r="I202" s="683"/>
      <c r="J202" s="683"/>
      <c r="K202" s="683"/>
      <c r="L202" s="683"/>
      <c r="M202" s="683"/>
      <c r="N202" s="683">
        <v>4.5</v>
      </c>
      <c r="O202" s="683">
        <v>15808.5</v>
      </c>
      <c r="P202" s="705"/>
      <c r="Q202" s="684">
        <v>3513</v>
      </c>
    </row>
    <row r="203" spans="1:17" ht="14.45" customHeight="1" x14ac:dyDescent="0.2">
      <c r="A203" s="678" t="s">
        <v>521</v>
      </c>
      <c r="B203" s="679" t="s">
        <v>2435</v>
      </c>
      <c r="C203" s="679" t="s">
        <v>2544</v>
      </c>
      <c r="D203" s="679" t="s">
        <v>2556</v>
      </c>
      <c r="E203" s="679" t="s">
        <v>2548</v>
      </c>
      <c r="F203" s="683"/>
      <c r="G203" s="683"/>
      <c r="H203" s="683"/>
      <c r="I203" s="683"/>
      <c r="J203" s="683"/>
      <c r="K203" s="683"/>
      <c r="L203" s="683"/>
      <c r="M203" s="683"/>
      <c r="N203" s="683">
        <v>1</v>
      </c>
      <c r="O203" s="683">
        <v>58.97</v>
      </c>
      <c r="P203" s="705"/>
      <c r="Q203" s="684">
        <v>58.97</v>
      </c>
    </row>
    <row r="204" spans="1:17" ht="14.45" customHeight="1" x14ac:dyDescent="0.2">
      <c r="A204" s="678" t="s">
        <v>521</v>
      </c>
      <c r="B204" s="679" t="s">
        <v>2435</v>
      </c>
      <c r="C204" s="679" t="s">
        <v>2544</v>
      </c>
      <c r="D204" s="679" t="s">
        <v>2557</v>
      </c>
      <c r="E204" s="679" t="s">
        <v>2558</v>
      </c>
      <c r="F204" s="683"/>
      <c r="G204" s="683"/>
      <c r="H204" s="683"/>
      <c r="I204" s="683"/>
      <c r="J204" s="683"/>
      <c r="K204" s="683"/>
      <c r="L204" s="683"/>
      <c r="M204" s="683"/>
      <c r="N204" s="683">
        <v>1</v>
      </c>
      <c r="O204" s="683">
        <v>3917.23</v>
      </c>
      <c r="P204" s="705"/>
      <c r="Q204" s="684">
        <v>3917.23</v>
      </c>
    </row>
    <row r="205" spans="1:17" ht="14.45" customHeight="1" x14ac:dyDescent="0.2">
      <c r="A205" s="678" t="s">
        <v>521</v>
      </c>
      <c r="B205" s="679" t="s">
        <v>2435</v>
      </c>
      <c r="C205" s="679" t="s">
        <v>2544</v>
      </c>
      <c r="D205" s="679" t="s">
        <v>2559</v>
      </c>
      <c r="E205" s="679" t="s">
        <v>2560</v>
      </c>
      <c r="F205" s="683">
        <v>1</v>
      </c>
      <c r="G205" s="683">
        <v>4880</v>
      </c>
      <c r="H205" s="683"/>
      <c r="I205" s="683">
        <v>4880</v>
      </c>
      <c r="J205" s="683"/>
      <c r="K205" s="683"/>
      <c r="L205" s="683"/>
      <c r="M205" s="683"/>
      <c r="N205" s="683"/>
      <c r="O205" s="683"/>
      <c r="P205" s="705"/>
      <c r="Q205" s="684"/>
    </row>
    <row r="206" spans="1:17" ht="14.45" customHeight="1" x14ac:dyDescent="0.2">
      <c r="A206" s="678" t="s">
        <v>521</v>
      </c>
      <c r="B206" s="679" t="s">
        <v>2435</v>
      </c>
      <c r="C206" s="679" t="s">
        <v>2544</v>
      </c>
      <c r="D206" s="679" t="s">
        <v>2561</v>
      </c>
      <c r="E206" s="679" t="s">
        <v>2562</v>
      </c>
      <c r="F206" s="683">
        <v>1</v>
      </c>
      <c r="G206" s="683">
        <v>6307.7</v>
      </c>
      <c r="H206" s="683"/>
      <c r="I206" s="683">
        <v>6307.7</v>
      </c>
      <c r="J206" s="683"/>
      <c r="K206" s="683"/>
      <c r="L206" s="683"/>
      <c r="M206" s="683"/>
      <c r="N206" s="683"/>
      <c r="O206" s="683"/>
      <c r="P206" s="705"/>
      <c r="Q206" s="684"/>
    </row>
    <row r="207" spans="1:17" ht="14.45" customHeight="1" x14ac:dyDescent="0.2">
      <c r="A207" s="678" t="s">
        <v>521</v>
      </c>
      <c r="B207" s="679" t="s">
        <v>2435</v>
      </c>
      <c r="C207" s="679" t="s">
        <v>2544</v>
      </c>
      <c r="D207" s="679" t="s">
        <v>2563</v>
      </c>
      <c r="E207" s="679" t="s">
        <v>2564</v>
      </c>
      <c r="F207" s="683">
        <v>1</v>
      </c>
      <c r="G207" s="683">
        <v>1486.15</v>
      </c>
      <c r="H207" s="683"/>
      <c r="I207" s="683">
        <v>1486.15</v>
      </c>
      <c r="J207" s="683"/>
      <c r="K207" s="683"/>
      <c r="L207" s="683"/>
      <c r="M207" s="683"/>
      <c r="N207" s="683"/>
      <c r="O207" s="683"/>
      <c r="P207" s="705"/>
      <c r="Q207" s="684"/>
    </row>
    <row r="208" spans="1:17" ht="14.45" customHeight="1" x14ac:dyDescent="0.2">
      <c r="A208" s="678" t="s">
        <v>521</v>
      </c>
      <c r="B208" s="679" t="s">
        <v>2435</v>
      </c>
      <c r="C208" s="679" t="s">
        <v>2544</v>
      </c>
      <c r="D208" s="679" t="s">
        <v>2565</v>
      </c>
      <c r="E208" s="679" t="s">
        <v>2566</v>
      </c>
      <c r="F208" s="683">
        <v>2</v>
      </c>
      <c r="G208" s="683">
        <v>3465.6</v>
      </c>
      <c r="H208" s="683"/>
      <c r="I208" s="683">
        <v>1732.8</v>
      </c>
      <c r="J208" s="683"/>
      <c r="K208" s="683"/>
      <c r="L208" s="683"/>
      <c r="M208" s="683"/>
      <c r="N208" s="683">
        <v>3</v>
      </c>
      <c r="O208" s="683">
        <v>4485</v>
      </c>
      <c r="P208" s="705"/>
      <c r="Q208" s="684">
        <v>1495</v>
      </c>
    </row>
    <row r="209" spans="1:17" ht="14.45" customHeight="1" x14ac:dyDescent="0.2">
      <c r="A209" s="678" t="s">
        <v>521</v>
      </c>
      <c r="B209" s="679" t="s">
        <v>2435</v>
      </c>
      <c r="C209" s="679" t="s">
        <v>2544</v>
      </c>
      <c r="D209" s="679" t="s">
        <v>2567</v>
      </c>
      <c r="E209" s="679" t="s">
        <v>2568</v>
      </c>
      <c r="F209" s="683"/>
      <c r="G209" s="683"/>
      <c r="H209" s="683"/>
      <c r="I209" s="683"/>
      <c r="J209" s="683"/>
      <c r="K209" s="683"/>
      <c r="L209" s="683"/>
      <c r="M209" s="683"/>
      <c r="N209" s="683">
        <v>5</v>
      </c>
      <c r="O209" s="683">
        <v>6077.3</v>
      </c>
      <c r="P209" s="705"/>
      <c r="Q209" s="684">
        <v>1215.46</v>
      </c>
    </row>
    <row r="210" spans="1:17" ht="14.45" customHeight="1" x14ac:dyDescent="0.2">
      <c r="A210" s="678" t="s">
        <v>521</v>
      </c>
      <c r="B210" s="679" t="s">
        <v>2435</v>
      </c>
      <c r="C210" s="679" t="s">
        <v>2544</v>
      </c>
      <c r="D210" s="679" t="s">
        <v>2569</v>
      </c>
      <c r="E210" s="679" t="s">
        <v>2570</v>
      </c>
      <c r="F210" s="683"/>
      <c r="G210" s="683"/>
      <c r="H210" s="683"/>
      <c r="I210" s="683"/>
      <c r="J210" s="683"/>
      <c r="K210" s="683"/>
      <c r="L210" s="683"/>
      <c r="M210" s="683"/>
      <c r="N210" s="683">
        <v>5</v>
      </c>
      <c r="O210" s="683">
        <v>6067.5</v>
      </c>
      <c r="P210" s="705"/>
      <c r="Q210" s="684">
        <v>1213.5</v>
      </c>
    </row>
    <row r="211" spans="1:17" ht="14.45" customHeight="1" x14ac:dyDescent="0.2">
      <c r="A211" s="678" t="s">
        <v>521</v>
      </c>
      <c r="B211" s="679" t="s">
        <v>2435</v>
      </c>
      <c r="C211" s="679" t="s">
        <v>2544</v>
      </c>
      <c r="D211" s="679" t="s">
        <v>2571</v>
      </c>
      <c r="E211" s="679" t="s">
        <v>2572</v>
      </c>
      <c r="F211" s="683"/>
      <c r="G211" s="683"/>
      <c r="H211" s="683"/>
      <c r="I211" s="683"/>
      <c r="J211" s="683">
        <v>4</v>
      </c>
      <c r="K211" s="683">
        <v>3157.16</v>
      </c>
      <c r="L211" s="683"/>
      <c r="M211" s="683">
        <v>789.29</v>
      </c>
      <c r="N211" s="683">
        <v>2</v>
      </c>
      <c r="O211" s="683">
        <v>1578.58</v>
      </c>
      <c r="P211" s="705"/>
      <c r="Q211" s="684">
        <v>789.29</v>
      </c>
    </row>
    <row r="212" spans="1:17" ht="14.45" customHeight="1" x14ac:dyDescent="0.2">
      <c r="A212" s="678" t="s">
        <v>521</v>
      </c>
      <c r="B212" s="679" t="s">
        <v>2435</v>
      </c>
      <c r="C212" s="679" t="s">
        <v>2544</v>
      </c>
      <c r="D212" s="679" t="s">
        <v>2573</v>
      </c>
      <c r="E212" s="679" t="s">
        <v>2570</v>
      </c>
      <c r="F212" s="683"/>
      <c r="G212" s="683"/>
      <c r="H212" s="683"/>
      <c r="I212" s="683"/>
      <c r="J212" s="683"/>
      <c r="K212" s="683"/>
      <c r="L212" s="683"/>
      <c r="M212" s="683"/>
      <c r="N212" s="683">
        <v>3</v>
      </c>
      <c r="O212" s="683">
        <v>3269.16</v>
      </c>
      <c r="P212" s="705"/>
      <c r="Q212" s="684">
        <v>1089.72</v>
      </c>
    </row>
    <row r="213" spans="1:17" ht="14.45" customHeight="1" x14ac:dyDescent="0.2">
      <c r="A213" s="678" t="s">
        <v>521</v>
      </c>
      <c r="B213" s="679" t="s">
        <v>2435</v>
      </c>
      <c r="C213" s="679" t="s">
        <v>2544</v>
      </c>
      <c r="D213" s="679" t="s">
        <v>2574</v>
      </c>
      <c r="E213" s="679" t="s">
        <v>2575</v>
      </c>
      <c r="F213" s="683"/>
      <c r="G213" s="683"/>
      <c r="H213" s="683"/>
      <c r="I213" s="683"/>
      <c r="J213" s="683"/>
      <c r="K213" s="683"/>
      <c r="L213" s="683"/>
      <c r="M213" s="683"/>
      <c r="N213" s="683">
        <v>1</v>
      </c>
      <c r="O213" s="683">
        <v>10807.5</v>
      </c>
      <c r="P213" s="705"/>
      <c r="Q213" s="684">
        <v>10807.5</v>
      </c>
    </row>
    <row r="214" spans="1:17" ht="14.45" customHeight="1" x14ac:dyDescent="0.2">
      <c r="A214" s="678" t="s">
        <v>521</v>
      </c>
      <c r="B214" s="679" t="s">
        <v>2435</v>
      </c>
      <c r="C214" s="679" t="s">
        <v>2544</v>
      </c>
      <c r="D214" s="679" t="s">
        <v>2576</v>
      </c>
      <c r="E214" s="679" t="s">
        <v>2577</v>
      </c>
      <c r="F214" s="683"/>
      <c r="G214" s="683"/>
      <c r="H214" s="683"/>
      <c r="I214" s="683"/>
      <c r="J214" s="683">
        <v>1</v>
      </c>
      <c r="K214" s="683">
        <v>880.15</v>
      </c>
      <c r="L214" s="683"/>
      <c r="M214" s="683">
        <v>880.15</v>
      </c>
      <c r="N214" s="683"/>
      <c r="O214" s="683"/>
      <c r="P214" s="705"/>
      <c r="Q214" s="684"/>
    </row>
    <row r="215" spans="1:17" ht="14.45" customHeight="1" x14ac:dyDescent="0.2">
      <c r="A215" s="678" t="s">
        <v>521</v>
      </c>
      <c r="B215" s="679" t="s">
        <v>2435</v>
      </c>
      <c r="C215" s="679" t="s">
        <v>2544</v>
      </c>
      <c r="D215" s="679" t="s">
        <v>2578</v>
      </c>
      <c r="E215" s="679" t="s">
        <v>2579</v>
      </c>
      <c r="F215" s="683"/>
      <c r="G215" s="683"/>
      <c r="H215" s="683"/>
      <c r="I215" s="683"/>
      <c r="J215" s="683">
        <v>1</v>
      </c>
      <c r="K215" s="683">
        <v>28950</v>
      </c>
      <c r="L215" s="683"/>
      <c r="M215" s="683">
        <v>28950</v>
      </c>
      <c r="N215" s="683"/>
      <c r="O215" s="683"/>
      <c r="P215" s="705"/>
      <c r="Q215" s="684"/>
    </row>
    <row r="216" spans="1:17" ht="14.45" customHeight="1" x14ac:dyDescent="0.2">
      <c r="A216" s="678" t="s">
        <v>521</v>
      </c>
      <c r="B216" s="679" t="s">
        <v>2435</v>
      </c>
      <c r="C216" s="679" t="s">
        <v>2544</v>
      </c>
      <c r="D216" s="679" t="s">
        <v>2580</v>
      </c>
      <c r="E216" s="679" t="s">
        <v>2581</v>
      </c>
      <c r="F216" s="683"/>
      <c r="G216" s="683"/>
      <c r="H216" s="683"/>
      <c r="I216" s="683"/>
      <c r="J216" s="683"/>
      <c r="K216" s="683"/>
      <c r="L216" s="683"/>
      <c r="M216" s="683"/>
      <c r="N216" s="683">
        <v>1</v>
      </c>
      <c r="O216" s="683">
        <v>907.5</v>
      </c>
      <c r="P216" s="705"/>
      <c r="Q216" s="684">
        <v>907.5</v>
      </c>
    </row>
    <row r="217" spans="1:17" ht="14.45" customHeight="1" x14ac:dyDescent="0.2">
      <c r="A217" s="678" t="s">
        <v>521</v>
      </c>
      <c r="B217" s="679" t="s">
        <v>2435</v>
      </c>
      <c r="C217" s="679" t="s">
        <v>2544</v>
      </c>
      <c r="D217" s="679" t="s">
        <v>2582</v>
      </c>
      <c r="E217" s="679" t="s">
        <v>2583</v>
      </c>
      <c r="F217" s="683"/>
      <c r="G217" s="683"/>
      <c r="H217" s="683"/>
      <c r="I217" s="683"/>
      <c r="J217" s="683"/>
      <c r="K217" s="683"/>
      <c r="L217" s="683"/>
      <c r="M217" s="683"/>
      <c r="N217" s="683">
        <v>2</v>
      </c>
      <c r="O217" s="683">
        <v>1190</v>
      </c>
      <c r="P217" s="705"/>
      <c r="Q217" s="684">
        <v>595</v>
      </c>
    </row>
    <row r="218" spans="1:17" ht="14.45" customHeight="1" x14ac:dyDescent="0.2">
      <c r="A218" s="678" t="s">
        <v>521</v>
      </c>
      <c r="B218" s="679" t="s">
        <v>2435</v>
      </c>
      <c r="C218" s="679" t="s">
        <v>2544</v>
      </c>
      <c r="D218" s="679" t="s">
        <v>2584</v>
      </c>
      <c r="E218" s="679" t="s">
        <v>2585</v>
      </c>
      <c r="F218" s="683">
        <v>1</v>
      </c>
      <c r="G218" s="683">
        <v>223.85</v>
      </c>
      <c r="H218" s="683"/>
      <c r="I218" s="683">
        <v>223.85</v>
      </c>
      <c r="J218" s="683"/>
      <c r="K218" s="683"/>
      <c r="L218" s="683"/>
      <c r="M218" s="683"/>
      <c r="N218" s="683"/>
      <c r="O218" s="683"/>
      <c r="P218" s="705"/>
      <c r="Q218" s="684"/>
    </row>
    <row r="219" spans="1:17" ht="14.45" customHeight="1" x14ac:dyDescent="0.2">
      <c r="A219" s="678" t="s">
        <v>521</v>
      </c>
      <c r="B219" s="679" t="s">
        <v>2435</v>
      </c>
      <c r="C219" s="679" t="s">
        <v>2544</v>
      </c>
      <c r="D219" s="679" t="s">
        <v>2586</v>
      </c>
      <c r="E219" s="679" t="s">
        <v>2587</v>
      </c>
      <c r="F219" s="683"/>
      <c r="G219" s="683"/>
      <c r="H219" s="683"/>
      <c r="I219" s="683"/>
      <c r="J219" s="683"/>
      <c r="K219" s="683"/>
      <c r="L219" s="683"/>
      <c r="M219" s="683"/>
      <c r="N219" s="683">
        <v>1</v>
      </c>
      <c r="O219" s="683">
        <v>7031.68</v>
      </c>
      <c r="P219" s="705"/>
      <c r="Q219" s="684">
        <v>7031.68</v>
      </c>
    </row>
    <row r="220" spans="1:17" ht="14.45" customHeight="1" x14ac:dyDescent="0.2">
      <c r="A220" s="678" t="s">
        <v>521</v>
      </c>
      <c r="B220" s="679" t="s">
        <v>2435</v>
      </c>
      <c r="C220" s="679" t="s">
        <v>2544</v>
      </c>
      <c r="D220" s="679" t="s">
        <v>2588</v>
      </c>
      <c r="E220" s="679" t="s">
        <v>2589</v>
      </c>
      <c r="F220" s="683"/>
      <c r="G220" s="683"/>
      <c r="H220" s="683"/>
      <c r="I220" s="683"/>
      <c r="J220" s="683"/>
      <c r="K220" s="683"/>
      <c r="L220" s="683"/>
      <c r="M220" s="683"/>
      <c r="N220" s="683">
        <v>1</v>
      </c>
      <c r="O220" s="683">
        <v>5030.17</v>
      </c>
      <c r="P220" s="705"/>
      <c r="Q220" s="684">
        <v>5030.17</v>
      </c>
    </row>
    <row r="221" spans="1:17" ht="14.45" customHeight="1" x14ac:dyDescent="0.2">
      <c r="A221" s="678" t="s">
        <v>521</v>
      </c>
      <c r="B221" s="679" t="s">
        <v>2435</v>
      </c>
      <c r="C221" s="679" t="s">
        <v>2544</v>
      </c>
      <c r="D221" s="679" t="s">
        <v>2590</v>
      </c>
      <c r="E221" s="679" t="s">
        <v>2591</v>
      </c>
      <c r="F221" s="683">
        <v>1</v>
      </c>
      <c r="G221" s="683">
        <v>408.74</v>
      </c>
      <c r="H221" s="683"/>
      <c r="I221" s="683">
        <v>408.74</v>
      </c>
      <c r="J221" s="683"/>
      <c r="K221" s="683"/>
      <c r="L221" s="683"/>
      <c r="M221" s="683"/>
      <c r="N221" s="683"/>
      <c r="O221" s="683"/>
      <c r="P221" s="705"/>
      <c r="Q221" s="684"/>
    </row>
    <row r="222" spans="1:17" ht="14.45" customHeight="1" x14ac:dyDescent="0.2">
      <c r="A222" s="678" t="s">
        <v>521</v>
      </c>
      <c r="B222" s="679" t="s">
        <v>2435</v>
      </c>
      <c r="C222" s="679" t="s">
        <v>2544</v>
      </c>
      <c r="D222" s="679" t="s">
        <v>2592</v>
      </c>
      <c r="E222" s="679" t="s">
        <v>2593</v>
      </c>
      <c r="F222" s="683">
        <v>1</v>
      </c>
      <c r="G222" s="683">
        <v>7289.24</v>
      </c>
      <c r="H222" s="683"/>
      <c r="I222" s="683">
        <v>7289.24</v>
      </c>
      <c r="J222" s="683"/>
      <c r="K222" s="683"/>
      <c r="L222" s="683"/>
      <c r="M222" s="683"/>
      <c r="N222" s="683"/>
      <c r="O222" s="683"/>
      <c r="P222" s="705"/>
      <c r="Q222" s="684"/>
    </row>
    <row r="223" spans="1:17" ht="14.45" customHeight="1" x14ac:dyDescent="0.2">
      <c r="A223" s="678" t="s">
        <v>521</v>
      </c>
      <c r="B223" s="679" t="s">
        <v>2435</v>
      </c>
      <c r="C223" s="679" t="s">
        <v>2544</v>
      </c>
      <c r="D223" s="679" t="s">
        <v>2594</v>
      </c>
      <c r="E223" s="679" t="s">
        <v>2595</v>
      </c>
      <c r="F223" s="683">
        <v>1</v>
      </c>
      <c r="G223" s="683">
        <v>6397.2</v>
      </c>
      <c r="H223" s="683"/>
      <c r="I223" s="683">
        <v>6397.2</v>
      </c>
      <c r="J223" s="683"/>
      <c r="K223" s="683"/>
      <c r="L223" s="683"/>
      <c r="M223" s="683"/>
      <c r="N223" s="683"/>
      <c r="O223" s="683"/>
      <c r="P223" s="705"/>
      <c r="Q223" s="684"/>
    </row>
    <row r="224" spans="1:17" ht="14.45" customHeight="1" x14ac:dyDescent="0.2">
      <c r="A224" s="678" t="s">
        <v>521</v>
      </c>
      <c r="B224" s="679" t="s">
        <v>2435</v>
      </c>
      <c r="C224" s="679" t="s">
        <v>2544</v>
      </c>
      <c r="D224" s="679" t="s">
        <v>2596</v>
      </c>
      <c r="E224" s="679" t="s">
        <v>2597</v>
      </c>
      <c r="F224" s="683"/>
      <c r="G224" s="683"/>
      <c r="H224" s="683"/>
      <c r="I224" s="683"/>
      <c r="J224" s="683"/>
      <c r="K224" s="683"/>
      <c r="L224" s="683"/>
      <c r="M224" s="683"/>
      <c r="N224" s="683">
        <v>1</v>
      </c>
      <c r="O224" s="683">
        <v>5708.29</v>
      </c>
      <c r="P224" s="705"/>
      <c r="Q224" s="684">
        <v>5708.29</v>
      </c>
    </row>
    <row r="225" spans="1:17" ht="14.45" customHeight="1" x14ac:dyDescent="0.2">
      <c r="A225" s="678" t="s">
        <v>521</v>
      </c>
      <c r="B225" s="679" t="s">
        <v>2435</v>
      </c>
      <c r="C225" s="679" t="s">
        <v>2544</v>
      </c>
      <c r="D225" s="679" t="s">
        <v>2598</v>
      </c>
      <c r="E225" s="679" t="s">
        <v>2599</v>
      </c>
      <c r="F225" s="683"/>
      <c r="G225" s="683"/>
      <c r="H225" s="683"/>
      <c r="I225" s="683"/>
      <c r="J225" s="683"/>
      <c r="K225" s="683"/>
      <c r="L225" s="683"/>
      <c r="M225" s="683"/>
      <c r="N225" s="683">
        <v>2</v>
      </c>
      <c r="O225" s="683">
        <v>1921.48</v>
      </c>
      <c r="P225" s="705"/>
      <c r="Q225" s="684">
        <v>960.74</v>
      </c>
    </row>
    <row r="226" spans="1:17" ht="14.45" customHeight="1" x14ac:dyDescent="0.2">
      <c r="A226" s="678" t="s">
        <v>521</v>
      </c>
      <c r="B226" s="679" t="s">
        <v>2435</v>
      </c>
      <c r="C226" s="679" t="s">
        <v>2544</v>
      </c>
      <c r="D226" s="679" t="s">
        <v>2600</v>
      </c>
      <c r="E226" s="679" t="s">
        <v>2601</v>
      </c>
      <c r="F226" s="683"/>
      <c r="G226" s="683"/>
      <c r="H226" s="683"/>
      <c r="I226" s="683"/>
      <c r="J226" s="683"/>
      <c r="K226" s="683"/>
      <c r="L226" s="683"/>
      <c r="M226" s="683"/>
      <c r="N226" s="683">
        <v>1</v>
      </c>
      <c r="O226" s="683">
        <v>960.74</v>
      </c>
      <c r="P226" s="705"/>
      <c r="Q226" s="684">
        <v>960.74</v>
      </c>
    </row>
    <row r="227" spans="1:17" ht="14.45" customHeight="1" x14ac:dyDescent="0.2">
      <c r="A227" s="678" t="s">
        <v>521</v>
      </c>
      <c r="B227" s="679" t="s">
        <v>2435</v>
      </c>
      <c r="C227" s="679" t="s">
        <v>2544</v>
      </c>
      <c r="D227" s="679" t="s">
        <v>2602</v>
      </c>
      <c r="E227" s="679" t="s">
        <v>2603</v>
      </c>
      <c r="F227" s="683"/>
      <c r="G227" s="683"/>
      <c r="H227" s="683"/>
      <c r="I227" s="683"/>
      <c r="J227" s="683"/>
      <c r="K227" s="683"/>
      <c r="L227" s="683"/>
      <c r="M227" s="683"/>
      <c r="N227" s="683">
        <v>3</v>
      </c>
      <c r="O227" s="683">
        <v>3360.17</v>
      </c>
      <c r="P227" s="705"/>
      <c r="Q227" s="684">
        <v>1120.0566666666666</v>
      </c>
    </row>
    <row r="228" spans="1:17" ht="14.45" customHeight="1" x14ac:dyDescent="0.2">
      <c r="A228" s="678" t="s">
        <v>521</v>
      </c>
      <c r="B228" s="679" t="s">
        <v>2435</v>
      </c>
      <c r="C228" s="679" t="s">
        <v>2544</v>
      </c>
      <c r="D228" s="679" t="s">
        <v>2604</v>
      </c>
      <c r="E228" s="679" t="s">
        <v>2605</v>
      </c>
      <c r="F228" s="683"/>
      <c r="G228" s="683"/>
      <c r="H228" s="683"/>
      <c r="I228" s="683"/>
      <c r="J228" s="683"/>
      <c r="K228" s="683"/>
      <c r="L228" s="683"/>
      <c r="M228" s="683"/>
      <c r="N228" s="683">
        <v>3</v>
      </c>
      <c r="O228" s="683">
        <v>3455.76</v>
      </c>
      <c r="P228" s="705"/>
      <c r="Q228" s="684">
        <v>1151.92</v>
      </c>
    </row>
    <row r="229" spans="1:17" ht="14.45" customHeight="1" x14ac:dyDescent="0.2">
      <c r="A229" s="678" t="s">
        <v>521</v>
      </c>
      <c r="B229" s="679" t="s">
        <v>2435</v>
      </c>
      <c r="C229" s="679" t="s">
        <v>2544</v>
      </c>
      <c r="D229" s="679" t="s">
        <v>2606</v>
      </c>
      <c r="E229" s="679" t="s">
        <v>2607</v>
      </c>
      <c r="F229" s="683">
        <v>1</v>
      </c>
      <c r="G229" s="683">
        <v>2016</v>
      </c>
      <c r="H229" s="683"/>
      <c r="I229" s="683">
        <v>2016</v>
      </c>
      <c r="J229" s="683"/>
      <c r="K229" s="683"/>
      <c r="L229" s="683"/>
      <c r="M229" s="683"/>
      <c r="N229" s="683"/>
      <c r="O229" s="683"/>
      <c r="P229" s="705"/>
      <c r="Q229" s="684"/>
    </row>
    <row r="230" spans="1:17" ht="14.45" customHeight="1" x14ac:dyDescent="0.2">
      <c r="A230" s="678" t="s">
        <v>521</v>
      </c>
      <c r="B230" s="679" t="s">
        <v>2435</v>
      </c>
      <c r="C230" s="679" t="s">
        <v>2544</v>
      </c>
      <c r="D230" s="679" t="s">
        <v>2608</v>
      </c>
      <c r="E230" s="679" t="s">
        <v>2609</v>
      </c>
      <c r="F230" s="683"/>
      <c r="G230" s="683"/>
      <c r="H230" s="683"/>
      <c r="I230" s="683"/>
      <c r="J230" s="683">
        <v>1</v>
      </c>
      <c r="K230" s="683">
        <v>9403</v>
      </c>
      <c r="L230" s="683"/>
      <c r="M230" s="683">
        <v>9403</v>
      </c>
      <c r="N230" s="683"/>
      <c r="O230" s="683"/>
      <c r="P230" s="705"/>
      <c r="Q230" s="684"/>
    </row>
    <row r="231" spans="1:17" ht="14.45" customHeight="1" x14ac:dyDescent="0.2">
      <c r="A231" s="678" t="s">
        <v>521</v>
      </c>
      <c r="B231" s="679" t="s">
        <v>2435</v>
      </c>
      <c r="C231" s="679" t="s">
        <v>2544</v>
      </c>
      <c r="D231" s="679" t="s">
        <v>2610</v>
      </c>
      <c r="E231" s="679" t="s">
        <v>2611</v>
      </c>
      <c r="F231" s="683">
        <v>1</v>
      </c>
      <c r="G231" s="683">
        <v>9100</v>
      </c>
      <c r="H231" s="683"/>
      <c r="I231" s="683">
        <v>9100</v>
      </c>
      <c r="J231" s="683"/>
      <c r="K231" s="683"/>
      <c r="L231" s="683"/>
      <c r="M231" s="683"/>
      <c r="N231" s="683"/>
      <c r="O231" s="683"/>
      <c r="P231" s="705"/>
      <c r="Q231" s="684"/>
    </row>
    <row r="232" spans="1:17" ht="14.45" customHeight="1" x14ac:dyDescent="0.2">
      <c r="A232" s="678" t="s">
        <v>521</v>
      </c>
      <c r="B232" s="679" t="s">
        <v>2435</v>
      </c>
      <c r="C232" s="679" t="s">
        <v>2544</v>
      </c>
      <c r="D232" s="679" t="s">
        <v>2612</v>
      </c>
      <c r="E232" s="679" t="s">
        <v>2613</v>
      </c>
      <c r="F232" s="683">
        <v>2</v>
      </c>
      <c r="G232" s="683">
        <v>42561.2</v>
      </c>
      <c r="H232" s="683"/>
      <c r="I232" s="683">
        <v>21280.6</v>
      </c>
      <c r="J232" s="683"/>
      <c r="K232" s="683"/>
      <c r="L232" s="683"/>
      <c r="M232" s="683"/>
      <c r="N232" s="683"/>
      <c r="O232" s="683"/>
      <c r="P232" s="705"/>
      <c r="Q232" s="684"/>
    </row>
    <row r="233" spans="1:17" ht="14.45" customHeight="1" x14ac:dyDescent="0.2">
      <c r="A233" s="678" t="s">
        <v>521</v>
      </c>
      <c r="B233" s="679" t="s">
        <v>2435</v>
      </c>
      <c r="C233" s="679" t="s">
        <v>2544</v>
      </c>
      <c r="D233" s="679" t="s">
        <v>2614</v>
      </c>
      <c r="E233" s="679" t="s">
        <v>2615</v>
      </c>
      <c r="F233" s="683"/>
      <c r="G233" s="683"/>
      <c r="H233" s="683"/>
      <c r="I233" s="683"/>
      <c r="J233" s="683"/>
      <c r="K233" s="683"/>
      <c r="L233" s="683"/>
      <c r="M233" s="683"/>
      <c r="N233" s="683">
        <v>3</v>
      </c>
      <c r="O233" s="683">
        <v>883.08</v>
      </c>
      <c r="P233" s="705"/>
      <c r="Q233" s="684">
        <v>294.36</v>
      </c>
    </row>
    <row r="234" spans="1:17" ht="14.45" customHeight="1" x14ac:dyDescent="0.2">
      <c r="A234" s="678" t="s">
        <v>521</v>
      </c>
      <c r="B234" s="679" t="s">
        <v>2435</v>
      </c>
      <c r="C234" s="679" t="s">
        <v>2544</v>
      </c>
      <c r="D234" s="679" t="s">
        <v>2616</v>
      </c>
      <c r="E234" s="679" t="s">
        <v>2617</v>
      </c>
      <c r="F234" s="683">
        <v>9</v>
      </c>
      <c r="G234" s="683">
        <v>5008.5</v>
      </c>
      <c r="H234" s="683"/>
      <c r="I234" s="683">
        <v>556.5</v>
      </c>
      <c r="J234" s="683">
        <v>18</v>
      </c>
      <c r="K234" s="683">
        <v>8712.7200000000012</v>
      </c>
      <c r="L234" s="683"/>
      <c r="M234" s="683">
        <v>484.04000000000008</v>
      </c>
      <c r="N234" s="683">
        <v>28</v>
      </c>
      <c r="O234" s="683">
        <v>13553.120000000006</v>
      </c>
      <c r="P234" s="705"/>
      <c r="Q234" s="684">
        <v>484.04000000000025</v>
      </c>
    </row>
    <row r="235" spans="1:17" ht="14.45" customHeight="1" x14ac:dyDescent="0.2">
      <c r="A235" s="678" t="s">
        <v>521</v>
      </c>
      <c r="B235" s="679" t="s">
        <v>2435</v>
      </c>
      <c r="C235" s="679" t="s">
        <v>2544</v>
      </c>
      <c r="D235" s="679" t="s">
        <v>2618</v>
      </c>
      <c r="E235" s="679" t="s">
        <v>2619</v>
      </c>
      <c r="F235" s="683">
        <v>0.6</v>
      </c>
      <c r="G235" s="683">
        <v>151.21</v>
      </c>
      <c r="H235" s="683"/>
      <c r="I235" s="683">
        <v>252.01666666666668</v>
      </c>
      <c r="J235" s="683"/>
      <c r="K235" s="683"/>
      <c r="L235" s="683"/>
      <c r="M235" s="683"/>
      <c r="N235" s="683">
        <v>0.6</v>
      </c>
      <c r="O235" s="683">
        <v>151.19999999999999</v>
      </c>
      <c r="P235" s="705"/>
      <c r="Q235" s="684">
        <v>252</v>
      </c>
    </row>
    <row r="236" spans="1:17" ht="14.45" customHeight="1" x14ac:dyDescent="0.2">
      <c r="A236" s="678" t="s">
        <v>521</v>
      </c>
      <c r="B236" s="679" t="s">
        <v>2435</v>
      </c>
      <c r="C236" s="679" t="s">
        <v>2544</v>
      </c>
      <c r="D236" s="679" t="s">
        <v>2620</v>
      </c>
      <c r="E236" s="679" t="s">
        <v>2619</v>
      </c>
      <c r="F236" s="683">
        <v>4</v>
      </c>
      <c r="G236" s="683">
        <v>6319.96</v>
      </c>
      <c r="H236" s="683"/>
      <c r="I236" s="683">
        <v>1579.99</v>
      </c>
      <c r="J236" s="683"/>
      <c r="K236" s="683"/>
      <c r="L236" s="683"/>
      <c r="M236" s="683"/>
      <c r="N236" s="683">
        <v>14</v>
      </c>
      <c r="O236" s="683">
        <v>22119.86</v>
      </c>
      <c r="P236" s="705"/>
      <c r="Q236" s="684">
        <v>1579.99</v>
      </c>
    </row>
    <row r="237" spans="1:17" ht="14.45" customHeight="1" x14ac:dyDescent="0.2">
      <c r="A237" s="678" t="s">
        <v>521</v>
      </c>
      <c r="B237" s="679" t="s">
        <v>2435</v>
      </c>
      <c r="C237" s="679" t="s">
        <v>2544</v>
      </c>
      <c r="D237" s="679" t="s">
        <v>2621</v>
      </c>
      <c r="E237" s="679" t="s">
        <v>2622</v>
      </c>
      <c r="F237" s="683"/>
      <c r="G237" s="683"/>
      <c r="H237" s="683"/>
      <c r="I237" s="683"/>
      <c r="J237" s="683">
        <v>3</v>
      </c>
      <c r="K237" s="683">
        <v>1518</v>
      </c>
      <c r="L237" s="683"/>
      <c r="M237" s="683">
        <v>506</v>
      </c>
      <c r="N237" s="683"/>
      <c r="O237" s="683"/>
      <c r="P237" s="705"/>
      <c r="Q237" s="684"/>
    </row>
    <row r="238" spans="1:17" ht="14.45" customHeight="1" x14ac:dyDescent="0.2">
      <c r="A238" s="678" t="s">
        <v>521</v>
      </c>
      <c r="B238" s="679" t="s">
        <v>2435</v>
      </c>
      <c r="C238" s="679" t="s">
        <v>2544</v>
      </c>
      <c r="D238" s="679" t="s">
        <v>2623</v>
      </c>
      <c r="E238" s="679" t="s">
        <v>2624</v>
      </c>
      <c r="F238" s="683"/>
      <c r="G238" s="683"/>
      <c r="H238" s="683"/>
      <c r="I238" s="683"/>
      <c r="J238" s="683">
        <v>1</v>
      </c>
      <c r="K238" s="683">
        <v>7898.49</v>
      </c>
      <c r="L238" s="683"/>
      <c r="M238" s="683">
        <v>7898.49</v>
      </c>
      <c r="N238" s="683"/>
      <c r="O238" s="683"/>
      <c r="P238" s="705"/>
      <c r="Q238" s="684"/>
    </row>
    <row r="239" spans="1:17" ht="14.45" customHeight="1" x14ac:dyDescent="0.2">
      <c r="A239" s="678" t="s">
        <v>521</v>
      </c>
      <c r="B239" s="679" t="s">
        <v>2435</v>
      </c>
      <c r="C239" s="679" t="s">
        <v>2544</v>
      </c>
      <c r="D239" s="679" t="s">
        <v>2625</v>
      </c>
      <c r="E239" s="679" t="s">
        <v>2626</v>
      </c>
      <c r="F239" s="683"/>
      <c r="G239" s="683"/>
      <c r="H239" s="683"/>
      <c r="I239" s="683"/>
      <c r="J239" s="683">
        <v>1</v>
      </c>
      <c r="K239" s="683">
        <v>4452.8</v>
      </c>
      <c r="L239" s="683"/>
      <c r="M239" s="683">
        <v>4452.8</v>
      </c>
      <c r="N239" s="683"/>
      <c r="O239" s="683"/>
      <c r="P239" s="705"/>
      <c r="Q239" s="684"/>
    </row>
    <row r="240" spans="1:17" ht="14.45" customHeight="1" x14ac:dyDescent="0.2">
      <c r="A240" s="678" t="s">
        <v>521</v>
      </c>
      <c r="B240" s="679" t="s">
        <v>2435</v>
      </c>
      <c r="C240" s="679" t="s">
        <v>2544</v>
      </c>
      <c r="D240" s="679" t="s">
        <v>2627</v>
      </c>
      <c r="E240" s="679" t="s">
        <v>2628</v>
      </c>
      <c r="F240" s="683"/>
      <c r="G240" s="683"/>
      <c r="H240" s="683"/>
      <c r="I240" s="683"/>
      <c r="J240" s="683">
        <v>5</v>
      </c>
      <c r="K240" s="683">
        <v>5783.16</v>
      </c>
      <c r="L240" s="683"/>
      <c r="M240" s="683">
        <v>1156.6320000000001</v>
      </c>
      <c r="N240" s="683"/>
      <c r="O240" s="683"/>
      <c r="P240" s="705"/>
      <c r="Q240" s="684"/>
    </row>
    <row r="241" spans="1:17" ht="14.45" customHeight="1" x14ac:dyDescent="0.2">
      <c r="A241" s="678" t="s">
        <v>521</v>
      </c>
      <c r="B241" s="679" t="s">
        <v>2435</v>
      </c>
      <c r="C241" s="679" t="s">
        <v>2544</v>
      </c>
      <c r="D241" s="679" t="s">
        <v>2629</v>
      </c>
      <c r="E241" s="679" t="s">
        <v>2630</v>
      </c>
      <c r="F241" s="683">
        <v>8</v>
      </c>
      <c r="G241" s="683">
        <v>772.80000000000007</v>
      </c>
      <c r="H241" s="683"/>
      <c r="I241" s="683">
        <v>96.600000000000009</v>
      </c>
      <c r="J241" s="683">
        <v>1</v>
      </c>
      <c r="K241" s="683">
        <v>96.6</v>
      </c>
      <c r="L241" s="683"/>
      <c r="M241" s="683">
        <v>96.6</v>
      </c>
      <c r="N241" s="683">
        <v>16</v>
      </c>
      <c r="O241" s="683">
        <v>1545.5999999999997</v>
      </c>
      <c r="P241" s="705"/>
      <c r="Q241" s="684">
        <v>96.59999999999998</v>
      </c>
    </row>
    <row r="242" spans="1:17" ht="14.45" customHeight="1" x14ac:dyDescent="0.2">
      <c r="A242" s="678" t="s">
        <v>521</v>
      </c>
      <c r="B242" s="679" t="s">
        <v>2435</v>
      </c>
      <c r="C242" s="679" t="s">
        <v>2544</v>
      </c>
      <c r="D242" s="679" t="s">
        <v>2631</v>
      </c>
      <c r="E242" s="679" t="s">
        <v>2632</v>
      </c>
      <c r="F242" s="683"/>
      <c r="G242" s="683"/>
      <c r="H242" s="683"/>
      <c r="I242" s="683"/>
      <c r="J242" s="683"/>
      <c r="K242" s="683"/>
      <c r="L242" s="683"/>
      <c r="M242" s="683"/>
      <c r="N242" s="683">
        <v>1</v>
      </c>
      <c r="O242" s="683">
        <v>9893.2099999999991</v>
      </c>
      <c r="P242" s="705"/>
      <c r="Q242" s="684">
        <v>9893.2099999999991</v>
      </c>
    </row>
    <row r="243" spans="1:17" ht="14.45" customHeight="1" x14ac:dyDescent="0.2">
      <c r="A243" s="678" t="s">
        <v>521</v>
      </c>
      <c r="B243" s="679" t="s">
        <v>2435</v>
      </c>
      <c r="C243" s="679" t="s">
        <v>2544</v>
      </c>
      <c r="D243" s="679" t="s">
        <v>2633</v>
      </c>
      <c r="E243" s="679" t="s">
        <v>2570</v>
      </c>
      <c r="F243" s="683"/>
      <c r="G243" s="683"/>
      <c r="H243" s="683"/>
      <c r="I243" s="683"/>
      <c r="J243" s="683"/>
      <c r="K243" s="683"/>
      <c r="L243" s="683"/>
      <c r="M243" s="683"/>
      <c r="N243" s="683">
        <v>2</v>
      </c>
      <c r="O243" s="683">
        <v>2323.66</v>
      </c>
      <c r="P243" s="705"/>
      <c r="Q243" s="684">
        <v>1161.83</v>
      </c>
    </row>
    <row r="244" spans="1:17" ht="14.45" customHeight="1" x14ac:dyDescent="0.2">
      <c r="A244" s="678" t="s">
        <v>521</v>
      </c>
      <c r="B244" s="679" t="s">
        <v>2435</v>
      </c>
      <c r="C244" s="679" t="s">
        <v>2544</v>
      </c>
      <c r="D244" s="679" t="s">
        <v>2634</v>
      </c>
      <c r="E244" s="679" t="s">
        <v>2635</v>
      </c>
      <c r="F244" s="683">
        <v>1</v>
      </c>
      <c r="G244" s="683">
        <v>218.67</v>
      </c>
      <c r="H244" s="683"/>
      <c r="I244" s="683">
        <v>218.67</v>
      </c>
      <c r="J244" s="683"/>
      <c r="K244" s="683"/>
      <c r="L244" s="683"/>
      <c r="M244" s="683"/>
      <c r="N244" s="683"/>
      <c r="O244" s="683"/>
      <c r="P244" s="705"/>
      <c r="Q244" s="684"/>
    </row>
    <row r="245" spans="1:17" ht="14.45" customHeight="1" x14ac:dyDescent="0.2">
      <c r="A245" s="678" t="s">
        <v>521</v>
      </c>
      <c r="B245" s="679" t="s">
        <v>2435</v>
      </c>
      <c r="C245" s="679" t="s">
        <v>2544</v>
      </c>
      <c r="D245" s="679" t="s">
        <v>2636</v>
      </c>
      <c r="E245" s="679" t="s">
        <v>2637</v>
      </c>
      <c r="F245" s="683"/>
      <c r="G245" s="683"/>
      <c r="H245" s="683"/>
      <c r="I245" s="683"/>
      <c r="J245" s="683"/>
      <c r="K245" s="683"/>
      <c r="L245" s="683"/>
      <c r="M245" s="683"/>
      <c r="N245" s="683">
        <v>1</v>
      </c>
      <c r="O245" s="683">
        <v>1783.48</v>
      </c>
      <c r="P245" s="705"/>
      <c r="Q245" s="684">
        <v>1783.48</v>
      </c>
    </row>
    <row r="246" spans="1:17" ht="14.45" customHeight="1" x14ac:dyDescent="0.2">
      <c r="A246" s="678" t="s">
        <v>521</v>
      </c>
      <c r="B246" s="679" t="s">
        <v>2435</v>
      </c>
      <c r="C246" s="679" t="s">
        <v>2544</v>
      </c>
      <c r="D246" s="679" t="s">
        <v>2638</v>
      </c>
      <c r="E246" s="679" t="s">
        <v>2639</v>
      </c>
      <c r="F246" s="683">
        <v>2</v>
      </c>
      <c r="G246" s="683">
        <v>4259.46</v>
      </c>
      <c r="H246" s="683"/>
      <c r="I246" s="683">
        <v>2129.73</v>
      </c>
      <c r="J246" s="683"/>
      <c r="K246" s="683"/>
      <c r="L246" s="683"/>
      <c r="M246" s="683"/>
      <c r="N246" s="683"/>
      <c r="O246" s="683"/>
      <c r="P246" s="705"/>
      <c r="Q246" s="684"/>
    </row>
    <row r="247" spans="1:17" ht="14.45" customHeight="1" x14ac:dyDescent="0.2">
      <c r="A247" s="678" t="s">
        <v>521</v>
      </c>
      <c r="B247" s="679" t="s">
        <v>2435</v>
      </c>
      <c r="C247" s="679" t="s">
        <v>2544</v>
      </c>
      <c r="D247" s="679" t="s">
        <v>2640</v>
      </c>
      <c r="E247" s="679" t="s">
        <v>2641</v>
      </c>
      <c r="F247" s="683">
        <v>1.5</v>
      </c>
      <c r="G247" s="683">
        <v>8100</v>
      </c>
      <c r="H247" s="683"/>
      <c r="I247" s="683">
        <v>5400</v>
      </c>
      <c r="J247" s="683"/>
      <c r="K247" s="683"/>
      <c r="L247" s="683"/>
      <c r="M247" s="683"/>
      <c r="N247" s="683"/>
      <c r="O247" s="683"/>
      <c r="P247" s="705"/>
      <c r="Q247" s="684"/>
    </row>
    <row r="248" spans="1:17" ht="14.45" customHeight="1" x14ac:dyDescent="0.2">
      <c r="A248" s="678" t="s">
        <v>521</v>
      </c>
      <c r="B248" s="679" t="s">
        <v>2435</v>
      </c>
      <c r="C248" s="679" t="s">
        <v>2544</v>
      </c>
      <c r="D248" s="679" t="s">
        <v>2642</v>
      </c>
      <c r="E248" s="679" t="s">
        <v>2643</v>
      </c>
      <c r="F248" s="683">
        <v>9</v>
      </c>
      <c r="G248" s="683">
        <v>4952.7</v>
      </c>
      <c r="H248" s="683"/>
      <c r="I248" s="683">
        <v>550.29999999999995</v>
      </c>
      <c r="J248" s="683"/>
      <c r="K248" s="683"/>
      <c r="L248" s="683"/>
      <c r="M248" s="683"/>
      <c r="N248" s="683"/>
      <c r="O248" s="683"/>
      <c r="P248" s="705"/>
      <c r="Q248" s="684"/>
    </row>
    <row r="249" spans="1:17" ht="14.45" customHeight="1" x14ac:dyDescent="0.2">
      <c r="A249" s="678" t="s">
        <v>521</v>
      </c>
      <c r="B249" s="679" t="s">
        <v>2435</v>
      </c>
      <c r="C249" s="679" t="s">
        <v>2544</v>
      </c>
      <c r="D249" s="679" t="s">
        <v>2644</v>
      </c>
      <c r="E249" s="679" t="s">
        <v>2645</v>
      </c>
      <c r="F249" s="683"/>
      <c r="G249" s="683"/>
      <c r="H249" s="683"/>
      <c r="I249" s="683"/>
      <c r="J249" s="683"/>
      <c r="K249" s="683"/>
      <c r="L249" s="683"/>
      <c r="M249" s="683"/>
      <c r="N249" s="683">
        <v>2</v>
      </c>
      <c r="O249" s="683">
        <v>8891.7999999999993</v>
      </c>
      <c r="P249" s="705"/>
      <c r="Q249" s="684">
        <v>4445.8999999999996</v>
      </c>
    </row>
    <row r="250" spans="1:17" ht="14.45" customHeight="1" x14ac:dyDescent="0.2">
      <c r="A250" s="678" t="s">
        <v>521</v>
      </c>
      <c r="B250" s="679" t="s">
        <v>2435</v>
      </c>
      <c r="C250" s="679" t="s">
        <v>2544</v>
      </c>
      <c r="D250" s="679" t="s">
        <v>2646</v>
      </c>
      <c r="E250" s="679" t="s">
        <v>2647</v>
      </c>
      <c r="F250" s="683"/>
      <c r="G250" s="683"/>
      <c r="H250" s="683"/>
      <c r="I250" s="683"/>
      <c r="J250" s="683"/>
      <c r="K250" s="683"/>
      <c r="L250" s="683"/>
      <c r="M250" s="683"/>
      <c r="N250" s="683">
        <v>1</v>
      </c>
      <c r="O250" s="683">
        <v>307.05</v>
      </c>
      <c r="P250" s="705"/>
      <c r="Q250" s="684">
        <v>307.05</v>
      </c>
    </row>
    <row r="251" spans="1:17" ht="14.45" customHeight="1" x14ac:dyDescent="0.2">
      <c r="A251" s="678" t="s">
        <v>521</v>
      </c>
      <c r="B251" s="679" t="s">
        <v>2435</v>
      </c>
      <c r="C251" s="679" t="s">
        <v>2544</v>
      </c>
      <c r="D251" s="679" t="s">
        <v>2648</v>
      </c>
      <c r="E251" s="679" t="s">
        <v>2649</v>
      </c>
      <c r="F251" s="683">
        <v>9</v>
      </c>
      <c r="G251" s="683">
        <v>5067</v>
      </c>
      <c r="H251" s="683"/>
      <c r="I251" s="683">
        <v>563</v>
      </c>
      <c r="J251" s="683">
        <v>17</v>
      </c>
      <c r="K251" s="683">
        <v>9571</v>
      </c>
      <c r="L251" s="683"/>
      <c r="M251" s="683">
        <v>563</v>
      </c>
      <c r="N251" s="683">
        <v>24</v>
      </c>
      <c r="O251" s="683">
        <v>13512</v>
      </c>
      <c r="P251" s="705"/>
      <c r="Q251" s="684">
        <v>563</v>
      </c>
    </row>
    <row r="252" spans="1:17" ht="14.45" customHeight="1" x14ac:dyDescent="0.2">
      <c r="A252" s="678" t="s">
        <v>521</v>
      </c>
      <c r="B252" s="679" t="s">
        <v>2435</v>
      </c>
      <c r="C252" s="679" t="s">
        <v>2544</v>
      </c>
      <c r="D252" s="679" t="s">
        <v>2650</v>
      </c>
      <c r="E252" s="679" t="s">
        <v>2651</v>
      </c>
      <c r="F252" s="683">
        <v>1</v>
      </c>
      <c r="G252" s="683">
        <v>352.36</v>
      </c>
      <c r="H252" s="683"/>
      <c r="I252" s="683">
        <v>352.36</v>
      </c>
      <c r="J252" s="683"/>
      <c r="K252" s="683"/>
      <c r="L252" s="683"/>
      <c r="M252" s="683"/>
      <c r="N252" s="683"/>
      <c r="O252" s="683"/>
      <c r="P252" s="705"/>
      <c r="Q252" s="684"/>
    </row>
    <row r="253" spans="1:17" ht="14.45" customHeight="1" x14ac:dyDescent="0.2">
      <c r="A253" s="678" t="s">
        <v>521</v>
      </c>
      <c r="B253" s="679" t="s">
        <v>2435</v>
      </c>
      <c r="C253" s="679" t="s">
        <v>2544</v>
      </c>
      <c r="D253" s="679" t="s">
        <v>2652</v>
      </c>
      <c r="E253" s="679" t="s">
        <v>2653</v>
      </c>
      <c r="F253" s="683"/>
      <c r="G253" s="683"/>
      <c r="H253" s="683"/>
      <c r="I253" s="683"/>
      <c r="J253" s="683"/>
      <c r="K253" s="683"/>
      <c r="L253" s="683"/>
      <c r="M253" s="683"/>
      <c r="N253" s="683">
        <v>1</v>
      </c>
      <c r="O253" s="683">
        <v>713.56</v>
      </c>
      <c r="P253" s="705"/>
      <c r="Q253" s="684">
        <v>713.56</v>
      </c>
    </row>
    <row r="254" spans="1:17" ht="14.45" customHeight="1" x14ac:dyDescent="0.2">
      <c r="A254" s="678" t="s">
        <v>521</v>
      </c>
      <c r="B254" s="679" t="s">
        <v>2435</v>
      </c>
      <c r="C254" s="679" t="s">
        <v>2544</v>
      </c>
      <c r="D254" s="679" t="s">
        <v>2654</v>
      </c>
      <c r="E254" s="679" t="s">
        <v>2655</v>
      </c>
      <c r="F254" s="683">
        <v>10</v>
      </c>
      <c r="G254" s="683">
        <v>14301.8</v>
      </c>
      <c r="H254" s="683"/>
      <c r="I254" s="683">
        <v>1430.1799999999998</v>
      </c>
      <c r="J254" s="683">
        <v>10</v>
      </c>
      <c r="K254" s="683">
        <v>10425.200000000001</v>
      </c>
      <c r="L254" s="683"/>
      <c r="M254" s="683">
        <v>1042.52</v>
      </c>
      <c r="N254" s="683">
        <v>4</v>
      </c>
      <c r="O254" s="683">
        <v>5720.72</v>
      </c>
      <c r="P254" s="705"/>
      <c r="Q254" s="684">
        <v>1430.18</v>
      </c>
    </row>
    <row r="255" spans="1:17" ht="14.45" customHeight="1" x14ac:dyDescent="0.2">
      <c r="A255" s="678" t="s">
        <v>521</v>
      </c>
      <c r="B255" s="679" t="s">
        <v>2435</v>
      </c>
      <c r="C255" s="679" t="s">
        <v>2544</v>
      </c>
      <c r="D255" s="679" t="s">
        <v>2656</v>
      </c>
      <c r="E255" s="679" t="s">
        <v>2657</v>
      </c>
      <c r="F255" s="683"/>
      <c r="G255" s="683"/>
      <c r="H255" s="683"/>
      <c r="I255" s="683"/>
      <c r="J255" s="683">
        <v>3</v>
      </c>
      <c r="K255" s="683">
        <v>3266.43</v>
      </c>
      <c r="L255" s="683"/>
      <c r="M255" s="683">
        <v>1088.81</v>
      </c>
      <c r="N255" s="683">
        <v>6</v>
      </c>
      <c r="O255" s="683">
        <v>6532.8599999999988</v>
      </c>
      <c r="P255" s="705"/>
      <c r="Q255" s="684">
        <v>1088.8099999999997</v>
      </c>
    </row>
    <row r="256" spans="1:17" ht="14.45" customHeight="1" x14ac:dyDescent="0.2">
      <c r="A256" s="678" t="s">
        <v>521</v>
      </c>
      <c r="B256" s="679" t="s">
        <v>2435</v>
      </c>
      <c r="C256" s="679" t="s">
        <v>2544</v>
      </c>
      <c r="D256" s="679" t="s">
        <v>2658</v>
      </c>
      <c r="E256" s="679" t="s">
        <v>2659</v>
      </c>
      <c r="F256" s="683"/>
      <c r="G256" s="683"/>
      <c r="H256" s="683"/>
      <c r="I256" s="683"/>
      <c r="J256" s="683">
        <v>2</v>
      </c>
      <c r="K256" s="683">
        <v>1657.82</v>
      </c>
      <c r="L256" s="683"/>
      <c r="M256" s="683">
        <v>828.91</v>
      </c>
      <c r="N256" s="683">
        <v>4</v>
      </c>
      <c r="O256" s="683">
        <v>3315.64</v>
      </c>
      <c r="P256" s="705"/>
      <c r="Q256" s="684">
        <v>828.91</v>
      </c>
    </row>
    <row r="257" spans="1:17" ht="14.45" customHeight="1" x14ac:dyDescent="0.2">
      <c r="A257" s="678" t="s">
        <v>521</v>
      </c>
      <c r="B257" s="679" t="s">
        <v>2435</v>
      </c>
      <c r="C257" s="679" t="s">
        <v>2544</v>
      </c>
      <c r="D257" s="679" t="s">
        <v>2660</v>
      </c>
      <c r="E257" s="679" t="s">
        <v>2661</v>
      </c>
      <c r="F257" s="683">
        <v>1</v>
      </c>
      <c r="G257" s="683">
        <v>764.4</v>
      </c>
      <c r="H257" s="683"/>
      <c r="I257" s="683">
        <v>764.4</v>
      </c>
      <c r="J257" s="683">
        <v>13</v>
      </c>
      <c r="K257" s="683">
        <v>7897.52</v>
      </c>
      <c r="L257" s="683"/>
      <c r="M257" s="683">
        <v>607.50153846153853</v>
      </c>
      <c r="N257" s="683">
        <v>4</v>
      </c>
      <c r="O257" s="683">
        <v>2404.2800000000002</v>
      </c>
      <c r="P257" s="705"/>
      <c r="Q257" s="684">
        <v>601.07000000000005</v>
      </c>
    </row>
    <row r="258" spans="1:17" ht="14.45" customHeight="1" x14ac:dyDescent="0.2">
      <c r="A258" s="678" t="s">
        <v>521</v>
      </c>
      <c r="B258" s="679" t="s">
        <v>2435</v>
      </c>
      <c r="C258" s="679" t="s">
        <v>2544</v>
      </c>
      <c r="D258" s="679" t="s">
        <v>2662</v>
      </c>
      <c r="E258" s="679" t="s">
        <v>2663</v>
      </c>
      <c r="F258" s="683">
        <v>10</v>
      </c>
      <c r="G258" s="683">
        <v>16167.3</v>
      </c>
      <c r="H258" s="683"/>
      <c r="I258" s="683">
        <v>1616.73</v>
      </c>
      <c r="J258" s="683">
        <v>11</v>
      </c>
      <c r="K258" s="683">
        <v>14426.39</v>
      </c>
      <c r="L258" s="683"/>
      <c r="M258" s="683">
        <v>1311.49</v>
      </c>
      <c r="N258" s="683">
        <v>6</v>
      </c>
      <c r="O258" s="683">
        <v>7868.94</v>
      </c>
      <c r="P258" s="705"/>
      <c r="Q258" s="684">
        <v>1311.49</v>
      </c>
    </row>
    <row r="259" spans="1:17" ht="14.45" customHeight="1" x14ac:dyDescent="0.2">
      <c r="A259" s="678" t="s">
        <v>521</v>
      </c>
      <c r="B259" s="679" t="s">
        <v>2435</v>
      </c>
      <c r="C259" s="679" t="s">
        <v>2544</v>
      </c>
      <c r="D259" s="679" t="s">
        <v>2664</v>
      </c>
      <c r="E259" s="679" t="s">
        <v>2665</v>
      </c>
      <c r="F259" s="683"/>
      <c r="G259" s="683"/>
      <c r="H259" s="683"/>
      <c r="I259" s="683"/>
      <c r="J259" s="683"/>
      <c r="K259" s="683"/>
      <c r="L259" s="683"/>
      <c r="M259" s="683"/>
      <c r="N259" s="683">
        <v>1</v>
      </c>
      <c r="O259" s="683">
        <v>186.25</v>
      </c>
      <c r="P259" s="705"/>
      <c r="Q259" s="684">
        <v>186.25</v>
      </c>
    </row>
    <row r="260" spans="1:17" ht="14.45" customHeight="1" x14ac:dyDescent="0.2">
      <c r="A260" s="678" t="s">
        <v>521</v>
      </c>
      <c r="B260" s="679" t="s">
        <v>2435</v>
      </c>
      <c r="C260" s="679" t="s">
        <v>2544</v>
      </c>
      <c r="D260" s="679" t="s">
        <v>2666</v>
      </c>
      <c r="E260" s="679" t="s">
        <v>2583</v>
      </c>
      <c r="F260" s="683"/>
      <c r="G260" s="683"/>
      <c r="H260" s="683"/>
      <c r="I260" s="683"/>
      <c r="J260" s="683"/>
      <c r="K260" s="683"/>
      <c r="L260" s="683"/>
      <c r="M260" s="683"/>
      <c r="N260" s="683">
        <v>2</v>
      </c>
      <c r="O260" s="683">
        <v>32066</v>
      </c>
      <c r="P260" s="705"/>
      <c r="Q260" s="684">
        <v>16033</v>
      </c>
    </row>
    <row r="261" spans="1:17" ht="14.45" customHeight="1" x14ac:dyDescent="0.2">
      <c r="A261" s="678" t="s">
        <v>521</v>
      </c>
      <c r="B261" s="679" t="s">
        <v>2435</v>
      </c>
      <c r="C261" s="679" t="s">
        <v>2544</v>
      </c>
      <c r="D261" s="679" t="s">
        <v>2667</v>
      </c>
      <c r="E261" s="679" t="s">
        <v>2668</v>
      </c>
      <c r="F261" s="683">
        <v>0.5</v>
      </c>
      <c r="G261" s="683">
        <v>33.5</v>
      </c>
      <c r="H261" s="683"/>
      <c r="I261" s="683">
        <v>67</v>
      </c>
      <c r="J261" s="683"/>
      <c r="K261" s="683"/>
      <c r="L261" s="683"/>
      <c r="M261" s="683"/>
      <c r="N261" s="683">
        <v>0.7</v>
      </c>
      <c r="O261" s="683">
        <v>46.9</v>
      </c>
      <c r="P261" s="705"/>
      <c r="Q261" s="684">
        <v>67</v>
      </c>
    </row>
    <row r="262" spans="1:17" ht="14.45" customHeight="1" x14ac:dyDescent="0.2">
      <c r="A262" s="678" t="s">
        <v>521</v>
      </c>
      <c r="B262" s="679" t="s">
        <v>2435</v>
      </c>
      <c r="C262" s="679" t="s">
        <v>2544</v>
      </c>
      <c r="D262" s="679" t="s">
        <v>2669</v>
      </c>
      <c r="E262" s="679" t="s">
        <v>2670</v>
      </c>
      <c r="F262" s="683">
        <v>1</v>
      </c>
      <c r="G262" s="683">
        <v>5298.34</v>
      </c>
      <c r="H262" s="683"/>
      <c r="I262" s="683">
        <v>5298.34</v>
      </c>
      <c r="J262" s="683"/>
      <c r="K262" s="683"/>
      <c r="L262" s="683"/>
      <c r="M262" s="683"/>
      <c r="N262" s="683"/>
      <c r="O262" s="683"/>
      <c r="P262" s="705"/>
      <c r="Q262" s="684"/>
    </row>
    <row r="263" spans="1:17" ht="14.45" customHeight="1" x14ac:dyDescent="0.2">
      <c r="A263" s="678" t="s">
        <v>521</v>
      </c>
      <c r="B263" s="679" t="s">
        <v>2435</v>
      </c>
      <c r="C263" s="679" t="s">
        <v>2544</v>
      </c>
      <c r="D263" s="679" t="s">
        <v>2671</v>
      </c>
      <c r="E263" s="679" t="s">
        <v>2672</v>
      </c>
      <c r="F263" s="683">
        <v>1</v>
      </c>
      <c r="G263" s="683">
        <v>2665.66</v>
      </c>
      <c r="H263" s="683"/>
      <c r="I263" s="683">
        <v>2665.66</v>
      </c>
      <c r="J263" s="683"/>
      <c r="K263" s="683"/>
      <c r="L263" s="683"/>
      <c r="M263" s="683"/>
      <c r="N263" s="683"/>
      <c r="O263" s="683"/>
      <c r="P263" s="705"/>
      <c r="Q263" s="684"/>
    </row>
    <row r="264" spans="1:17" ht="14.45" customHeight="1" x14ac:dyDescent="0.2">
      <c r="A264" s="678" t="s">
        <v>521</v>
      </c>
      <c r="B264" s="679" t="s">
        <v>2435</v>
      </c>
      <c r="C264" s="679" t="s">
        <v>2544</v>
      </c>
      <c r="D264" s="679" t="s">
        <v>2673</v>
      </c>
      <c r="E264" s="679" t="s">
        <v>2674</v>
      </c>
      <c r="F264" s="683"/>
      <c r="G264" s="683"/>
      <c r="H264" s="683"/>
      <c r="I264" s="683"/>
      <c r="J264" s="683"/>
      <c r="K264" s="683"/>
      <c r="L264" s="683"/>
      <c r="M264" s="683"/>
      <c r="N264" s="683">
        <v>1</v>
      </c>
      <c r="O264" s="683">
        <v>158.62</v>
      </c>
      <c r="P264" s="705"/>
      <c r="Q264" s="684">
        <v>158.62</v>
      </c>
    </row>
    <row r="265" spans="1:17" ht="14.45" customHeight="1" x14ac:dyDescent="0.2">
      <c r="A265" s="678" t="s">
        <v>521</v>
      </c>
      <c r="B265" s="679" t="s">
        <v>2435</v>
      </c>
      <c r="C265" s="679" t="s">
        <v>2544</v>
      </c>
      <c r="D265" s="679" t="s">
        <v>2675</v>
      </c>
      <c r="E265" s="679" t="s">
        <v>2676</v>
      </c>
      <c r="F265" s="683"/>
      <c r="G265" s="683"/>
      <c r="H265" s="683"/>
      <c r="I265" s="683"/>
      <c r="J265" s="683"/>
      <c r="K265" s="683"/>
      <c r="L265" s="683"/>
      <c r="M265" s="683"/>
      <c r="N265" s="683">
        <v>2</v>
      </c>
      <c r="O265" s="683">
        <v>11805.74</v>
      </c>
      <c r="P265" s="705"/>
      <c r="Q265" s="684">
        <v>5902.87</v>
      </c>
    </row>
    <row r="266" spans="1:17" ht="14.45" customHeight="1" x14ac:dyDescent="0.2">
      <c r="A266" s="678" t="s">
        <v>521</v>
      </c>
      <c r="B266" s="679" t="s">
        <v>2435</v>
      </c>
      <c r="C266" s="679" t="s">
        <v>2544</v>
      </c>
      <c r="D266" s="679" t="s">
        <v>2677</v>
      </c>
      <c r="E266" s="679" t="s">
        <v>2678</v>
      </c>
      <c r="F266" s="683"/>
      <c r="G266" s="683"/>
      <c r="H266" s="683"/>
      <c r="I266" s="683"/>
      <c r="J266" s="683">
        <v>3</v>
      </c>
      <c r="K266" s="683">
        <v>2247.81</v>
      </c>
      <c r="L266" s="683"/>
      <c r="M266" s="683">
        <v>749.27</v>
      </c>
      <c r="N266" s="683">
        <v>2</v>
      </c>
      <c r="O266" s="683">
        <v>1498.54</v>
      </c>
      <c r="P266" s="705"/>
      <c r="Q266" s="684">
        <v>749.27</v>
      </c>
    </row>
    <row r="267" spans="1:17" ht="14.45" customHeight="1" x14ac:dyDescent="0.2">
      <c r="A267" s="678" t="s">
        <v>521</v>
      </c>
      <c r="B267" s="679" t="s">
        <v>2435</v>
      </c>
      <c r="C267" s="679" t="s">
        <v>2544</v>
      </c>
      <c r="D267" s="679" t="s">
        <v>2679</v>
      </c>
      <c r="E267" s="679" t="s">
        <v>2680</v>
      </c>
      <c r="F267" s="683">
        <v>4</v>
      </c>
      <c r="G267" s="683">
        <v>2208</v>
      </c>
      <c r="H267" s="683"/>
      <c r="I267" s="683">
        <v>552</v>
      </c>
      <c r="J267" s="683"/>
      <c r="K267" s="683"/>
      <c r="L267" s="683"/>
      <c r="M267" s="683"/>
      <c r="N267" s="683"/>
      <c r="O267" s="683"/>
      <c r="P267" s="705"/>
      <c r="Q267" s="684"/>
    </row>
    <row r="268" spans="1:17" ht="14.45" customHeight="1" x14ac:dyDescent="0.2">
      <c r="A268" s="678" t="s">
        <v>521</v>
      </c>
      <c r="B268" s="679" t="s">
        <v>2435</v>
      </c>
      <c r="C268" s="679" t="s">
        <v>2544</v>
      </c>
      <c r="D268" s="679" t="s">
        <v>2681</v>
      </c>
      <c r="E268" s="679" t="s">
        <v>2682</v>
      </c>
      <c r="F268" s="683">
        <v>12</v>
      </c>
      <c r="G268" s="683">
        <v>14754.96</v>
      </c>
      <c r="H268" s="683"/>
      <c r="I268" s="683">
        <v>1229.58</v>
      </c>
      <c r="J268" s="683"/>
      <c r="K268" s="683"/>
      <c r="L268" s="683"/>
      <c r="M268" s="683"/>
      <c r="N268" s="683"/>
      <c r="O268" s="683"/>
      <c r="P268" s="705"/>
      <c r="Q268" s="684"/>
    </row>
    <row r="269" spans="1:17" ht="14.45" customHeight="1" x14ac:dyDescent="0.2">
      <c r="A269" s="678" t="s">
        <v>521</v>
      </c>
      <c r="B269" s="679" t="s">
        <v>2435</v>
      </c>
      <c r="C269" s="679" t="s">
        <v>2544</v>
      </c>
      <c r="D269" s="679" t="s">
        <v>2683</v>
      </c>
      <c r="E269" s="679" t="s">
        <v>2682</v>
      </c>
      <c r="F269" s="683">
        <v>12</v>
      </c>
      <c r="G269" s="683">
        <v>62102.64</v>
      </c>
      <c r="H269" s="683"/>
      <c r="I269" s="683">
        <v>5175.22</v>
      </c>
      <c r="J269" s="683"/>
      <c r="K269" s="683"/>
      <c r="L269" s="683"/>
      <c r="M269" s="683"/>
      <c r="N269" s="683"/>
      <c r="O269" s="683"/>
      <c r="P269" s="705"/>
      <c r="Q269" s="684"/>
    </row>
    <row r="270" spans="1:17" ht="14.45" customHeight="1" x14ac:dyDescent="0.2">
      <c r="A270" s="678" t="s">
        <v>521</v>
      </c>
      <c r="B270" s="679" t="s">
        <v>2435</v>
      </c>
      <c r="C270" s="679" t="s">
        <v>2544</v>
      </c>
      <c r="D270" s="679" t="s">
        <v>2684</v>
      </c>
      <c r="E270" s="679" t="s">
        <v>2647</v>
      </c>
      <c r="F270" s="683">
        <v>4</v>
      </c>
      <c r="G270" s="683">
        <v>1140.5999999999999</v>
      </c>
      <c r="H270" s="683"/>
      <c r="I270" s="683">
        <v>285.14999999999998</v>
      </c>
      <c r="J270" s="683"/>
      <c r="K270" s="683"/>
      <c r="L270" s="683"/>
      <c r="M270" s="683"/>
      <c r="N270" s="683">
        <v>11</v>
      </c>
      <c r="O270" s="683">
        <v>2626.36</v>
      </c>
      <c r="P270" s="705"/>
      <c r="Q270" s="684">
        <v>238.76000000000002</v>
      </c>
    </row>
    <row r="271" spans="1:17" ht="14.45" customHeight="1" x14ac:dyDescent="0.2">
      <c r="A271" s="678" t="s">
        <v>521</v>
      </c>
      <c r="B271" s="679" t="s">
        <v>2435</v>
      </c>
      <c r="C271" s="679" t="s">
        <v>2544</v>
      </c>
      <c r="D271" s="679" t="s">
        <v>2685</v>
      </c>
      <c r="E271" s="679" t="s">
        <v>2682</v>
      </c>
      <c r="F271" s="683">
        <v>2</v>
      </c>
      <c r="G271" s="683">
        <v>11040</v>
      </c>
      <c r="H271" s="683"/>
      <c r="I271" s="683">
        <v>5520</v>
      </c>
      <c r="J271" s="683"/>
      <c r="K271" s="683"/>
      <c r="L271" s="683"/>
      <c r="M271" s="683"/>
      <c r="N271" s="683"/>
      <c r="O271" s="683"/>
      <c r="P271" s="705"/>
      <c r="Q271" s="684"/>
    </row>
    <row r="272" spans="1:17" ht="14.45" customHeight="1" x14ac:dyDescent="0.2">
      <c r="A272" s="678" t="s">
        <v>521</v>
      </c>
      <c r="B272" s="679" t="s">
        <v>2435</v>
      </c>
      <c r="C272" s="679" t="s">
        <v>2544</v>
      </c>
      <c r="D272" s="679" t="s">
        <v>2686</v>
      </c>
      <c r="E272" s="679" t="s">
        <v>2682</v>
      </c>
      <c r="F272" s="683">
        <v>1</v>
      </c>
      <c r="G272" s="683">
        <v>1920.5</v>
      </c>
      <c r="H272" s="683"/>
      <c r="I272" s="683">
        <v>1920.5</v>
      </c>
      <c r="J272" s="683"/>
      <c r="K272" s="683"/>
      <c r="L272" s="683"/>
      <c r="M272" s="683"/>
      <c r="N272" s="683"/>
      <c r="O272" s="683"/>
      <c r="P272" s="705"/>
      <c r="Q272" s="684"/>
    </row>
    <row r="273" spans="1:17" ht="14.45" customHeight="1" x14ac:dyDescent="0.2">
      <c r="A273" s="678" t="s">
        <v>521</v>
      </c>
      <c r="B273" s="679" t="s">
        <v>2435</v>
      </c>
      <c r="C273" s="679" t="s">
        <v>2544</v>
      </c>
      <c r="D273" s="679" t="s">
        <v>2687</v>
      </c>
      <c r="E273" s="679" t="s">
        <v>2688</v>
      </c>
      <c r="F273" s="683">
        <v>1</v>
      </c>
      <c r="G273" s="683">
        <v>595.39</v>
      </c>
      <c r="H273" s="683"/>
      <c r="I273" s="683">
        <v>595.39</v>
      </c>
      <c r="J273" s="683"/>
      <c r="K273" s="683"/>
      <c r="L273" s="683"/>
      <c r="M273" s="683"/>
      <c r="N273" s="683"/>
      <c r="O273" s="683"/>
      <c r="P273" s="705"/>
      <c r="Q273" s="684"/>
    </row>
    <row r="274" spans="1:17" ht="14.45" customHeight="1" x14ac:dyDescent="0.2">
      <c r="A274" s="678" t="s">
        <v>521</v>
      </c>
      <c r="B274" s="679" t="s">
        <v>2435</v>
      </c>
      <c r="C274" s="679" t="s">
        <v>2544</v>
      </c>
      <c r="D274" s="679" t="s">
        <v>2689</v>
      </c>
      <c r="E274" s="679" t="s">
        <v>2647</v>
      </c>
      <c r="F274" s="683">
        <v>1</v>
      </c>
      <c r="G274" s="683">
        <v>691.04</v>
      </c>
      <c r="H274" s="683"/>
      <c r="I274" s="683">
        <v>691.04</v>
      </c>
      <c r="J274" s="683"/>
      <c r="K274" s="683"/>
      <c r="L274" s="683"/>
      <c r="M274" s="683"/>
      <c r="N274" s="683">
        <v>1</v>
      </c>
      <c r="O274" s="683">
        <v>374.9</v>
      </c>
      <c r="P274" s="705"/>
      <c r="Q274" s="684">
        <v>374.9</v>
      </c>
    </row>
    <row r="275" spans="1:17" ht="14.45" customHeight="1" x14ac:dyDescent="0.2">
      <c r="A275" s="678" t="s">
        <v>521</v>
      </c>
      <c r="B275" s="679" t="s">
        <v>2435</v>
      </c>
      <c r="C275" s="679" t="s">
        <v>2544</v>
      </c>
      <c r="D275" s="679" t="s">
        <v>2690</v>
      </c>
      <c r="E275" s="679" t="s">
        <v>2691</v>
      </c>
      <c r="F275" s="683">
        <v>2</v>
      </c>
      <c r="G275" s="683">
        <v>452.2</v>
      </c>
      <c r="H275" s="683"/>
      <c r="I275" s="683">
        <v>226.1</v>
      </c>
      <c r="J275" s="683"/>
      <c r="K275" s="683"/>
      <c r="L275" s="683"/>
      <c r="M275" s="683"/>
      <c r="N275" s="683">
        <v>2</v>
      </c>
      <c r="O275" s="683">
        <v>452.2</v>
      </c>
      <c r="P275" s="705"/>
      <c r="Q275" s="684">
        <v>226.1</v>
      </c>
    </row>
    <row r="276" spans="1:17" ht="14.45" customHeight="1" x14ac:dyDescent="0.2">
      <c r="A276" s="678" t="s">
        <v>521</v>
      </c>
      <c r="B276" s="679" t="s">
        <v>2435</v>
      </c>
      <c r="C276" s="679" t="s">
        <v>2544</v>
      </c>
      <c r="D276" s="679" t="s">
        <v>2692</v>
      </c>
      <c r="E276" s="679" t="s">
        <v>2693</v>
      </c>
      <c r="F276" s="683">
        <v>2</v>
      </c>
      <c r="G276" s="683">
        <v>4605.3999999999996</v>
      </c>
      <c r="H276" s="683"/>
      <c r="I276" s="683">
        <v>2302.6999999999998</v>
      </c>
      <c r="J276" s="683"/>
      <c r="K276" s="683"/>
      <c r="L276" s="683"/>
      <c r="M276" s="683"/>
      <c r="N276" s="683"/>
      <c r="O276" s="683"/>
      <c r="P276" s="705"/>
      <c r="Q276" s="684"/>
    </row>
    <row r="277" spans="1:17" ht="14.45" customHeight="1" x14ac:dyDescent="0.2">
      <c r="A277" s="678" t="s">
        <v>521</v>
      </c>
      <c r="B277" s="679" t="s">
        <v>2435</v>
      </c>
      <c r="C277" s="679" t="s">
        <v>2544</v>
      </c>
      <c r="D277" s="679" t="s">
        <v>2694</v>
      </c>
      <c r="E277" s="679" t="s">
        <v>2695</v>
      </c>
      <c r="F277" s="683"/>
      <c r="G277" s="683"/>
      <c r="H277" s="683"/>
      <c r="I277" s="683"/>
      <c r="J277" s="683"/>
      <c r="K277" s="683"/>
      <c r="L277" s="683"/>
      <c r="M277" s="683"/>
      <c r="N277" s="683">
        <v>3</v>
      </c>
      <c r="O277" s="683">
        <v>28290</v>
      </c>
      <c r="P277" s="705"/>
      <c r="Q277" s="684">
        <v>9430</v>
      </c>
    </row>
    <row r="278" spans="1:17" ht="14.45" customHeight="1" x14ac:dyDescent="0.2">
      <c r="A278" s="678" t="s">
        <v>521</v>
      </c>
      <c r="B278" s="679" t="s">
        <v>2435</v>
      </c>
      <c r="C278" s="679" t="s">
        <v>2544</v>
      </c>
      <c r="D278" s="679" t="s">
        <v>2696</v>
      </c>
      <c r="E278" s="679" t="s">
        <v>2697</v>
      </c>
      <c r="F278" s="683"/>
      <c r="G278" s="683"/>
      <c r="H278" s="683"/>
      <c r="I278" s="683"/>
      <c r="J278" s="683"/>
      <c r="K278" s="683"/>
      <c r="L278" s="683"/>
      <c r="M278" s="683"/>
      <c r="N278" s="683">
        <v>1</v>
      </c>
      <c r="O278" s="683">
        <v>490</v>
      </c>
      <c r="P278" s="705"/>
      <c r="Q278" s="684">
        <v>490</v>
      </c>
    </row>
    <row r="279" spans="1:17" ht="14.45" customHeight="1" x14ac:dyDescent="0.2">
      <c r="A279" s="678" t="s">
        <v>521</v>
      </c>
      <c r="B279" s="679" t="s">
        <v>2435</v>
      </c>
      <c r="C279" s="679" t="s">
        <v>2544</v>
      </c>
      <c r="D279" s="679" t="s">
        <v>2698</v>
      </c>
      <c r="E279" s="679" t="s">
        <v>2699</v>
      </c>
      <c r="F279" s="683"/>
      <c r="G279" s="683"/>
      <c r="H279" s="683"/>
      <c r="I279" s="683"/>
      <c r="J279" s="683"/>
      <c r="K279" s="683"/>
      <c r="L279" s="683"/>
      <c r="M279" s="683"/>
      <c r="N279" s="683">
        <v>1</v>
      </c>
      <c r="O279" s="683">
        <v>9885.42</v>
      </c>
      <c r="P279" s="705"/>
      <c r="Q279" s="684">
        <v>9885.42</v>
      </c>
    </row>
    <row r="280" spans="1:17" ht="14.45" customHeight="1" x14ac:dyDescent="0.2">
      <c r="A280" s="678" t="s">
        <v>521</v>
      </c>
      <c r="B280" s="679" t="s">
        <v>2435</v>
      </c>
      <c r="C280" s="679" t="s">
        <v>2544</v>
      </c>
      <c r="D280" s="679" t="s">
        <v>2700</v>
      </c>
      <c r="E280" s="679" t="s">
        <v>2701</v>
      </c>
      <c r="F280" s="683">
        <v>2</v>
      </c>
      <c r="G280" s="683">
        <v>1284</v>
      </c>
      <c r="H280" s="683"/>
      <c r="I280" s="683">
        <v>642</v>
      </c>
      <c r="J280" s="683"/>
      <c r="K280" s="683"/>
      <c r="L280" s="683"/>
      <c r="M280" s="683"/>
      <c r="N280" s="683"/>
      <c r="O280" s="683"/>
      <c r="P280" s="705"/>
      <c r="Q280" s="684"/>
    </row>
    <row r="281" spans="1:17" ht="14.45" customHeight="1" x14ac:dyDescent="0.2">
      <c r="A281" s="678" t="s">
        <v>521</v>
      </c>
      <c r="B281" s="679" t="s">
        <v>2435</v>
      </c>
      <c r="C281" s="679" t="s">
        <v>2544</v>
      </c>
      <c r="D281" s="679" t="s">
        <v>2702</v>
      </c>
      <c r="E281" s="679" t="s">
        <v>2647</v>
      </c>
      <c r="F281" s="683"/>
      <c r="G281" s="683"/>
      <c r="H281" s="683"/>
      <c r="I281" s="683"/>
      <c r="J281" s="683"/>
      <c r="K281" s="683"/>
      <c r="L281" s="683"/>
      <c r="M281" s="683"/>
      <c r="N281" s="683">
        <v>1</v>
      </c>
      <c r="O281" s="683">
        <v>312.98</v>
      </c>
      <c r="P281" s="705"/>
      <c r="Q281" s="684">
        <v>312.98</v>
      </c>
    </row>
    <row r="282" spans="1:17" ht="14.45" customHeight="1" x14ac:dyDescent="0.2">
      <c r="A282" s="678" t="s">
        <v>521</v>
      </c>
      <c r="B282" s="679" t="s">
        <v>2435</v>
      </c>
      <c r="C282" s="679" t="s">
        <v>2544</v>
      </c>
      <c r="D282" s="679" t="s">
        <v>2703</v>
      </c>
      <c r="E282" s="679" t="s">
        <v>2704</v>
      </c>
      <c r="F282" s="683"/>
      <c r="G282" s="683"/>
      <c r="H282" s="683"/>
      <c r="I282" s="683"/>
      <c r="J282" s="683"/>
      <c r="K282" s="683"/>
      <c r="L282" s="683"/>
      <c r="M282" s="683"/>
      <c r="N282" s="683">
        <v>7</v>
      </c>
      <c r="O282" s="683">
        <v>1185.8</v>
      </c>
      <c r="P282" s="705"/>
      <c r="Q282" s="684">
        <v>169.4</v>
      </c>
    </row>
    <row r="283" spans="1:17" ht="14.45" customHeight="1" x14ac:dyDescent="0.2">
      <c r="A283" s="678" t="s">
        <v>521</v>
      </c>
      <c r="B283" s="679" t="s">
        <v>2435</v>
      </c>
      <c r="C283" s="679" t="s">
        <v>2544</v>
      </c>
      <c r="D283" s="679" t="s">
        <v>2705</v>
      </c>
      <c r="E283" s="679" t="s">
        <v>2706</v>
      </c>
      <c r="F283" s="683"/>
      <c r="G283" s="683"/>
      <c r="H283" s="683"/>
      <c r="I283" s="683"/>
      <c r="J283" s="683"/>
      <c r="K283" s="683"/>
      <c r="L283" s="683"/>
      <c r="M283" s="683"/>
      <c r="N283" s="683">
        <v>6</v>
      </c>
      <c r="O283" s="683">
        <v>121477.8</v>
      </c>
      <c r="P283" s="705"/>
      <c r="Q283" s="684">
        <v>20246.3</v>
      </c>
    </row>
    <row r="284" spans="1:17" ht="14.45" customHeight="1" x14ac:dyDescent="0.2">
      <c r="A284" s="678" t="s">
        <v>521</v>
      </c>
      <c r="B284" s="679" t="s">
        <v>2435</v>
      </c>
      <c r="C284" s="679" t="s">
        <v>2544</v>
      </c>
      <c r="D284" s="679" t="s">
        <v>2707</v>
      </c>
      <c r="E284" s="679" t="s">
        <v>2708</v>
      </c>
      <c r="F284" s="683"/>
      <c r="G284" s="683"/>
      <c r="H284" s="683"/>
      <c r="I284" s="683"/>
      <c r="J284" s="683"/>
      <c r="K284" s="683"/>
      <c r="L284" s="683"/>
      <c r="M284" s="683"/>
      <c r="N284" s="683">
        <v>0.5</v>
      </c>
      <c r="O284" s="683">
        <v>1720.35</v>
      </c>
      <c r="P284" s="705"/>
      <c r="Q284" s="684">
        <v>3440.7</v>
      </c>
    </row>
    <row r="285" spans="1:17" ht="14.45" customHeight="1" x14ac:dyDescent="0.2">
      <c r="A285" s="678" t="s">
        <v>521</v>
      </c>
      <c r="B285" s="679" t="s">
        <v>2435</v>
      </c>
      <c r="C285" s="679" t="s">
        <v>2544</v>
      </c>
      <c r="D285" s="679" t="s">
        <v>2709</v>
      </c>
      <c r="E285" s="679" t="s">
        <v>2708</v>
      </c>
      <c r="F285" s="683"/>
      <c r="G285" s="683"/>
      <c r="H285" s="683"/>
      <c r="I285" s="683"/>
      <c r="J285" s="683"/>
      <c r="K285" s="683"/>
      <c r="L285" s="683"/>
      <c r="M285" s="683"/>
      <c r="N285" s="683">
        <v>1</v>
      </c>
      <c r="O285" s="683">
        <v>726.37</v>
      </c>
      <c r="P285" s="705"/>
      <c r="Q285" s="684">
        <v>726.37</v>
      </c>
    </row>
    <row r="286" spans="1:17" ht="14.45" customHeight="1" x14ac:dyDescent="0.2">
      <c r="A286" s="678" t="s">
        <v>521</v>
      </c>
      <c r="B286" s="679" t="s">
        <v>2435</v>
      </c>
      <c r="C286" s="679" t="s">
        <v>2221</v>
      </c>
      <c r="D286" s="679" t="s">
        <v>2710</v>
      </c>
      <c r="E286" s="679" t="s">
        <v>2711</v>
      </c>
      <c r="F286" s="683"/>
      <c r="G286" s="683"/>
      <c r="H286" s="683"/>
      <c r="I286" s="683"/>
      <c r="J286" s="683">
        <v>32</v>
      </c>
      <c r="K286" s="683">
        <v>1023232</v>
      </c>
      <c r="L286" s="683"/>
      <c r="M286" s="683">
        <v>31976</v>
      </c>
      <c r="N286" s="683">
        <v>52</v>
      </c>
      <c r="O286" s="683">
        <v>1662908</v>
      </c>
      <c r="P286" s="705"/>
      <c r="Q286" s="684">
        <v>31979</v>
      </c>
    </row>
    <row r="287" spans="1:17" ht="14.45" customHeight="1" x14ac:dyDescent="0.2">
      <c r="A287" s="678" t="s">
        <v>521</v>
      </c>
      <c r="B287" s="679" t="s">
        <v>2435</v>
      </c>
      <c r="C287" s="679" t="s">
        <v>2221</v>
      </c>
      <c r="D287" s="679" t="s">
        <v>2712</v>
      </c>
      <c r="E287" s="679" t="s">
        <v>2713</v>
      </c>
      <c r="F287" s="683">
        <v>1022</v>
      </c>
      <c r="G287" s="683">
        <v>12159141</v>
      </c>
      <c r="H287" s="683"/>
      <c r="I287" s="683">
        <v>11897.398238747553</v>
      </c>
      <c r="J287" s="683">
        <v>884</v>
      </c>
      <c r="K287" s="683">
        <v>10525406</v>
      </c>
      <c r="L287" s="683"/>
      <c r="M287" s="683">
        <v>11906.567873303167</v>
      </c>
      <c r="N287" s="683">
        <v>562</v>
      </c>
      <c r="O287" s="683">
        <v>6693399</v>
      </c>
      <c r="P287" s="705"/>
      <c r="Q287" s="684">
        <v>11909.962633451958</v>
      </c>
    </row>
    <row r="288" spans="1:17" ht="14.45" customHeight="1" x14ac:dyDescent="0.2">
      <c r="A288" s="678" t="s">
        <v>521</v>
      </c>
      <c r="B288" s="679" t="s">
        <v>2435</v>
      </c>
      <c r="C288" s="679" t="s">
        <v>2221</v>
      </c>
      <c r="D288" s="679" t="s">
        <v>2714</v>
      </c>
      <c r="E288" s="679" t="s">
        <v>2715</v>
      </c>
      <c r="F288" s="683"/>
      <c r="G288" s="683"/>
      <c r="H288" s="683"/>
      <c r="I288" s="683"/>
      <c r="J288" s="683">
        <v>5</v>
      </c>
      <c r="K288" s="683">
        <v>3820</v>
      </c>
      <c r="L288" s="683"/>
      <c r="M288" s="683">
        <v>764</v>
      </c>
      <c r="N288" s="683"/>
      <c r="O288" s="683"/>
      <c r="P288" s="705"/>
      <c r="Q288" s="684"/>
    </row>
    <row r="289" spans="1:17" ht="14.45" customHeight="1" x14ac:dyDescent="0.2">
      <c r="A289" s="678" t="s">
        <v>521</v>
      </c>
      <c r="B289" s="679" t="s">
        <v>2435</v>
      </c>
      <c r="C289" s="679" t="s">
        <v>2221</v>
      </c>
      <c r="D289" s="679" t="s">
        <v>2716</v>
      </c>
      <c r="E289" s="679" t="s">
        <v>2717</v>
      </c>
      <c r="F289" s="683">
        <v>1</v>
      </c>
      <c r="G289" s="683">
        <v>367</v>
      </c>
      <c r="H289" s="683"/>
      <c r="I289" s="683">
        <v>367</v>
      </c>
      <c r="J289" s="683"/>
      <c r="K289" s="683"/>
      <c r="L289" s="683"/>
      <c r="M289" s="683"/>
      <c r="N289" s="683">
        <v>2</v>
      </c>
      <c r="O289" s="683">
        <v>784</v>
      </c>
      <c r="P289" s="705"/>
      <c r="Q289" s="684">
        <v>392</v>
      </c>
    </row>
    <row r="290" spans="1:17" ht="14.45" customHeight="1" x14ac:dyDescent="0.2">
      <c r="A290" s="678" t="s">
        <v>521</v>
      </c>
      <c r="B290" s="679" t="s">
        <v>2435</v>
      </c>
      <c r="C290" s="679" t="s">
        <v>2221</v>
      </c>
      <c r="D290" s="679" t="s">
        <v>2718</v>
      </c>
      <c r="E290" s="679" t="s">
        <v>2719</v>
      </c>
      <c r="F290" s="683"/>
      <c r="G290" s="683"/>
      <c r="H290" s="683"/>
      <c r="I290" s="683"/>
      <c r="J290" s="683">
        <v>1</v>
      </c>
      <c r="K290" s="683">
        <v>378</v>
      </c>
      <c r="L290" s="683"/>
      <c r="M290" s="683">
        <v>378</v>
      </c>
      <c r="N290" s="683"/>
      <c r="O290" s="683"/>
      <c r="P290" s="705"/>
      <c r="Q290" s="684"/>
    </row>
    <row r="291" spans="1:17" ht="14.45" customHeight="1" x14ac:dyDescent="0.2">
      <c r="A291" s="678" t="s">
        <v>521</v>
      </c>
      <c r="B291" s="679" t="s">
        <v>2435</v>
      </c>
      <c r="C291" s="679" t="s">
        <v>2221</v>
      </c>
      <c r="D291" s="679" t="s">
        <v>2720</v>
      </c>
      <c r="E291" s="679" t="s">
        <v>2721</v>
      </c>
      <c r="F291" s="683"/>
      <c r="G291" s="683"/>
      <c r="H291" s="683"/>
      <c r="I291" s="683"/>
      <c r="J291" s="683">
        <v>1</v>
      </c>
      <c r="K291" s="683">
        <v>995</v>
      </c>
      <c r="L291" s="683"/>
      <c r="M291" s="683">
        <v>995</v>
      </c>
      <c r="N291" s="683"/>
      <c r="O291" s="683"/>
      <c r="P291" s="705"/>
      <c r="Q291" s="684"/>
    </row>
    <row r="292" spans="1:17" ht="14.45" customHeight="1" x14ac:dyDescent="0.2">
      <c r="A292" s="678" t="s">
        <v>521</v>
      </c>
      <c r="B292" s="679" t="s">
        <v>2435</v>
      </c>
      <c r="C292" s="679" t="s">
        <v>2221</v>
      </c>
      <c r="D292" s="679" t="s">
        <v>2722</v>
      </c>
      <c r="E292" s="679" t="s">
        <v>2723</v>
      </c>
      <c r="F292" s="683"/>
      <c r="G292" s="683"/>
      <c r="H292" s="683"/>
      <c r="I292" s="683"/>
      <c r="J292" s="683"/>
      <c r="K292" s="683"/>
      <c r="L292" s="683"/>
      <c r="M292" s="683"/>
      <c r="N292" s="683">
        <v>1</v>
      </c>
      <c r="O292" s="683">
        <v>416</v>
      </c>
      <c r="P292" s="705"/>
      <c r="Q292" s="684">
        <v>416</v>
      </c>
    </row>
    <row r="293" spans="1:17" ht="14.45" customHeight="1" x14ac:dyDescent="0.2">
      <c r="A293" s="678" t="s">
        <v>521</v>
      </c>
      <c r="B293" s="679" t="s">
        <v>2435</v>
      </c>
      <c r="C293" s="679" t="s">
        <v>2221</v>
      </c>
      <c r="D293" s="679" t="s">
        <v>2724</v>
      </c>
      <c r="E293" s="679" t="s">
        <v>2725</v>
      </c>
      <c r="F293" s="683">
        <v>733</v>
      </c>
      <c r="G293" s="683">
        <v>287326</v>
      </c>
      <c r="H293" s="683"/>
      <c r="I293" s="683">
        <v>391.98635743519782</v>
      </c>
      <c r="J293" s="683">
        <v>667</v>
      </c>
      <c r="K293" s="683">
        <v>262100</v>
      </c>
      <c r="L293" s="683"/>
      <c r="M293" s="683">
        <v>392.9535232383808</v>
      </c>
      <c r="N293" s="683">
        <v>437</v>
      </c>
      <c r="O293" s="683">
        <v>175189</v>
      </c>
      <c r="P293" s="705"/>
      <c r="Q293" s="684">
        <v>400.89016018306637</v>
      </c>
    </row>
    <row r="294" spans="1:17" ht="14.45" customHeight="1" x14ac:dyDescent="0.2">
      <c r="A294" s="678" t="s">
        <v>521</v>
      </c>
      <c r="B294" s="679" t="s">
        <v>2435</v>
      </c>
      <c r="C294" s="679" t="s">
        <v>2221</v>
      </c>
      <c r="D294" s="679" t="s">
        <v>2726</v>
      </c>
      <c r="E294" s="679" t="s">
        <v>2727</v>
      </c>
      <c r="F294" s="683"/>
      <c r="G294" s="683"/>
      <c r="H294" s="683"/>
      <c r="I294" s="683"/>
      <c r="J294" s="683">
        <v>4</v>
      </c>
      <c r="K294" s="683">
        <v>2548</v>
      </c>
      <c r="L294" s="683"/>
      <c r="M294" s="683">
        <v>637</v>
      </c>
      <c r="N294" s="683">
        <v>1</v>
      </c>
      <c r="O294" s="683">
        <v>654</v>
      </c>
      <c r="P294" s="705"/>
      <c r="Q294" s="684">
        <v>654</v>
      </c>
    </row>
    <row r="295" spans="1:17" ht="14.45" customHeight="1" x14ac:dyDescent="0.2">
      <c r="A295" s="678" t="s">
        <v>521</v>
      </c>
      <c r="B295" s="679" t="s">
        <v>2435</v>
      </c>
      <c r="C295" s="679" t="s">
        <v>2221</v>
      </c>
      <c r="D295" s="679" t="s">
        <v>2728</v>
      </c>
      <c r="E295" s="679" t="s">
        <v>2729</v>
      </c>
      <c r="F295" s="683"/>
      <c r="G295" s="683"/>
      <c r="H295" s="683"/>
      <c r="I295" s="683"/>
      <c r="J295" s="683">
        <v>9</v>
      </c>
      <c r="K295" s="683">
        <v>351</v>
      </c>
      <c r="L295" s="683"/>
      <c r="M295" s="683">
        <v>39</v>
      </c>
      <c r="N295" s="683">
        <v>1</v>
      </c>
      <c r="O295" s="683">
        <v>39</v>
      </c>
      <c r="P295" s="705"/>
      <c r="Q295" s="684">
        <v>39</v>
      </c>
    </row>
    <row r="296" spans="1:17" ht="14.45" customHeight="1" x14ac:dyDescent="0.2">
      <c r="A296" s="678" t="s">
        <v>521</v>
      </c>
      <c r="B296" s="679" t="s">
        <v>2435</v>
      </c>
      <c r="C296" s="679" t="s">
        <v>2221</v>
      </c>
      <c r="D296" s="679" t="s">
        <v>2730</v>
      </c>
      <c r="E296" s="679" t="s">
        <v>2731</v>
      </c>
      <c r="F296" s="683"/>
      <c r="G296" s="683"/>
      <c r="H296" s="683"/>
      <c r="I296" s="683"/>
      <c r="J296" s="683">
        <v>3</v>
      </c>
      <c r="K296" s="683">
        <v>5115</v>
      </c>
      <c r="L296" s="683"/>
      <c r="M296" s="683">
        <v>1705</v>
      </c>
      <c r="N296" s="683">
        <v>1</v>
      </c>
      <c r="O296" s="683">
        <v>1720</v>
      </c>
      <c r="P296" s="705"/>
      <c r="Q296" s="684">
        <v>1720</v>
      </c>
    </row>
    <row r="297" spans="1:17" ht="14.45" customHeight="1" x14ac:dyDescent="0.2">
      <c r="A297" s="678" t="s">
        <v>521</v>
      </c>
      <c r="B297" s="679" t="s">
        <v>2435</v>
      </c>
      <c r="C297" s="679" t="s">
        <v>2221</v>
      </c>
      <c r="D297" s="679" t="s">
        <v>2732</v>
      </c>
      <c r="E297" s="679" t="s">
        <v>2733</v>
      </c>
      <c r="F297" s="683">
        <v>425</v>
      </c>
      <c r="G297" s="683">
        <v>107950</v>
      </c>
      <c r="H297" s="683"/>
      <c r="I297" s="683">
        <v>254</v>
      </c>
      <c r="J297" s="683">
        <v>394</v>
      </c>
      <c r="K297" s="683">
        <v>100470</v>
      </c>
      <c r="L297" s="683"/>
      <c r="M297" s="683">
        <v>255</v>
      </c>
      <c r="N297" s="683">
        <v>342</v>
      </c>
      <c r="O297" s="683">
        <v>94030</v>
      </c>
      <c r="P297" s="705"/>
      <c r="Q297" s="684">
        <v>274.94152046783626</v>
      </c>
    </row>
    <row r="298" spans="1:17" ht="14.45" customHeight="1" x14ac:dyDescent="0.2">
      <c r="A298" s="678" t="s">
        <v>521</v>
      </c>
      <c r="B298" s="679" t="s">
        <v>2435</v>
      </c>
      <c r="C298" s="679" t="s">
        <v>2221</v>
      </c>
      <c r="D298" s="679" t="s">
        <v>2734</v>
      </c>
      <c r="E298" s="679" t="s">
        <v>2735</v>
      </c>
      <c r="F298" s="683"/>
      <c r="G298" s="683"/>
      <c r="H298" s="683"/>
      <c r="I298" s="683"/>
      <c r="J298" s="683"/>
      <c r="K298" s="683"/>
      <c r="L298" s="683"/>
      <c r="M298" s="683"/>
      <c r="N298" s="683">
        <v>3</v>
      </c>
      <c r="O298" s="683">
        <v>7554</v>
      </c>
      <c r="P298" s="705"/>
      <c r="Q298" s="684">
        <v>2518</v>
      </c>
    </row>
    <row r="299" spans="1:17" ht="14.45" customHeight="1" x14ac:dyDescent="0.2">
      <c r="A299" s="678" t="s">
        <v>521</v>
      </c>
      <c r="B299" s="679" t="s">
        <v>2435</v>
      </c>
      <c r="C299" s="679" t="s">
        <v>2221</v>
      </c>
      <c r="D299" s="679" t="s">
        <v>2736</v>
      </c>
      <c r="E299" s="679" t="s">
        <v>2737</v>
      </c>
      <c r="F299" s="683">
        <v>4</v>
      </c>
      <c r="G299" s="683">
        <v>704</v>
      </c>
      <c r="H299" s="683"/>
      <c r="I299" s="683">
        <v>176</v>
      </c>
      <c r="J299" s="683"/>
      <c r="K299" s="683"/>
      <c r="L299" s="683"/>
      <c r="M299" s="683"/>
      <c r="N299" s="683"/>
      <c r="O299" s="683"/>
      <c r="P299" s="705"/>
      <c r="Q299" s="684"/>
    </row>
    <row r="300" spans="1:17" ht="14.45" customHeight="1" x14ac:dyDescent="0.2">
      <c r="A300" s="678" t="s">
        <v>521</v>
      </c>
      <c r="B300" s="679" t="s">
        <v>2435</v>
      </c>
      <c r="C300" s="679" t="s">
        <v>2221</v>
      </c>
      <c r="D300" s="679" t="s">
        <v>2738</v>
      </c>
      <c r="E300" s="679" t="s">
        <v>2739</v>
      </c>
      <c r="F300" s="683"/>
      <c r="G300" s="683"/>
      <c r="H300" s="683"/>
      <c r="I300" s="683"/>
      <c r="J300" s="683"/>
      <c r="K300" s="683"/>
      <c r="L300" s="683"/>
      <c r="M300" s="683"/>
      <c r="N300" s="683">
        <v>1</v>
      </c>
      <c r="O300" s="683">
        <v>1458</v>
      </c>
      <c r="P300" s="705"/>
      <c r="Q300" s="684">
        <v>1458</v>
      </c>
    </row>
    <row r="301" spans="1:17" ht="14.45" customHeight="1" x14ac:dyDescent="0.2">
      <c r="A301" s="678" t="s">
        <v>521</v>
      </c>
      <c r="B301" s="679" t="s">
        <v>2435</v>
      </c>
      <c r="C301" s="679" t="s">
        <v>2221</v>
      </c>
      <c r="D301" s="679" t="s">
        <v>2740</v>
      </c>
      <c r="E301" s="679" t="s">
        <v>2741</v>
      </c>
      <c r="F301" s="683"/>
      <c r="G301" s="683"/>
      <c r="H301" s="683"/>
      <c r="I301" s="683"/>
      <c r="J301" s="683">
        <v>1</v>
      </c>
      <c r="K301" s="683">
        <v>1045</v>
      </c>
      <c r="L301" s="683"/>
      <c r="M301" s="683">
        <v>1045</v>
      </c>
      <c r="N301" s="683">
        <v>1</v>
      </c>
      <c r="O301" s="683">
        <v>1073</v>
      </c>
      <c r="P301" s="705"/>
      <c r="Q301" s="684">
        <v>1073</v>
      </c>
    </row>
    <row r="302" spans="1:17" ht="14.45" customHeight="1" x14ac:dyDescent="0.2">
      <c r="A302" s="678" t="s">
        <v>521</v>
      </c>
      <c r="B302" s="679" t="s">
        <v>2435</v>
      </c>
      <c r="C302" s="679" t="s">
        <v>2221</v>
      </c>
      <c r="D302" s="679" t="s">
        <v>2742</v>
      </c>
      <c r="E302" s="679" t="s">
        <v>2743</v>
      </c>
      <c r="F302" s="683"/>
      <c r="G302" s="683"/>
      <c r="H302" s="683"/>
      <c r="I302" s="683"/>
      <c r="J302" s="683"/>
      <c r="K302" s="683"/>
      <c r="L302" s="683"/>
      <c r="M302" s="683"/>
      <c r="N302" s="683">
        <v>1</v>
      </c>
      <c r="O302" s="683">
        <v>7955</v>
      </c>
      <c r="P302" s="705"/>
      <c r="Q302" s="684">
        <v>7955</v>
      </c>
    </row>
    <row r="303" spans="1:17" ht="14.45" customHeight="1" x14ac:dyDescent="0.2">
      <c r="A303" s="678" t="s">
        <v>521</v>
      </c>
      <c r="B303" s="679" t="s">
        <v>2435</v>
      </c>
      <c r="C303" s="679" t="s">
        <v>2221</v>
      </c>
      <c r="D303" s="679" t="s">
        <v>2744</v>
      </c>
      <c r="E303" s="679" t="s">
        <v>2745</v>
      </c>
      <c r="F303" s="683">
        <v>5</v>
      </c>
      <c r="G303" s="683">
        <v>19330</v>
      </c>
      <c r="H303" s="683"/>
      <c r="I303" s="683">
        <v>3866</v>
      </c>
      <c r="J303" s="683"/>
      <c r="K303" s="683"/>
      <c r="L303" s="683"/>
      <c r="M303" s="683"/>
      <c r="N303" s="683"/>
      <c r="O303" s="683"/>
      <c r="P303" s="705"/>
      <c r="Q303" s="684"/>
    </row>
    <row r="304" spans="1:17" ht="14.45" customHeight="1" x14ac:dyDescent="0.2">
      <c r="A304" s="678" t="s">
        <v>521</v>
      </c>
      <c r="B304" s="679" t="s">
        <v>2435</v>
      </c>
      <c r="C304" s="679" t="s">
        <v>2221</v>
      </c>
      <c r="D304" s="679" t="s">
        <v>2746</v>
      </c>
      <c r="E304" s="679" t="s">
        <v>2747</v>
      </c>
      <c r="F304" s="683">
        <v>2</v>
      </c>
      <c r="G304" s="683">
        <v>8034</v>
      </c>
      <c r="H304" s="683"/>
      <c r="I304" s="683">
        <v>4017</v>
      </c>
      <c r="J304" s="683"/>
      <c r="K304" s="683"/>
      <c r="L304" s="683"/>
      <c r="M304" s="683"/>
      <c r="N304" s="683"/>
      <c r="O304" s="683"/>
      <c r="P304" s="705"/>
      <c r="Q304" s="684"/>
    </row>
    <row r="305" spans="1:17" ht="14.45" customHeight="1" x14ac:dyDescent="0.2">
      <c r="A305" s="678" t="s">
        <v>521</v>
      </c>
      <c r="B305" s="679" t="s">
        <v>2435</v>
      </c>
      <c r="C305" s="679" t="s">
        <v>2221</v>
      </c>
      <c r="D305" s="679" t="s">
        <v>2748</v>
      </c>
      <c r="E305" s="679" t="s">
        <v>2749</v>
      </c>
      <c r="F305" s="683"/>
      <c r="G305" s="683"/>
      <c r="H305" s="683"/>
      <c r="I305" s="683"/>
      <c r="J305" s="683">
        <v>1</v>
      </c>
      <c r="K305" s="683">
        <v>942</v>
      </c>
      <c r="L305" s="683"/>
      <c r="M305" s="683">
        <v>942</v>
      </c>
      <c r="N305" s="683"/>
      <c r="O305" s="683"/>
      <c r="P305" s="705"/>
      <c r="Q305" s="684"/>
    </row>
    <row r="306" spans="1:17" ht="14.45" customHeight="1" x14ac:dyDescent="0.2">
      <c r="A306" s="678" t="s">
        <v>521</v>
      </c>
      <c r="B306" s="679" t="s">
        <v>2435</v>
      </c>
      <c r="C306" s="679" t="s">
        <v>2221</v>
      </c>
      <c r="D306" s="679" t="s">
        <v>2750</v>
      </c>
      <c r="E306" s="679" t="s">
        <v>2751</v>
      </c>
      <c r="F306" s="683"/>
      <c r="G306" s="683"/>
      <c r="H306" s="683"/>
      <c r="I306" s="683"/>
      <c r="J306" s="683"/>
      <c r="K306" s="683"/>
      <c r="L306" s="683"/>
      <c r="M306" s="683"/>
      <c r="N306" s="683">
        <v>1</v>
      </c>
      <c r="O306" s="683">
        <v>459</v>
      </c>
      <c r="P306" s="705"/>
      <c r="Q306" s="684">
        <v>459</v>
      </c>
    </row>
    <row r="307" spans="1:17" ht="14.45" customHeight="1" x14ac:dyDescent="0.2">
      <c r="A307" s="678" t="s">
        <v>521</v>
      </c>
      <c r="B307" s="679" t="s">
        <v>2435</v>
      </c>
      <c r="C307" s="679" t="s">
        <v>2221</v>
      </c>
      <c r="D307" s="679" t="s">
        <v>2752</v>
      </c>
      <c r="E307" s="679" t="s">
        <v>2753</v>
      </c>
      <c r="F307" s="683"/>
      <c r="G307" s="683"/>
      <c r="H307" s="683"/>
      <c r="I307" s="683"/>
      <c r="J307" s="683"/>
      <c r="K307" s="683"/>
      <c r="L307" s="683"/>
      <c r="M307" s="683"/>
      <c r="N307" s="683">
        <v>1</v>
      </c>
      <c r="O307" s="683">
        <v>284</v>
      </c>
      <c r="P307" s="705"/>
      <c r="Q307" s="684">
        <v>284</v>
      </c>
    </row>
    <row r="308" spans="1:17" ht="14.45" customHeight="1" x14ac:dyDescent="0.2">
      <c r="A308" s="678" t="s">
        <v>521</v>
      </c>
      <c r="B308" s="679" t="s">
        <v>2435</v>
      </c>
      <c r="C308" s="679" t="s">
        <v>2221</v>
      </c>
      <c r="D308" s="679" t="s">
        <v>2754</v>
      </c>
      <c r="E308" s="679" t="s">
        <v>2755</v>
      </c>
      <c r="F308" s="683"/>
      <c r="G308" s="683"/>
      <c r="H308" s="683"/>
      <c r="I308" s="683"/>
      <c r="J308" s="683"/>
      <c r="K308" s="683"/>
      <c r="L308" s="683"/>
      <c r="M308" s="683"/>
      <c r="N308" s="683">
        <v>1</v>
      </c>
      <c r="O308" s="683">
        <v>1736</v>
      </c>
      <c r="P308" s="705"/>
      <c r="Q308" s="684">
        <v>1736</v>
      </c>
    </row>
    <row r="309" spans="1:17" ht="14.45" customHeight="1" x14ac:dyDescent="0.2">
      <c r="A309" s="678" t="s">
        <v>521</v>
      </c>
      <c r="B309" s="679" t="s">
        <v>2435</v>
      </c>
      <c r="C309" s="679" t="s">
        <v>2221</v>
      </c>
      <c r="D309" s="679" t="s">
        <v>2756</v>
      </c>
      <c r="E309" s="679" t="s">
        <v>2757</v>
      </c>
      <c r="F309" s="683"/>
      <c r="G309" s="683"/>
      <c r="H309" s="683"/>
      <c r="I309" s="683"/>
      <c r="J309" s="683"/>
      <c r="K309" s="683"/>
      <c r="L309" s="683"/>
      <c r="M309" s="683"/>
      <c r="N309" s="683">
        <v>1</v>
      </c>
      <c r="O309" s="683">
        <v>2110</v>
      </c>
      <c r="P309" s="705"/>
      <c r="Q309" s="684">
        <v>2110</v>
      </c>
    </row>
    <row r="310" spans="1:17" ht="14.45" customHeight="1" x14ac:dyDescent="0.2">
      <c r="A310" s="678" t="s">
        <v>521</v>
      </c>
      <c r="B310" s="679" t="s">
        <v>2435</v>
      </c>
      <c r="C310" s="679" t="s">
        <v>2221</v>
      </c>
      <c r="D310" s="679" t="s">
        <v>2758</v>
      </c>
      <c r="E310" s="679" t="s">
        <v>2759</v>
      </c>
      <c r="F310" s="683"/>
      <c r="G310" s="683"/>
      <c r="H310" s="683"/>
      <c r="I310" s="683"/>
      <c r="J310" s="683"/>
      <c r="K310" s="683"/>
      <c r="L310" s="683"/>
      <c r="M310" s="683"/>
      <c r="N310" s="683">
        <v>1</v>
      </c>
      <c r="O310" s="683">
        <v>3507</v>
      </c>
      <c r="P310" s="705"/>
      <c r="Q310" s="684">
        <v>3507</v>
      </c>
    </row>
    <row r="311" spans="1:17" ht="14.45" customHeight="1" x14ac:dyDescent="0.2">
      <c r="A311" s="678" t="s">
        <v>521</v>
      </c>
      <c r="B311" s="679" t="s">
        <v>2435</v>
      </c>
      <c r="C311" s="679" t="s">
        <v>2221</v>
      </c>
      <c r="D311" s="679" t="s">
        <v>2250</v>
      </c>
      <c r="E311" s="679" t="s">
        <v>2251</v>
      </c>
      <c r="F311" s="683">
        <v>4</v>
      </c>
      <c r="G311" s="683">
        <v>3384</v>
      </c>
      <c r="H311" s="683"/>
      <c r="I311" s="683">
        <v>846</v>
      </c>
      <c r="J311" s="683">
        <v>4</v>
      </c>
      <c r="K311" s="683">
        <v>3408</v>
      </c>
      <c r="L311" s="683"/>
      <c r="M311" s="683">
        <v>852</v>
      </c>
      <c r="N311" s="683">
        <v>7</v>
      </c>
      <c r="O311" s="683">
        <v>6153</v>
      </c>
      <c r="P311" s="705"/>
      <c r="Q311" s="684">
        <v>879</v>
      </c>
    </row>
    <row r="312" spans="1:17" ht="14.45" customHeight="1" x14ac:dyDescent="0.2">
      <c r="A312" s="678" t="s">
        <v>521</v>
      </c>
      <c r="B312" s="679" t="s">
        <v>2435</v>
      </c>
      <c r="C312" s="679" t="s">
        <v>2221</v>
      </c>
      <c r="D312" s="679" t="s">
        <v>2760</v>
      </c>
      <c r="E312" s="679" t="s">
        <v>2761</v>
      </c>
      <c r="F312" s="683"/>
      <c r="G312" s="683"/>
      <c r="H312" s="683"/>
      <c r="I312" s="683"/>
      <c r="J312" s="683">
        <v>1</v>
      </c>
      <c r="K312" s="683">
        <v>2536</v>
      </c>
      <c r="L312" s="683"/>
      <c r="M312" s="683">
        <v>2536</v>
      </c>
      <c r="N312" s="683"/>
      <c r="O312" s="683"/>
      <c r="P312" s="705"/>
      <c r="Q312" s="684"/>
    </row>
    <row r="313" spans="1:17" ht="14.45" customHeight="1" x14ac:dyDescent="0.2">
      <c r="A313" s="678" t="s">
        <v>521</v>
      </c>
      <c r="B313" s="679" t="s">
        <v>2435</v>
      </c>
      <c r="C313" s="679" t="s">
        <v>2221</v>
      </c>
      <c r="D313" s="679" t="s">
        <v>2762</v>
      </c>
      <c r="E313" s="679" t="s">
        <v>2763</v>
      </c>
      <c r="F313" s="683"/>
      <c r="G313" s="683"/>
      <c r="H313" s="683"/>
      <c r="I313" s="683"/>
      <c r="J313" s="683"/>
      <c r="K313" s="683"/>
      <c r="L313" s="683"/>
      <c r="M313" s="683"/>
      <c r="N313" s="683">
        <v>1</v>
      </c>
      <c r="O313" s="683">
        <v>3813</v>
      </c>
      <c r="P313" s="705"/>
      <c r="Q313" s="684">
        <v>3813</v>
      </c>
    </row>
    <row r="314" spans="1:17" ht="14.45" customHeight="1" x14ac:dyDescent="0.2">
      <c r="A314" s="678" t="s">
        <v>521</v>
      </c>
      <c r="B314" s="679" t="s">
        <v>2435</v>
      </c>
      <c r="C314" s="679" t="s">
        <v>2221</v>
      </c>
      <c r="D314" s="679" t="s">
        <v>2764</v>
      </c>
      <c r="E314" s="679" t="s">
        <v>2765</v>
      </c>
      <c r="F314" s="683">
        <v>1</v>
      </c>
      <c r="G314" s="683">
        <v>694</v>
      </c>
      <c r="H314" s="683"/>
      <c r="I314" s="683">
        <v>694</v>
      </c>
      <c r="J314" s="683"/>
      <c r="K314" s="683"/>
      <c r="L314" s="683"/>
      <c r="M314" s="683"/>
      <c r="N314" s="683"/>
      <c r="O314" s="683"/>
      <c r="P314" s="705"/>
      <c r="Q314" s="684"/>
    </row>
    <row r="315" spans="1:17" ht="14.45" customHeight="1" x14ac:dyDescent="0.2">
      <c r="A315" s="678" t="s">
        <v>521</v>
      </c>
      <c r="B315" s="679" t="s">
        <v>2435</v>
      </c>
      <c r="C315" s="679" t="s">
        <v>2221</v>
      </c>
      <c r="D315" s="679" t="s">
        <v>2766</v>
      </c>
      <c r="E315" s="679" t="s">
        <v>2767</v>
      </c>
      <c r="F315" s="683"/>
      <c r="G315" s="683"/>
      <c r="H315" s="683"/>
      <c r="I315" s="683"/>
      <c r="J315" s="683">
        <v>1</v>
      </c>
      <c r="K315" s="683">
        <v>4075</v>
      </c>
      <c r="L315" s="683"/>
      <c r="M315" s="683">
        <v>4075</v>
      </c>
      <c r="N315" s="683"/>
      <c r="O315" s="683"/>
      <c r="P315" s="705"/>
      <c r="Q315" s="684"/>
    </row>
    <row r="316" spans="1:17" ht="14.45" customHeight="1" x14ac:dyDescent="0.2">
      <c r="A316" s="678" t="s">
        <v>521</v>
      </c>
      <c r="B316" s="679" t="s">
        <v>2435</v>
      </c>
      <c r="C316" s="679" t="s">
        <v>2221</v>
      </c>
      <c r="D316" s="679" t="s">
        <v>2768</v>
      </c>
      <c r="E316" s="679" t="s">
        <v>2769</v>
      </c>
      <c r="F316" s="683"/>
      <c r="G316" s="683"/>
      <c r="H316" s="683"/>
      <c r="I316" s="683"/>
      <c r="J316" s="683">
        <v>4</v>
      </c>
      <c r="K316" s="683">
        <v>37280</v>
      </c>
      <c r="L316" s="683"/>
      <c r="M316" s="683">
        <v>9320</v>
      </c>
      <c r="N316" s="683">
        <v>16</v>
      </c>
      <c r="O316" s="683">
        <v>149120</v>
      </c>
      <c r="P316" s="705"/>
      <c r="Q316" s="684">
        <v>9320</v>
      </c>
    </row>
    <row r="317" spans="1:17" ht="14.45" customHeight="1" x14ac:dyDescent="0.2">
      <c r="A317" s="678" t="s">
        <v>521</v>
      </c>
      <c r="B317" s="679" t="s">
        <v>2435</v>
      </c>
      <c r="C317" s="679" t="s">
        <v>2221</v>
      </c>
      <c r="D317" s="679" t="s">
        <v>2770</v>
      </c>
      <c r="E317" s="679" t="s">
        <v>2771</v>
      </c>
      <c r="F317" s="683">
        <v>0</v>
      </c>
      <c r="G317" s="683">
        <v>0</v>
      </c>
      <c r="H317" s="683"/>
      <c r="I317" s="683"/>
      <c r="J317" s="683">
        <v>0</v>
      </c>
      <c r="K317" s="683">
        <v>0</v>
      </c>
      <c r="L317" s="683"/>
      <c r="M317" s="683"/>
      <c r="N317" s="683">
        <v>0</v>
      </c>
      <c r="O317" s="683">
        <v>0</v>
      </c>
      <c r="P317" s="705"/>
      <c r="Q317" s="684"/>
    </row>
    <row r="318" spans="1:17" ht="14.45" customHeight="1" x14ac:dyDescent="0.2">
      <c r="A318" s="678" t="s">
        <v>521</v>
      </c>
      <c r="B318" s="679" t="s">
        <v>2435</v>
      </c>
      <c r="C318" s="679" t="s">
        <v>2221</v>
      </c>
      <c r="D318" s="679" t="s">
        <v>2772</v>
      </c>
      <c r="E318" s="679" t="s">
        <v>2773</v>
      </c>
      <c r="F318" s="683">
        <v>341</v>
      </c>
      <c r="G318" s="683">
        <v>0</v>
      </c>
      <c r="H318" s="683"/>
      <c r="I318" s="683">
        <v>0</v>
      </c>
      <c r="J318" s="683">
        <v>368</v>
      </c>
      <c r="K318" s="683">
        <v>0</v>
      </c>
      <c r="L318" s="683"/>
      <c r="M318" s="683">
        <v>0</v>
      </c>
      <c r="N318" s="683">
        <v>411</v>
      </c>
      <c r="O318" s="683">
        <v>0</v>
      </c>
      <c r="P318" s="705"/>
      <c r="Q318" s="684">
        <v>0</v>
      </c>
    </row>
    <row r="319" spans="1:17" ht="14.45" customHeight="1" x14ac:dyDescent="0.2">
      <c r="A319" s="678" t="s">
        <v>521</v>
      </c>
      <c r="B319" s="679" t="s">
        <v>2435</v>
      </c>
      <c r="C319" s="679" t="s">
        <v>2221</v>
      </c>
      <c r="D319" s="679" t="s">
        <v>2774</v>
      </c>
      <c r="E319" s="679" t="s">
        <v>2775</v>
      </c>
      <c r="F319" s="683">
        <v>19</v>
      </c>
      <c r="G319" s="683">
        <v>0</v>
      </c>
      <c r="H319" s="683"/>
      <c r="I319" s="683">
        <v>0</v>
      </c>
      <c r="J319" s="683">
        <v>73</v>
      </c>
      <c r="K319" s="683">
        <v>0</v>
      </c>
      <c r="L319" s="683"/>
      <c r="M319" s="683">
        <v>0</v>
      </c>
      <c r="N319" s="683">
        <v>91</v>
      </c>
      <c r="O319" s="683">
        <v>0</v>
      </c>
      <c r="P319" s="705"/>
      <c r="Q319" s="684">
        <v>0</v>
      </c>
    </row>
    <row r="320" spans="1:17" ht="14.45" customHeight="1" x14ac:dyDescent="0.2">
      <c r="A320" s="678" t="s">
        <v>521</v>
      </c>
      <c r="B320" s="679" t="s">
        <v>2435</v>
      </c>
      <c r="C320" s="679" t="s">
        <v>2221</v>
      </c>
      <c r="D320" s="679" t="s">
        <v>2776</v>
      </c>
      <c r="E320" s="679" t="s">
        <v>2777</v>
      </c>
      <c r="F320" s="683">
        <v>25</v>
      </c>
      <c r="G320" s="683">
        <v>0</v>
      </c>
      <c r="H320" s="683"/>
      <c r="I320" s="683">
        <v>0</v>
      </c>
      <c r="J320" s="683">
        <v>32</v>
      </c>
      <c r="K320" s="683">
        <v>0</v>
      </c>
      <c r="L320" s="683"/>
      <c r="M320" s="683">
        <v>0</v>
      </c>
      <c r="N320" s="683">
        <v>28</v>
      </c>
      <c r="O320" s="683">
        <v>0</v>
      </c>
      <c r="P320" s="705"/>
      <c r="Q320" s="684">
        <v>0</v>
      </c>
    </row>
    <row r="321" spans="1:17" ht="14.45" customHeight="1" x14ac:dyDescent="0.2">
      <c r="A321" s="678" t="s">
        <v>521</v>
      </c>
      <c r="B321" s="679" t="s">
        <v>2435</v>
      </c>
      <c r="C321" s="679" t="s">
        <v>2221</v>
      </c>
      <c r="D321" s="679" t="s">
        <v>2778</v>
      </c>
      <c r="E321" s="679" t="s">
        <v>2779</v>
      </c>
      <c r="F321" s="683">
        <v>4</v>
      </c>
      <c r="G321" s="683">
        <v>0</v>
      </c>
      <c r="H321" s="683"/>
      <c r="I321" s="683">
        <v>0</v>
      </c>
      <c r="J321" s="683">
        <v>2</v>
      </c>
      <c r="K321" s="683">
        <v>0</v>
      </c>
      <c r="L321" s="683"/>
      <c r="M321" s="683">
        <v>0</v>
      </c>
      <c r="N321" s="683">
        <v>2</v>
      </c>
      <c r="O321" s="683">
        <v>0</v>
      </c>
      <c r="P321" s="705"/>
      <c r="Q321" s="684">
        <v>0</v>
      </c>
    </row>
    <row r="322" spans="1:17" ht="14.45" customHeight="1" x14ac:dyDescent="0.2">
      <c r="A322" s="678" t="s">
        <v>521</v>
      </c>
      <c r="B322" s="679" t="s">
        <v>2435</v>
      </c>
      <c r="C322" s="679" t="s">
        <v>2221</v>
      </c>
      <c r="D322" s="679" t="s">
        <v>2780</v>
      </c>
      <c r="E322" s="679" t="s">
        <v>2777</v>
      </c>
      <c r="F322" s="683"/>
      <c r="G322" s="683"/>
      <c r="H322" s="683"/>
      <c r="I322" s="683"/>
      <c r="J322" s="683"/>
      <c r="K322" s="683"/>
      <c r="L322" s="683"/>
      <c r="M322" s="683"/>
      <c r="N322" s="683">
        <v>1</v>
      </c>
      <c r="O322" s="683">
        <v>0</v>
      </c>
      <c r="P322" s="705"/>
      <c r="Q322" s="684">
        <v>0</v>
      </c>
    </row>
    <row r="323" spans="1:17" ht="14.45" customHeight="1" x14ac:dyDescent="0.2">
      <c r="A323" s="678" t="s">
        <v>521</v>
      </c>
      <c r="B323" s="679" t="s">
        <v>2435</v>
      </c>
      <c r="C323" s="679" t="s">
        <v>2221</v>
      </c>
      <c r="D323" s="679" t="s">
        <v>2781</v>
      </c>
      <c r="E323" s="679" t="s">
        <v>2777</v>
      </c>
      <c r="F323" s="683">
        <v>6</v>
      </c>
      <c r="G323" s="683">
        <v>0</v>
      </c>
      <c r="H323" s="683"/>
      <c r="I323" s="683">
        <v>0</v>
      </c>
      <c r="J323" s="683">
        <v>14</v>
      </c>
      <c r="K323" s="683">
        <v>0</v>
      </c>
      <c r="L323" s="683"/>
      <c r="M323" s="683">
        <v>0</v>
      </c>
      <c r="N323" s="683">
        <v>34</v>
      </c>
      <c r="O323" s="683">
        <v>0</v>
      </c>
      <c r="P323" s="705"/>
      <c r="Q323" s="684">
        <v>0</v>
      </c>
    </row>
    <row r="324" spans="1:17" ht="14.45" customHeight="1" x14ac:dyDescent="0.2">
      <c r="A324" s="678" t="s">
        <v>521</v>
      </c>
      <c r="B324" s="679" t="s">
        <v>2435</v>
      </c>
      <c r="C324" s="679" t="s">
        <v>2221</v>
      </c>
      <c r="D324" s="679" t="s">
        <v>2782</v>
      </c>
      <c r="E324" s="679" t="s">
        <v>2783</v>
      </c>
      <c r="F324" s="683"/>
      <c r="G324" s="683"/>
      <c r="H324" s="683"/>
      <c r="I324" s="683"/>
      <c r="J324" s="683"/>
      <c r="K324" s="683"/>
      <c r="L324" s="683"/>
      <c r="M324" s="683"/>
      <c r="N324" s="683">
        <v>7</v>
      </c>
      <c r="O324" s="683">
        <v>840</v>
      </c>
      <c r="P324" s="705"/>
      <c r="Q324" s="684">
        <v>120</v>
      </c>
    </row>
    <row r="325" spans="1:17" ht="14.45" customHeight="1" x14ac:dyDescent="0.2">
      <c r="A325" s="678" t="s">
        <v>521</v>
      </c>
      <c r="B325" s="679" t="s">
        <v>2435</v>
      </c>
      <c r="C325" s="679" t="s">
        <v>2221</v>
      </c>
      <c r="D325" s="679" t="s">
        <v>2784</v>
      </c>
      <c r="E325" s="679" t="s">
        <v>2785</v>
      </c>
      <c r="F325" s="683">
        <v>5</v>
      </c>
      <c r="G325" s="683">
        <v>6690</v>
      </c>
      <c r="H325" s="683"/>
      <c r="I325" s="683">
        <v>1338</v>
      </c>
      <c r="J325" s="683"/>
      <c r="K325" s="683"/>
      <c r="L325" s="683"/>
      <c r="M325" s="683"/>
      <c r="N325" s="683"/>
      <c r="O325" s="683"/>
      <c r="P325" s="705"/>
      <c r="Q325" s="684"/>
    </row>
    <row r="326" spans="1:17" ht="14.45" customHeight="1" x14ac:dyDescent="0.2">
      <c r="A326" s="678" t="s">
        <v>521</v>
      </c>
      <c r="B326" s="679" t="s">
        <v>2435</v>
      </c>
      <c r="C326" s="679" t="s">
        <v>2221</v>
      </c>
      <c r="D326" s="679" t="s">
        <v>2786</v>
      </c>
      <c r="E326" s="679" t="s">
        <v>2787</v>
      </c>
      <c r="F326" s="683">
        <v>7</v>
      </c>
      <c r="G326" s="683">
        <v>38332</v>
      </c>
      <c r="H326" s="683"/>
      <c r="I326" s="683">
        <v>5476</v>
      </c>
      <c r="J326" s="683">
        <v>9</v>
      </c>
      <c r="K326" s="683">
        <v>49372</v>
      </c>
      <c r="L326" s="683"/>
      <c r="M326" s="683">
        <v>5485.7777777777774</v>
      </c>
      <c r="N326" s="683">
        <v>8</v>
      </c>
      <c r="O326" s="683">
        <v>43912</v>
      </c>
      <c r="P326" s="705"/>
      <c r="Q326" s="684">
        <v>5489</v>
      </c>
    </row>
    <row r="327" spans="1:17" ht="14.45" customHeight="1" x14ac:dyDescent="0.2">
      <c r="A327" s="678" t="s">
        <v>521</v>
      </c>
      <c r="B327" s="679" t="s">
        <v>2435</v>
      </c>
      <c r="C327" s="679" t="s">
        <v>2221</v>
      </c>
      <c r="D327" s="679" t="s">
        <v>2788</v>
      </c>
      <c r="E327" s="679" t="s">
        <v>2789</v>
      </c>
      <c r="F327" s="683">
        <v>1</v>
      </c>
      <c r="G327" s="683">
        <v>0</v>
      </c>
      <c r="H327" s="683"/>
      <c r="I327" s="683">
        <v>0</v>
      </c>
      <c r="J327" s="683"/>
      <c r="K327" s="683"/>
      <c r="L327" s="683"/>
      <c r="M327" s="683"/>
      <c r="N327" s="683">
        <v>1</v>
      </c>
      <c r="O327" s="683">
        <v>0</v>
      </c>
      <c r="P327" s="705"/>
      <c r="Q327" s="684">
        <v>0</v>
      </c>
    </row>
    <row r="328" spans="1:17" ht="14.45" customHeight="1" x14ac:dyDescent="0.2">
      <c r="A328" s="678" t="s">
        <v>521</v>
      </c>
      <c r="B328" s="679" t="s">
        <v>2435</v>
      </c>
      <c r="C328" s="679" t="s">
        <v>2221</v>
      </c>
      <c r="D328" s="679" t="s">
        <v>2790</v>
      </c>
      <c r="E328" s="679" t="s">
        <v>2791</v>
      </c>
      <c r="F328" s="683">
        <v>60</v>
      </c>
      <c r="G328" s="683">
        <v>1438314</v>
      </c>
      <c r="H328" s="683"/>
      <c r="I328" s="683">
        <v>23971.9</v>
      </c>
      <c r="J328" s="683">
        <v>125</v>
      </c>
      <c r="K328" s="683">
        <v>2996952</v>
      </c>
      <c r="L328" s="683"/>
      <c r="M328" s="683">
        <v>23975.616000000002</v>
      </c>
      <c r="N328" s="683">
        <v>423</v>
      </c>
      <c r="O328" s="683">
        <v>10143084</v>
      </c>
      <c r="P328" s="705"/>
      <c r="Q328" s="684">
        <v>23978.921985815603</v>
      </c>
    </row>
    <row r="329" spans="1:17" ht="14.45" customHeight="1" x14ac:dyDescent="0.2">
      <c r="A329" s="678" t="s">
        <v>521</v>
      </c>
      <c r="B329" s="679" t="s">
        <v>2435</v>
      </c>
      <c r="C329" s="679" t="s">
        <v>2221</v>
      </c>
      <c r="D329" s="679" t="s">
        <v>2792</v>
      </c>
      <c r="E329" s="679" t="s">
        <v>2793</v>
      </c>
      <c r="F329" s="683">
        <v>92</v>
      </c>
      <c r="G329" s="683">
        <v>614221</v>
      </c>
      <c r="H329" s="683"/>
      <c r="I329" s="683">
        <v>6676.315217391304</v>
      </c>
      <c r="J329" s="683">
        <v>99</v>
      </c>
      <c r="K329" s="683">
        <v>661884</v>
      </c>
      <c r="L329" s="683"/>
      <c r="M329" s="683">
        <v>6685.69696969697</v>
      </c>
      <c r="N329" s="683">
        <v>65</v>
      </c>
      <c r="O329" s="683">
        <v>434785</v>
      </c>
      <c r="P329" s="705"/>
      <c r="Q329" s="684">
        <v>6689</v>
      </c>
    </row>
    <row r="330" spans="1:17" ht="14.45" customHeight="1" x14ac:dyDescent="0.2">
      <c r="A330" s="678" t="s">
        <v>521</v>
      </c>
      <c r="B330" s="679" t="s">
        <v>2435</v>
      </c>
      <c r="C330" s="679" t="s">
        <v>2221</v>
      </c>
      <c r="D330" s="679" t="s">
        <v>2794</v>
      </c>
      <c r="E330" s="679" t="s">
        <v>2795</v>
      </c>
      <c r="F330" s="683">
        <v>1</v>
      </c>
      <c r="G330" s="683">
        <v>4650</v>
      </c>
      <c r="H330" s="683"/>
      <c r="I330" s="683">
        <v>4650</v>
      </c>
      <c r="J330" s="683"/>
      <c r="K330" s="683"/>
      <c r="L330" s="683"/>
      <c r="M330" s="683"/>
      <c r="N330" s="683"/>
      <c r="O330" s="683"/>
      <c r="P330" s="705"/>
      <c r="Q330" s="684"/>
    </row>
    <row r="331" spans="1:17" ht="14.45" customHeight="1" x14ac:dyDescent="0.2">
      <c r="A331" s="678" t="s">
        <v>521</v>
      </c>
      <c r="B331" s="679" t="s">
        <v>2435</v>
      </c>
      <c r="C331" s="679" t="s">
        <v>2221</v>
      </c>
      <c r="D331" s="679" t="s">
        <v>2796</v>
      </c>
      <c r="E331" s="679" t="s">
        <v>2797</v>
      </c>
      <c r="F331" s="683">
        <v>1</v>
      </c>
      <c r="G331" s="683">
        <v>595</v>
      </c>
      <c r="H331" s="683"/>
      <c r="I331" s="683">
        <v>595</v>
      </c>
      <c r="J331" s="683"/>
      <c r="K331" s="683"/>
      <c r="L331" s="683"/>
      <c r="M331" s="683"/>
      <c r="N331" s="683"/>
      <c r="O331" s="683"/>
      <c r="P331" s="705"/>
      <c r="Q331" s="684"/>
    </row>
    <row r="332" spans="1:17" ht="14.45" customHeight="1" x14ac:dyDescent="0.2">
      <c r="A332" s="678" t="s">
        <v>521</v>
      </c>
      <c r="B332" s="679" t="s">
        <v>2435</v>
      </c>
      <c r="C332" s="679" t="s">
        <v>2221</v>
      </c>
      <c r="D332" s="679" t="s">
        <v>2798</v>
      </c>
      <c r="E332" s="679" t="s">
        <v>2777</v>
      </c>
      <c r="F332" s="683">
        <v>6</v>
      </c>
      <c r="G332" s="683">
        <v>0</v>
      </c>
      <c r="H332" s="683"/>
      <c r="I332" s="683">
        <v>0</v>
      </c>
      <c r="J332" s="683">
        <v>10</v>
      </c>
      <c r="K332" s="683">
        <v>0</v>
      </c>
      <c r="L332" s="683"/>
      <c r="M332" s="683">
        <v>0</v>
      </c>
      <c r="N332" s="683">
        <v>18</v>
      </c>
      <c r="O332" s="683">
        <v>0</v>
      </c>
      <c r="P332" s="705"/>
      <c r="Q332" s="684">
        <v>0</v>
      </c>
    </row>
    <row r="333" spans="1:17" ht="14.45" customHeight="1" x14ac:dyDescent="0.2">
      <c r="A333" s="678" t="s">
        <v>521</v>
      </c>
      <c r="B333" s="679" t="s">
        <v>2435</v>
      </c>
      <c r="C333" s="679" t="s">
        <v>2221</v>
      </c>
      <c r="D333" s="679" t="s">
        <v>2799</v>
      </c>
      <c r="E333" s="679" t="s">
        <v>2800</v>
      </c>
      <c r="F333" s="683">
        <v>4</v>
      </c>
      <c r="G333" s="683">
        <v>3080</v>
      </c>
      <c r="H333" s="683"/>
      <c r="I333" s="683">
        <v>770</v>
      </c>
      <c r="J333" s="683"/>
      <c r="K333" s="683"/>
      <c r="L333" s="683"/>
      <c r="M333" s="683"/>
      <c r="N333" s="683"/>
      <c r="O333" s="683"/>
      <c r="P333" s="705"/>
      <c r="Q333" s="684"/>
    </row>
    <row r="334" spans="1:17" ht="14.45" customHeight="1" x14ac:dyDescent="0.2">
      <c r="A334" s="678" t="s">
        <v>521</v>
      </c>
      <c r="B334" s="679" t="s">
        <v>2435</v>
      </c>
      <c r="C334" s="679" t="s">
        <v>2221</v>
      </c>
      <c r="D334" s="679" t="s">
        <v>2801</v>
      </c>
      <c r="E334" s="679" t="s">
        <v>2802</v>
      </c>
      <c r="F334" s="683">
        <v>5</v>
      </c>
      <c r="G334" s="683">
        <v>139838</v>
      </c>
      <c r="H334" s="683"/>
      <c r="I334" s="683">
        <v>27967.599999999999</v>
      </c>
      <c r="J334" s="683">
        <v>69</v>
      </c>
      <c r="K334" s="683">
        <v>1930328</v>
      </c>
      <c r="L334" s="683"/>
      <c r="M334" s="683">
        <v>27975.768115942028</v>
      </c>
      <c r="N334" s="683">
        <v>208</v>
      </c>
      <c r="O334" s="683">
        <v>5819620</v>
      </c>
      <c r="P334" s="705"/>
      <c r="Q334" s="684">
        <v>27978.942307692309</v>
      </c>
    </row>
    <row r="335" spans="1:17" ht="14.45" customHeight="1" x14ac:dyDescent="0.2">
      <c r="A335" s="678" t="s">
        <v>521</v>
      </c>
      <c r="B335" s="679" t="s">
        <v>2435</v>
      </c>
      <c r="C335" s="679" t="s">
        <v>2221</v>
      </c>
      <c r="D335" s="679" t="s">
        <v>2803</v>
      </c>
      <c r="E335" s="679" t="s">
        <v>2804</v>
      </c>
      <c r="F335" s="683">
        <v>216</v>
      </c>
      <c r="G335" s="683">
        <v>81214</v>
      </c>
      <c r="H335" s="683"/>
      <c r="I335" s="683">
        <v>375.99074074074076</v>
      </c>
      <c r="J335" s="683">
        <v>209</v>
      </c>
      <c r="K335" s="683">
        <v>79205</v>
      </c>
      <c r="L335" s="683"/>
      <c r="M335" s="683">
        <v>378.97129186602871</v>
      </c>
      <c r="N335" s="683">
        <v>146</v>
      </c>
      <c r="O335" s="683">
        <v>59481</v>
      </c>
      <c r="P335" s="705"/>
      <c r="Q335" s="684">
        <v>407.40410958904107</v>
      </c>
    </row>
    <row r="336" spans="1:17" ht="14.45" customHeight="1" x14ac:dyDescent="0.2">
      <c r="A336" s="678" t="s">
        <v>521</v>
      </c>
      <c r="B336" s="679" t="s">
        <v>2435</v>
      </c>
      <c r="C336" s="679" t="s">
        <v>2221</v>
      </c>
      <c r="D336" s="679" t="s">
        <v>2805</v>
      </c>
      <c r="E336" s="679" t="s">
        <v>2806</v>
      </c>
      <c r="F336" s="683">
        <v>3</v>
      </c>
      <c r="G336" s="683">
        <v>1089</v>
      </c>
      <c r="H336" s="683"/>
      <c r="I336" s="683">
        <v>363</v>
      </c>
      <c r="J336" s="683"/>
      <c r="K336" s="683"/>
      <c r="L336" s="683"/>
      <c r="M336" s="683"/>
      <c r="N336" s="683"/>
      <c r="O336" s="683"/>
      <c r="P336" s="705"/>
      <c r="Q336" s="684"/>
    </row>
    <row r="337" spans="1:17" ht="14.45" customHeight="1" x14ac:dyDescent="0.2">
      <c r="A337" s="678" t="s">
        <v>521</v>
      </c>
      <c r="B337" s="679" t="s">
        <v>2435</v>
      </c>
      <c r="C337" s="679" t="s">
        <v>2221</v>
      </c>
      <c r="D337" s="679" t="s">
        <v>2807</v>
      </c>
      <c r="E337" s="679" t="s">
        <v>2808</v>
      </c>
      <c r="F337" s="683">
        <v>2</v>
      </c>
      <c r="G337" s="683">
        <v>752</v>
      </c>
      <c r="H337" s="683"/>
      <c r="I337" s="683">
        <v>376</v>
      </c>
      <c r="J337" s="683"/>
      <c r="K337" s="683"/>
      <c r="L337" s="683"/>
      <c r="M337" s="683"/>
      <c r="N337" s="683"/>
      <c r="O337" s="683"/>
      <c r="P337" s="705"/>
      <c r="Q337" s="684"/>
    </row>
    <row r="338" spans="1:17" ht="14.45" customHeight="1" x14ac:dyDescent="0.2">
      <c r="A338" s="678" t="s">
        <v>521</v>
      </c>
      <c r="B338" s="679" t="s">
        <v>2435</v>
      </c>
      <c r="C338" s="679" t="s">
        <v>2221</v>
      </c>
      <c r="D338" s="679" t="s">
        <v>2809</v>
      </c>
      <c r="E338" s="679" t="s">
        <v>2810</v>
      </c>
      <c r="F338" s="683"/>
      <c r="G338" s="683"/>
      <c r="H338" s="683"/>
      <c r="I338" s="683"/>
      <c r="J338" s="683">
        <v>1</v>
      </c>
      <c r="K338" s="683">
        <v>993</v>
      </c>
      <c r="L338" s="683"/>
      <c r="M338" s="683">
        <v>993</v>
      </c>
      <c r="N338" s="683"/>
      <c r="O338" s="683"/>
      <c r="P338" s="705"/>
      <c r="Q338" s="684"/>
    </row>
    <row r="339" spans="1:17" ht="14.45" customHeight="1" x14ac:dyDescent="0.2">
      <c r="A339" s="678" t="s">
        <v>521</v>
      </c>
      <c r="B339" s="679" t="s">
        <v>2435</v>
      </c>
      <c r="C339" s="679" t="s">
        <v>2221</v>
      </c>
      <c r="D339" s="679" t="s">
        <v>2811</v>
      </c>
      <c r="E339" s="679" t="s">
        <v>2812</v>
      </c>
      <c r="F339" s="683">
        <v>5</v>
      </c>
      <c r="G339" s="683">
        <v>775</v>
      </c>
      <c r="H339" s="683"/>
      <c r="I339" s="683">
        <v>155</v>
      </c>
      <c r="J339" s="683"/>
      <c r="K339" s="683"/>
      <c r="L339" s="683"/>
      <c r="M339" s="683"/>
      <c r="N339" s="683"/>
      <c r="O339" s="683"/>
      <c r="P339" s="705"/>
      <c r="Q339" s="684"/>
    </row>
    <row r="340" spans="1:17" ht="14.45" customHeight="1" x14ac:dyDescent="0.2">
      <c r="A340" s="678" t="s">
        <v>521</v>
      </c>
      <c r="B340" s="679" t="s">
        <v>2435</v>
      </c>
      <c r="C340" s="679" t="s">
        <v>2221</v>
      </c>
      <c r="D340" s="679" t="s">
        <v>2813</v>
      </c>
      <c r="E340" s="679" t="s">
        <v>2814</v>
      </c>
      <c r="F340" s="683"/>
      <c r="G340" s="683"/>
      <c r="H340" s="683"/>
      <c r="I340" s="683"/>
      <c r="J340" s="683"/>
      <c r="K340" s="683"/>
      <c r="L340" s="683"/>
      <c r="M340" s="683"/>
      <c r="N340" s="683">
        <v>1</v>
      </c>
      <c r="O340" s="683">
        <v>46</v>
      </c>
      <c r="P340" s="705"/>
      <c r="Q340" s="684">
        <v>46</v>
      </c>
    </row>
    <row r="341" spans="1:17" ht="14.45" customHeight="1" x14ac:dyDescent="0.2">
      <c r="A341" s="678" t="s">
        <v>521</v>
      </c>
      <c r="B341" s="679" t="s">
        <v>2435</v>
      </c>
      <c r="C341" s="679" t="s">
        <v>2221</v>
      </c>
      <c r="D341" s="679" t="s">
        <v>2815</v>
      </c>
      <c r="E341" s="679" t="s">
        <v>2816</v>
      </c>
      <c r="F341" s="683">
        <v>14</v>
      </c>
      <c r="G341" s="683">
        <v>16226</v>
      </c>
      <c r="H341" s="683"/>
      <c r="I341" s="683">
        <v>1159</v>
      </c>
      <c r="J341" s="683">
        <v>19</v>
      </c>
      <c r="K341" s="683">
        <v>22116</v>
      </c>
      <c r="L341" s="683"/>
      <c r="M341" s="683">
        <v>1164</v>
      </c>
      <c r="N341" s="683">
        <v>30</v>
      </c>
      <c r="O341" s="683">
        <v>36150</v>
      </c>
      <c r="P341" s="705"/>
      <c r="Q341" s="684">
        <v>1205</v>
      </c>
    </row>
    <row r="342" spans="1:17" ht="14.45" customHeight="1" x14ac:dyDescent="0.2">
      <c r="A342" s="678" t="s">
        <v>521</v>
      </c>
      <c r="B342" s="679" t="s">
        <v>2435</v>
      </c>
      <c r="C342" s="679" t="s">
        <v>2221</v>
      </c>
      <c r="D342" s="679" t="s">
        <v>2817</v>
      </c>
      <c r="E342" s="679" t="s">
        <v>2818</v>
      </c>
      <c r="F342" s="683"/>
      <c r="G342" s="683"/>
      <c r="H342" s="683"/>
      <c r="I342" s="683"/>
      <c r="J342" s="683"/>
      <c r="K342" s="683"/>
      <c r="L342" s="683"/>
      <c r="M342" s="683"/>
      <c r="N342" s="683">
        <v>1</v>
      </c>
      <c r="O342" s="683">
        <v>1603</v>
      </c>
      <c r="P342" s="705"/>
      <c r="Q342" s="684">
        <v>1603</v>
      </c>
    </row>
    <row r="343" spans="1:17" ht="14.45" customHeight="1" x14ac:dyDescent="0.2">
      <c r="A343" s="678" t="s">
        <v>521</v>
      </c>
      <c r="B343" s="679" t="s">
        <v>2435</v>
      </c>
      <c r="C343" s="679" t="s">
        <v>2221</v>
      </c>
      <c r="D343" s="679" t="s">
        <v>2819</v>
      </c>
      <c r="E343" s="679" t="s">
        <v>2820</v>
      </c>
      <c r="F343" s="683">
        <v>1</v>
      </c>
      <c r="G343" s="683">
        <v>725</v>
      </c>
      <c r="H343" s="683"/>
      <c r="I343" s="683">
        <v>725</v>
      </c>
      <c r="J343" s="683"/>
      <c r="K343" s="683"/>
      <c r="L343" s="683"/>
      <c r="M343" s="683"/>
      <c r="N343" s="683"/>
      <c r="O343" s="683"/>
      <c r="P343" s="705"/>
      <c r="Q343" s="684"/>
    </row>
    <row r="344" spans="1:17" ht="14.45" customHeight="1" x14ac:dyDescent="0.2">
      <c r="A344" s="678" t="s">
        <v>521</v>
      </c>
      <c r="B344" s="679" t="s">
        <v>2435</v>
      </c>
      <c r="C344" s="679" t="s">
        <v>2221</v>
      </c>
      <c r="D344" s="679" t="s">
        <v>2821</v>
      </c>
      <c r="E344" s="679" t="s">
        <v>2822</v>
      </c>
      <c r="F344" s="683"/>
      <c r="G344" s="683"/>
      <c r="H344" s="683"/>
      <c r="I344" s="683"/>
      <c r="J344" s="683"/>
      <c r="K344" s="683"/>
      <c r="L344" s="683"/>
      <c r="M344" s="683"/>
      <c r="N344" s="683">
        <v>2</v>
      </c>
      <c r="O344" s="683">
        <v>3872</v>
      </c>
      <c r="P344" s="705"/>
      <c r="Q344" s="684">
        <v>1936</v>
      </c>
    </row>
    <row r="345" spans="1:17" ht="14.45" customHeight="1" x14ac:dyDescent="0.2">
      <c r="A345" s="678" t="s">
        <v>521</v>
      </c>
      <c r="B345" s="679" t="s">
        <v>2435</v>
      </c>
      <c r="C345" s="679" t="s">
        <v>2221</v>
      </c>
      <c r="D345" s="679" t="s">
        <v>2823</v>
      </c>
      <c r="E345" s="679" t="s">
        <v>2824</v>
      </c>
      <c r="F345" s="683">
        <v>6</v>
      </c>
      <c r="G345" s="683">
        <v>0</v>
      </c>
      <c r="H345" s="683"/>
      <c r="I345" s="683">
        <v>0</v>
      </c>
      <c r="J345" s="683">
        <v>1</v>
      </c>
      <c r="K345" s="683">
        <v>0</v>
      </c>
      <c r="L345" s="683"/>
      <c r="M345" s="683">
        <v>0</v>
      </c>
      <c r="N345" s="683">
        <v>4</v>
      </c>
      <c r="O345" s="683">
        <v>0</v>
      </c>
      <c r="P345" s="705"/>
      <c r="Q345" s="684">
        <v>0</v>
      </c>
    </row>
    <row r="346" spans="1:17" ht="14.45" customHeight="1" x14ac:dyDescent="0.2">
      <c r="A346" s="678" t="s">
        <v>521</v>
      </c>
      <c r="B346" s="679" t="s">
        <v>2435</v>
      </c>
      <c r="C346" s="679" t="s">
        <v>2221</v>
      </c>
      <c r="D346" s="679" t="s">
        <v>2825</v>
      </c>
      <c r="E346" s="679" t="s">
        <v>2826</v>
      </c>
      <c r="F346" s="683">
        <v>2</v>
      </c>
      <c r="G346" s="683">
        <v>2920</v>
      </c>
      <c r="H346" s="683"/>
      <c r="I346" s="683">
        <v>1460</v>
      </c>
      <c r="J346" s="683"/>
      <c r="K346" s="683"/>
      <c r="L346" s="683"/>
      <c r="M346" s="683"/>
      <c r="N346" s="683"/>
      <c r="O346" s="683"/>
      <c r="P346" s="705"/>
      <c r="Q346" s="684"/>
    </row>
    <row r="347" spans="1:17" ht="14.45" customHeight="1" x14ac:dyDescent="0.2">
      <c r="A347" s="678" t="s">
        <v>521</v>
      </c>
      <c r="B347" s="679" t="s">
        <v>2435</v>
      </c>
      <c r="C347" s="679" t="s">
        <v>2221</v>
      </c>
      <c r="D347" s="679" t="s">
        <v>2827</v>
      </c>
      <c r="E347" s="679" t="s">
        <v>2828</v>
      </c>
      <c r="F347" s="683">
        <v>1</v>
      </c>
      <c r="G347" s="683">
        <v>2596</v>
      </c>
      <c r="H347" s="683"/>
      <c r="I347" s="683">
        <v>2596</v>
      </c>
      <c r="J347" s="683"/>
      <c r="K347" s="683"/>
      <c r="L347" s="683"/>
      <c r="M347" s="683"/>
      <c r="N347" s="683">
        <v>3</v>
      </c>
      <c r="O347" s="683">
        <v>8286</v>
      </c>
      <c r="P347" s="705"/>
      <c r="Q347" s="684">
        <v>2762</v>
      </c>
    </row>
    <row r="348" spans="1:17" ht="14.45" customHeight="1" x14ac:dyDescent="0.2">
      <c r="A348" s="678" t="s">
        <v>521</v>
      </c>
      <c r="B348" s="679" t="s">
        <v>2435</v>
      </c>
      <c r="C348" s="679" t="s">
        <v>2221</v>
      </c>
      <c r="D348" s="679" t="s">
        <v>2829</v>
      </c>
      <c r="E348" s="679" t="s">
        <v>2830</v>
      </c>
      <c r="F348" s="683">
        <v>1</v>
      </c>
      <c r="G348" s="683">
        <v>4494</v>
      </c>
      <c r="H348" s="683"/>
      <c r="I348" s="683">
        <v>4494</v>
      </c>
      <c r="J348" s="683"/>
      <c r="K348" s="683"/>
      <c r="L348" s="683"/>
      <c r="M348" s="683"/>
      <c r="N348" s="683">
        <v>1</v>
      </c>
      <c r="O348" s="683">
        <v>4744</v>
      </c>
      <c r="P348" s="705"/>
      <c r="Q348" s="684">
        <v>4744</v>
      </c>
    </row>
    <row r="349" spans="1:17" ht="14.45" customHeight="1" x14ac:dyDescent="0.2">
      <c r="A349" s="678" t="s">
        <v>521</v>
      </c>
      <c r="B349" s="679" t="s">
        <v>2435</v>
      </c>
      <c r="C349" s="679" t="s">
        <v>2221</v>
      </c>
      <c r="D349" s="679" t="s">
        <v>2831</v>
      </c>
      <c r="E349" s="679" t="s">
        <v>2832</v>
      </c>
      <c r="F349" s="683"/>
      <c r="G349" s="683"/>
      <c r="H349" s="683"/>
      <c r="I349" s="683"/>
      <c r="J349" s="683"/>
      <c r="K349" s="683"/>
      <c r="L349" s="683"/>
      <c r="M349" s="683"/>
      <c r="N349" s="683">
        <v>1</v>
      </c>
      <c r="O349" s="683">
        <v>704</v>
      </c>
      <c r="P349" s="705"/>
      <c r="Q349" s="684">
        <v>704</v>
      </c>
    </row>
    <row r="350" spans="1:17" ht="14.45" customHeight="1" x14ac:dyDescent="0.2">
      <c r="A350" s="678" t="s">
        <v>521</v>
      </c>
      <c r="B350" s="679" t="s">
        <v>2435</v>
      </c>
      <c r="C350" s="679" t="s">
        <v>2221</v>
      </c>
      <c r="D350" s="679" t="s">
        <v>2833</v>
      </c>
      <c r="E350" s="679" t="s">
        <v>2777</v>
      </c>
      <c r="F350" s="683">
        <v>1</v>
      </c>
      <c r="G350" s="683">
        <v>0</v>
      </c>
      <c r="H350" s="683"/>
      <c r="I350" s="683">
        <v>0</v>
      </c>
      <c r="J350" s="683">
        <v>3</v>
      </c>
      <c r="K350" s="683">
        <v>0</v>
      </c>
      <c r="L350" s="683"/>
      <c r="M350" s="683">
        <v>0</v>
      </c>
      <c r="N350" s="683">
        <v>6</v>
      </c>
      <c r="O350" s="683">
        <v>0</v>
      </c>
      <c r="P350" s="705"/>
      <c r="Q350" s="684">
        <v>0</v>
      </c>
    </row>
    <row r="351" spans="1:17" ht="14.45" customHeight="1" x14ac:dyDescent="0.2">
      <c r="A351" s="678" t="s">
        <v>521</v>
      </c>
      <c r="B351" s="679" t="s">
        <v>2435</v>
      </c>
      <c r="C351" s="679" t="s">
        <v>2221</v>
      </c>
      <c r="D351" s="679" t="s">
        <v>2834</v>
      </c>
      <c r="E351" s="679" t="s">
        <v>2835</v>
      </c>
      <c r="F351" s="683"/>
      <c r="G351" s="683"/>
      <c r="H351" s="683"/>
      <c r="I351" s="683"/>
      <c r="J351" s="683"/>
      <c r="K351" s="683"/>
      <c r="L351" s="683"/>
      <c r="M351" s="683"/>
      <c r="N351" s="683">
        <v>1</v>
      </c>
      <c r="O351" s="683">
        <v>276</v>
      </c>
      <c r="P351" s="705"/>
      <c r="Q351" s="684">
        <v>276</v>
      </c>
    </row>
    <row r="352" spans="1:17" ht="14.45" customHeight="1" x14ac:dyDescent="0.2">
      <c r="A352" s="678" t="s">
        <v>521</v>
      </c>
      <c r="B352" s="679" t="s">
        <v>2435</v>
      </c>
      <c r="C352" s="679" t="s">
        <v>2221</v>
      </c>
      <c r="D352" s="679" t="s">
        <v>2836</v>
      </c>
      <c r="E352" s="679" t="s">
        <v>2837</v>
      </c>
      <c r="F352" s="683"/>
      <c r="G352" s="683"/>
      <c r="H352" s="683"/>
      <c r="I352" s="683"/>
      <c r="J352" s="683">
        <v>2</v>
      </c>
      <c r="K352" s="683">
        <v>6354</v>
      </c>
      <c r="L352" s="683"/>
      <c r="M352" s="683">
        <v>3177</v>
      </c>
      <c r="N352" s="683"/>
      <c r="O352" s="683"/>
      <c r="P352" s="705"/>
      <c r="Q352" s="684"/>
    </row>
    <row r="353" spans="1:17" ht="14.45" customHeight="1" x14ac:dyDescent="0.2">
      <c r="A353" s="678" t="s">
        <v>521</v>
      </c>
      <c r="B353" s="679" t="s">
        <v>2435</v>
      </c>
      <c r="C353" s="679" t="s">
        <v>2221</v>
      </c>
      <c r="D353" s="679" t="s">
        <v>2838</v>
      </c>
      <c r="E353" s="679" t="s">
        <v>2839</v>
      </c>
      <c r="F353" s="683"/>
      <c r="G353" s="683"/>
      <c r="H353" s="683"/>
      <c r="I353" s="683"/>
      <c r="J353" s="683">
        <v>1</v>
      </c>
      <c r="K353" s="683">
        <v>2789</v>
      </c>
      <c r="L353" s="683"/>
      <c r="M353" s="683">
        <v>2789</v>
      </c>
      <c r="N353" s="683"/>
      <c r="O353" s="683"/>
      <c r="P353" s="705"/>
      <c r="Q353" s="684"/>
    </row>
    <row r="354" spans="1:17" ht="14.45" customHeight="1" x14ac:dyDescent="0.2">
      <c r="A354" s="678" t="s">
        <v>521</v>
      </c>
      <c r="B354" s="679" t="s">
        <v>2435</v>
      </c>
      <c r="C354" s="679" t="s">
        <v>2221</v>
      </c>
      <c r="D354" s="679" t="s">
        <v>2840</v>
      </c>
      <c r="E354" s="679" t="s">
        <v>2841</v>
      </c>
      <c r="F354" s="683">
        <v>6</v>
      </c>
      <c r="G354" s="683">
        <v>1938</v>
      </c>
      <c r="H354" s="683"/>
      <c r="I354" s="683">
        <v>323</v>
      </c>
      <c r="J354" s="683"/>
      <c r="K354" s="683"/>
      <c r="L354" s="683"/>
      <c r="M354" s="683"/>
      <c r="N354" s="683"/>
      <c r="O354" s="683"/>
      <c r="P354" s="705"/>
      <c r="Q354" s="684"/>
    </row>
    <row r="355" spans="1:17" ht="14.45" customHeight="1" x14ac:dyDescent="0.2">
      <c r="A355" s="678" t="s">
        <v>521</v>
      </c>
      <c r="B355" s="679" t="s">
        <v>2435</v>
      </c>
      <c r="C355" s="679" t="s">
        <v>2221</v>
      </c>
      <c r="D355" s="679" t="s">
        <v>2388</v>
      </c>
      <c r="E355" s="679" t="s">
        <v>2389</v>
      </c>
      <c r="F355" s="683"/>
      <c r="G355" s="683"/>
      <c r="H355" s="683"/>
      <c r="I355" s="683"/>
      <c r="J355" s="683"/>
      <c r="K355" s="683"/>
      <c r="L355" s="683"/>
      <c r="M355" s="683"/>
      <c r="N355" s="683">
        <v>1</v>
      </c>
      <c r="O355" s="683">
        <v>0</v>
      </c>
      <c r="P355" s="705"/>
      <c r="Q355" s="684">
        <v>0</v>
      </c>
    </row>
    <row r="356" spans="1:17" ht="14.45" customHeight="1" x14ac:dyDescent="0.2">
      <c r="A356" s="678" t="s">
        <v>521</v>
      </c>
      <c r="B356" s="679" t="s">
        <v>2435</v>
      </c>
      <c r="C356" s="679" t="s">
        <v>2221</v>
      </c>
      <c r="D356" s="679" t="s">
        <v>2842</v>
      </c>
      <c r="E356" s="679" t="s">
        <v>2843</v>
      </c>
      <c r="F356" s="683"/>
      <c r="G356" s="683"/>
      <c r="H356" s="683"/>
      <c r="I356" s="683"/>
      <c r="J356" s="683">
        <v>128</v>
      </c>
      <c r="K356" s="683">
        <v>0</v>
      </c>
      <c r="L356" s="683"/>
      <c r="M356" s="683">
        <v>0</v>
      </c>
      <c r="N356" s="683">
        <v>77</v>
      </c>
      <c r="O356" s="683">
        <v>0</v>
      </c>
      <c r="P356" s="705"/>
      <c r="Q356" s="684">
        <v>0</v>
      </c>
    </row>
    <row r="357" spans="1:17" ht="14.45" customHeight="1" x14ac:dyDescent="0.2">
      <c r="A357" s="678" t="s">
        <v>521</v>
      </c>
      <c r="B357" s="679" t="s">
        <v>2435</v>
      </c>
      <c r="C357" s="679" t="s">
        <v>2221</v>
      </c>
      <c r="D357" s="679" t="s">
        <v>2844</v>
      </c>
      <c r="E357" s="679" t="s">
        <v>2845</v>
      </c>
      <c r="F357" s="683"/>
      <c r="G357" s="683"/>
      <c r="H357" s="683"/>
      <c r="I357" s="683"/>
      <c r="J357" s="683"/>
      <c r="K357" s="683"/>
      <c r="L357" s="683"/>
      <c r="M357" s="683"/>
      <c r="N357" s="683">
        <v>1</v>
      </c>
      <c r="O357" s="683">
        <v>0</v>
      </c>
      <c r="P357" s="705"/>
      <c r="Q357" s="684">
        <v>0</v>
      </c>
    </row>
    <row r="358" spans="1:17" ht="14.45" customHeight="1" x14ac:dyDescent="0.2">
      <c r="A358" s="678" t="s">
        <v>521</v>
      </c>
      <c r="B358" s="679" t="s">
        <v>2846</v>
      </c>
      <c r="C358" s="679" t="s">
        <v>2221</v>
      </c>
      <c r="D358" s="679" t="s">
        <v>2250</v>
      </c>
      <c r="E358" s="679" t="s">
        <v>2251</v>
      </c>
      <c r="F358" s="683"/>
      <c r="G358" s="683"/>
      <c r="H358" s="683"/>
      <c r="I358" s="683"/>
      <c r="J358" s="683">
        <v>4</v>
      </c>
      <c r="K358" s="683">
        <v>3408</v>
      </c>
      <c r="L358" s="683"/>
      <c r="M358" s="683">
        <v>852</v>
      </c>
      <c r="N358" s="683"/>
      <c r="O358" s="683"/>
      <c r="P358" s="705"/>
      <c r="Q358" s="684"/>
    </row>
    <row r="359" spans="1:17" ht="14.45" customHeight="1" x14ac:dyDescent="0.2">
      <c r="A359" s="678" t="s">
        <v>521</v>
      </c>
      <c r="B359" s="679" t="s">
        <v>2846</v>
      </c>
      <c r="C359" s="679" t="s">
        <v>2221</v>
      </c>
      <c r="D359" s="679" t="s">
        <v>2762</v>
      </c>
      <c r="E359" s="679" t="s">
        <v>2763</v>
      </c>
      <c r="F359" s="683"/>
      <c r="G359" s="683"/>
      <c r="H359" s="683"/>
      <c r="I359" s="683"/>
      <c r="J359" s="683">
        <v>1</v>
      </c>
      <c r="K359" s="683">
        <v>3602</v>
      </c>
      <c r="L359" s="683"/>
      <c r="M359" s="683">
        <v>3602</v>
      </c>
      <c r="N359" s="683"/>
      <c r="O359" s="683"/>
      <c r="P359" s="705"/>
      <c r="Q359" s="684"/>
    </row>
    <row r="360" spans="1:17" ht="14.45" customHeight="1" x14ac:dyDescent="0.2">
      <c r="A360" s="678" t="s">
        <v>521</v>
      </c>
      <c r="B360" s="679" t="s">
        <v>2846</v>
      </c>
      <c r="C360" s="679" t="s">
        <v>2221</v>
      </c>
      <c r="D360" s="679" t="s">
        <v>2847</v>
      </c>
      <c r="E360" s="679" t="s">
        <v>2848</v>
      </c>
      <c r="F360" s="683"/>
      <c r="G360" s="683"/>
      <c r="H360" s="683"/>
      <c r="I360" s="683"/>
      <c r="J360" s="683">
        <v>2</v>
      </c>
      <c r="K360" s="683">
        <v>832</v>
      </c>
      <c r="L360" s="683"/>
      <c r="M360" s="683">
        <v>416</v>
      </c>
      <c r="N360" s="683"/>
      <c r="O360" s="683"/>
      <c r="P360" s="705"/>
      <c r="Q360" s="684"/>
    </row>
    <row r="361" spans="1:17" ht="14.45" customHeight="1" x14ac:dyDescent="0.2">
      <c r="A361" s="678" t="s">
        <v>521</v>
      </c>
      <c r="B361" s="679" t="s">
        <v>2846</v>
      </c>
      <c r="C361" s="679" t="s">
        <v>2221</v>
      </c>
      <c r="D361" s="679" t="s">
        <v>2782</v>
      </c>
      <c r="E361" s="679" t="s">
        <v>2783</v>
      </c>
      <c r="F361" s="683"/>
      <c r="G361" s="683"/>
      <c r="H361" s="683"/>
      <c r="I361" s="683"/>
      <c r="J361" s="683">
        <v>12</v>
      </c>
      <c r="K361" s="683">
        <v>1380</v>
      </c>
      <c r="L361" s="683"/>
      <c r="M361" s="683">
        <v>115</v>
      </c>
      <c r="N361" s="683"/>
      <c r="O361" s="683"/>
      <c r="P361" s="705"/>
      <c r="Q361" s="684"/>
    </row>
    <row r="362" spans="1:17" ht="14.45" customHeight="1" x14ac:dyDescent="0.2">
      <c r="A362" s="678" t="s">
        <v>521</v>
      </c>
      <c r="B362" s="679" t="s">
        <v>2846</v>
      </c>
      <c r="C362" s="679" t="s">
        <v>2221</v>
      </c>
      <c r="D362" s="679" t="s">
        <v>2849</v>
      </c>
      <c r="E362" s="679" t="s">
        <v>2850</v>
      </c>
      <c r="F362" s="683"/>
      <c r="G362" s="683"/>
      <c r="H362" s="683"/>
      <c r="I362" s="683"/>
      <c r="J362" s="683">
        <v>2</v>
      </c>
      <c r="K362" s="683">
        <v>12428</v>
      </c>
      <c r="L362" s="683"/>
      <c r="M362" s="683">
        <v>6214</v>
      </c>
      <c r="N362" s="683"/>
      <c r="O362" s="683"/>
      <c r="P362" s="705"/>
      <c r="Q362" s="684"/>
    </row>
    <row r="363" spans="1:17" ht="14.45" customHeight="1" thickBot="1" x14ac:dyDescent="0.25">
      <c r="A363" s="685" t="s">
        <v>521</v>
      </c>
      <c r="B363" s="686" t="s">
        <v>2846</v>
      </c>
      <c r="C363" s="686" t="s">
        <v>2221</v>
      </c>
      <c r="D363" s="686" t="s">
        <v>2851</v>
      </c>
      <c r="E363" s="686" t="s">
        <v>2852</v>
      </c>
      <c r="F363" s="690"/>
      <c r="G363" s="690"/>
      <c r="H363" s="690"/>
      <c r="I363" s="690"/>
      <c r="J363" s="690">
        <v>1</v>
      </c>
      <c r="K363" s="690">
        <v>5692</v>
      </c>
      <c r="L363" s="690"/>
      <c r="M363" s="690">
        <v>5692</v>
      </c>
      <c r="N363" s="690"/>
      <c r="O363" s="690"/>
      <c r="P363" s="698"/>
      <c r="Q363" s="69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4DAAF587-9BEA-4949-973F-35E231C270C0}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29" customWidth="1"/>
    <col min="2" max="2" width="7.85546875" style="329" hidden="1" customWidth="1" outlineLevel="1"/>
    <col min="3" max="3" width="7.85546875" style="329" customWidth="1" collapsed="1"/>
    <col min="4" max="4" width="7.85546875" style="329" customWidth="1"/>
    <col min="5" max="5" width="7.85546875" style="329" hidden="1" customWidth="1" outlineLevel="1"/>
    <col min="6" max="6" width="7.85546875" style="337" customWidth="1" collapsed="1"/>
    <col min="7" max="7" width="7.85546875" style="329" hidden="1" customWidth="1" outlineLevel="1"/>
    <col min="8" max="8" width="7.85546875" style="329" customWidth="1" collapsed="1"/>
    <col min="9" max="9" width="7.85546875" style="329" customWidth="1"/>
    <col min="10" max="10" width="7.85546875" style="329" hidden="1" customWidth="1" outlineLevel="1"/>
    <col min="11" max="11" width="7.85546875" style="338" customWidth="1" collapsed="1"/>
    <col min="12" max="13" width="7.85546875" style="329" hidden="1" customWidth="1"/>
    <col min="14" max="15" width="7.85546875" style="329" customWidth="1"/>
    <col min="16" max="16" width="9.28515625" style="329" hidden="1" customWidth="1" outlineLevel="1"/>
    <col min="17" max="17" width="9.5703125" style="329" hidden="1" customWidth="1" outlineLevel="1"/>
    <col min="18" max="18" width="9.28515625" style="329" collapsed="1"/>
    <col min="19" max="16384" width="9.28515625" style="329"/>
  </cols>
  <sheetData>
    <row r="1" spans="1:17" ht="18.600000000000001" customHeight="1" thickBot="1" x14ac:dyDescent="0.35">
      <c r="A1" s="594" t="s">
        <v>121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</row>
    <row r="2" spans="1:17" ht="14.45" customHeight="1" thickBot="1" x14ac:dyDescent="0.25">
      <c r="A2" s="347" t="s">
        <v>297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7" ht="14.45" customHeight="1" thickBot="1" x14ac:dyDescent="0.25">
      <c r="A3" s="616" t="s">
        <v>56</v>
      </c>
      <c r="B3" s="582" t="s">
        <v>57</v>
      </c>
      <c r="C3" s="583"/>
      <c r="D3" s="583"/>
      <c r="E3" s="584"/>
      <c r="F3" s="585"/>
      <c r="G3" s="582" t="s">
        <v>214</v>
      </c>
      <c r="H3" s="583"/>
      <c r="I3" s="583"/>
      <c r="J3" s="584"/>
      <c r="K3" s="585"/>
      <c r="L3" s="106"/>
      <c r="M3" s="107"/>
      <c r="N3" s="106"/>
      <c r="O3" s="108"/>
    </row>
    <row r="4" spans="1:17" ht="14.45" customHeight="1" thickBot="1" x14ac:dyDescent="0.25">
      <c r="A4" s="617"/>
      <c r="B4" s="109">
        <v>2019</v>
      </c>
      <c r="C4" s="110">
        <v>2020</v>
      </c>
      <c r="D4" s="110">
        <v>2021</v>
      </c>
      <c r="E4" s="391" t="s">
        <v>293</v>
      </c>
      <c r="F4" s="392" t="s">
        <v>2</v>
      </c>
      <c r="G4" s="109">
        <v>2019</v>
      </c>
      <c r="H4" s="110">
        <v>2020</v>
      </c>
      <c r="I4" s="110">
        <v>2021</v>
      </c>
      <c r="J4" s="481" t="s">
        <v>293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294</v>
      </c>
      <c r="Q4" s="113" t="s">
        <v>295</v>
      </c>
    </row>
    <row r="5" spans="1:17" ht="14.45" hidden="1" customHeight="1" outlineLevel="1" x14ac:dyDescent="0.2">
      <c r="A5" s="409" t="s">
        <v>149</v>
      </c>
      <c r="B5" s="104">
        <v>110.967</v>
      </c>
      <c r="C5" s="99">
        <v>89.545000000000002</v>
      </c>
      <c r="D5" s="99">
        <v>312.02499999999998</v>
      </c>
      <c r="E5" s="397">
        <f>IF(OR(D5=0,B5=0),"",D5/B5)</f>
        <v>2.8118719979813815</v>
      </c>
      <c r="F5" s="114">
        <f>IF(OR(D5=0,C5=0),"",D5/C5)</f>
        <v>3.484560835334189</v>
      </c>
      <c r="G5" s="115">
        <v>15</v>
      </c>
      <c r="H5" s="99">
        <v>17</v>
      </c>
      <c r="I5" s="99">
        <v>29</v>
      </c>
      <c r="J5" s="397">
        <f>IF(OR(I5=0,G5=0),"",I5/G5)</f>
        <v>1.9333333333333333</v>
      </c>
      <c r="K5" s="116">
        <f>IF(OR(I5=0,H5=0),"",I5/H5)</f>
        <v>1.7058823529411764</v>
      </c>
      <c r="L5" s="106"/>
      <c r="M5" s="106"/>
      <c r="N5" s="7">
        <f>D5-C5</f>
        <v>222.47999999999996</v>
      </c>
      <c r="O5" s="8">
        <f>I5-H5</f>
        <v>12</v>
      </c>
      <c r="P5" s="7">
        <f>D5-B5</f>
        <v>201.05799999999999</v>
      </c>
      <c r="Q5" s="8">
        <f>I5-G5</f>
        <v>14</v>
      </c>
    </row>
    <row r="6" spans="1:17" ht="14.45" hidden="1" customHeight="1" outlineLevel="1" x14ac:dyDescent="0.2">
      <c r="A6" s="410" t="s">
        <v>150</v>
      </c>
      <c r="B6" s="105">
        <v>2.5910000000000002</v>
      </c>
      <c r="C6" s="98">
        <v>69.819000000000003</v>
      </c>
      <c r="D6" s="98">
        <v>84.512</v>
      </c>
      <c r="E6" s="397">
        <f t="shared" ref="E6:E12" si="0">IF(OR(D6=0,B6=0),"",D6/B6)</f>
        <v>32.617522192203779</v>
      </c>
      <c r="F6" s="114">
        <f t="shared" ref="F6:F12" si="1">IF(OR(D6=0,C6=0),"",D6/C6)</f>
        <v>1.2104441484409687</v>
      </c>
      <c r="G6" s="118">
        <v>2</v>
      </c>
      <c r="H6" s="98">
        <v>6</v>
      </c>
      <c r="I6" s="98">
        <v>12</v>
      </c>
      <c r="J6" s="398">
        <f t="shared" ref="J6:J12" si="2">IF(OR(I6=0,G6=0),"",I6/G6)</f>
        <v>6</v>
      </c>
      <c r="K6" s="119">
        <f t="shared" ref="K6:K12" si="3">IF(OR(I6=0,H6=0),"",I6/H6)</f>
        <v>2</v>
      </c>
      <c r="L6" s="106"/>
      <c r="M6" s="106"/>
      <c r="N6" s="5">
        <f t="shared" ref="N6:N13" si="4">D6-C6</f>
        <v>14.692999999999998</v>
      </c>
      <c r="O6" s="6">
        <f t="shared" ref="O6:O13" si="5">I6-H6</f>
        <v>6</v>
      </c>
      <c r="P6" s="5">
        <f t="shared" ref="P6:P13" si="6">D6-B6</f>
        <v>81.921000000000006</v>
      </c>
      <c r="Q6" s="6">
        <f t="shared" ref="Q6:Q13" si="7">I6-G6</f>
        <v>10</v>
      </c>
    </row>
    <row r="7" spans="1:17" ht="14.45" hidden="1" customHeight="1" outlineLevel="1" x14ac:dyDescent="0.2">
      <c r="A7" s="410" t="s">
        <v>151</v>
      </c>
      <c r="B7" s="105">
        <v>48.456000000000003</v>
      </c>
      <c r="C7" s="98">
        <v>83.495999999999995</v>
      </c>
      <c r="D7" s="98">
        <v>155.55500000000001</v>
      </c>
      <c r="E7" s="397">
        <f t="shared" si="0"/>
        <v>3.2102319630179958</v>
      </c>
      <c r="F7" s="114">
        <f t="shared" si="1"/>
        <v>1.8630233783654309</v>
      </c>
      <c r="G7" s="118">
        <v>10</v>
      </c>
      <c r="H7" s="98">
        <v>10</v>
      </c>
      <c r="I7" s="98">
        <v>16</v>
      </c>
      <c r="J7" s="398">
        <f t="shared" si="2"/>
        <v>1.6</v>
      </c>
      <c r="K7" s="119">
        <f t="shared" si="3"/>
        <v>1.6</v>
      </c>
      <c r="L7" s="106"/>
      <c r="M7" s="106"/>
      <c r="N7" s="5">
        <f t="shared" si="4"/>
        <v>72.059000000000012</v>
      </c>
      <c r="O7" s="6">
        <f t="shared" si="5"/>
        <v>6</v>
      </c>
      <c r="P7" s="5">
        <f t="shared" si="6"/>
        <v>107.099</v>
      </c>
      <c r="Q7" s="6">
        <f t="shared" si="7"/>
        <v>6</v>
      </c>
    </row>
    <row r="8" spans="1:17" ht="14.45" hidden="1" customHeight="1" outlineLevel="1" x14ac:dyDescent="0.2">
      <c r="A8" s="410" t="s">
        <v>152</v>
      </c>
      <c r="B8" s="105">
        <v>0</v>
      </c>
      <c r="C8" s="98">
        <v>20.704999999999998</v>
      </c>
      <c r="D8" s="98">
        <v>0</v>
      </c>
      <c r="E8" s="397" t="str">
        <f t="shared" si="0"/>
        <v/>
      </c>
      <c r="F8" s="114" t="str">
        <f t="shared" si="1"/>
        <v/>
      </c>
      <c r="G8" s="118">
        <v>0</v>
      </c>
      <c r="H8" s="98">
        <v>2</v>
      </c>
      <c r="I8" s="98">
        <v>0</v>
      </c>
      <c r="J8" s="398" t="str">
        <f t="shared" si="2"/>
        <v/>
      </c>
      <c r="K8" s="119" t="str">
        <f t="shared" si="3"/>
        <v/>
      </c>
      <c r="L8" s="106"/>
      <c r="M8" s="106"/>
      <c r="N8" s="5">
        <f t="shared" si="4"/>
        <v>-20.704999999999998</v>
      </c>
      <c r="O8" s="6">
        <f t="shared" si="5"/>
        <v>-2</v>
      </c>
      <c r="P8" s="5">
        <f t="shared" si="6"/>
        <v>0</v>
      </c>
      <c r="Q8" s="6">
        <f t="shared" si="7"/>
        <v>0</v>
      </c>
    </row>
    <row r="9" spans="1:17" ht="14.45" hidden="1" customHeight="1" outlineLevel="1" x14ac:dyDescent="0.2">
      <c r="A9" s="410" t="s">
        <v>153</v>
      </c>
      <c r="B9" s="105">
        <v>0</v>
      </c>
      <c r="C9" s="98">
        <v>0</v>
      </c>
      <c r="D9" s="98">
        <v>0</v>
      </c>
      <c r="E9" s="397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8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10" t="s">
        <v>154</v>
      </c>
      <c r="B10" s="105">
        <v>11.641</v>
      </c>
      <c r="C10" s="98">
        <v>25.202000000000002</v>
      </c>
      <c r="D10" s="98">
        <v>46.228000000000002</v>
      </c>
      <c r="E10" s="397">
        <f t="shared" si="0"/>
        <v>3.9711365003006618</v>
      </c>
      <c r="F10" s="114">
        <f t="shared" si="1"/>
        <v>1.834298865169431</v>
      </c>
      <c r="G10" s="118">
        <v>7</v>
      </c>
      <c r="H10" s="98">
        <v>5</v>
      </c>
      <c r="I10" s="98">
        <v>5</v>
      </c>
      <c r="J10" s="398">
        <f t="shared" si="2"/>
        <v>0.7142857142857143</v>
      </c>
      <c r="K10" s="119">
        <f t="shared" si="3"/>
        <v>1</v>
      </c>
      <c r="L10" s="106"/>
      <c r="M10" s="106"/>
      <c r="N10" s="5">
        <f t="shared" si="4"/>
        <v>21.026</v>
      </c>
      <c r="O10" s="6">
        <f t="shared" si="5"/>
        <v>0</v>
      </c>
      <c r="P10" s="5">
        <f t="shared" si="6"/>
        <v>34.587000000000003</v>
      </c>
      <c r="Q10" s="6">
        <f t="shared" si="7"/>
        <v>-2</v>
      </c>
    </row>
    <row r="11" spans="1:17" ht="14.45" hidden="1" customHeight="1" outlineLevel="1" x14ac:dyDescent="0.2">
      <c r="A11" s="410" t="s">
        <v>155</v>
      </c>
      <c r="B11" s="105">
        <v>0</v>
      </c>
      <c r="C11" s="98">
        <v>0</v>
      </c>
      <c r="D11" s="98">
        <v>0</v>
      </c>
      <c r="E11" s="397" t="str">
        <f t="shared" si="0"/>
        <v/>
      </c>
      <c r="F11" s="114" t="str">
        <f t="shared" si="1"/>
        <v/>
      </c>
      <c r="G11" s="118">
        <v>0</v>
      </c>
      <c r="H11" s="98">
        <v>0</v>
      </c>
      <c r="I11" s="98">
        <v>0</v>
      </c>
      <c r="J11" s="398" t="str">
        <f t="shared" si="2"/>
        <v/>
      </c>
      <c r="K11" s="119" t="str">
        <f t="shared" si="3"/>
        <v/>
      </c>
      <c r="L11" s="106"/>
      <c r="M11" s="106"/>
      <c r="N11" s="5">
        <f t="shared" si="4"/>
        <v>0</v>
      </c>
      <c r="O11" s="6">
        <f t="shared" si="5"/>
        <v>0</v>
      </c>
      <c r="P11" s="5">
        <f t="shared" si="6"/>
        <v>0</v>
      </c>
      <c r="Q11" s="6">
        <f t="shared" si="7"/>
        <v>0</v>
      </c>
    </row>
    <row r="12" spans="1:17" ht="14.45" hidden="1" customHeight="1" outlineLevel="1" thickBot="1" x14ac:dyDescent="0.25">
      <c r="A12" s="411" t="s">
        <v>183</v>
      </c>
      <c r="B12" s="222">
        <v>0</v>
      </c>
      <c r="C12" s="223">
        <v>0</v>
      </c>
      <c r="D12" s="223">
        <v>0</v>
      </c>
      <c r="E12" s="397" t="str">
        <f t="shared" si="0"/>
        <v/>
      </c>
      <c r="F12" s="114" t="str">
        <f t="shared" si="1"/>
        <v/>
      </c>
      <c r="G12" s="225">
        <v>0</v>
      </c>
      <c r="H12" s="223">
        <v>0</v>
      </c>
      <c r="I12" s="223">
        <v>0</v>
      </c>
      <c r="J12" s="399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0</v>
      </c>
      <c r="Q12" s="228">
        <f t="shared" si="7"/>
        <v>0</v>
      </c>
    </row>
    <row r="13" spans="1:17" ht="14.45" customHeight="1" collapsed="1" thickBot="1" x14ac:dyDescent="0.25">
      <c r="A13" s="102" t="s">
        <v>3</v>
      </c>
      <c r="B13" s="100">
        <f>SUM(B5:B12)</f>
        <v>173.655</v>
      </c>
      <c r="C13" s="101">
        <f>SUM(C5:C12)</f>
        <v>288.767</v>
      </c>
      <c r="D13" s="101">
        <f>SUM(D5:D12)</f>
        <v>598.31999999999994</v>
      </c>
      <c r="E13" s="393">
        <f>IF(OR(D13=0,B13=0),0,D13/B13)</f>
        <v>3.445452189686447</v>
      </c>
      <c r="F13" s="120">
        <f>IF(OR(D13=0,C13=0),0,D13/C13)</f>
        <v>2.071981909290189</v>
      </c>
      <c r="G13" s="121">
        <f>SUM(G5:G12)</f>
        <v>34</v>
      </c>
      <c r="H13" s="101">
        <f>SUM(H5:H12)</f>
        <v>40</v>
      </c>
      <c r="I13" s="101">
        <f>SUM(I5:I12)</f>
        <v>62</v>
      </c>
      <c r="J13" s="393">
        <f>IF(OR(I13=0,G13=0),0,I13/G13)</f>
        <v>1.8235294117647058</v>
      </c>
      <c r="K13" s="122">
        <f>IF(OR(I13=0,H13=0),0,I13/H13)</f>
        <v>1.55</v>
      </c>
      <c r="L13" s="106"/>
      <c r="M13" s="106"/>
      <c r="N13" s="112">
        <f t="shared" si="4"/>
        <v>309.55299999999994</v>
      </c>
      <c r="O13" s="123">
        <f t="shared" si="5"/>
        <v>22</v>
      </c>
      <c r="P13" s="112">
        <f t="shared" si="6"/>
        <v>424.66499999999996</v>
      </c>
      <c r="Q13" s="123">
        <f t="shared" si="7"/>
        <v>28</v>
      </c>
    </row>
    <row r="14" spans="1:17" ht="14.45" customHeight="1" x14ac:dyDescent="0.2">
      <c r="A14" s="124"/>
      <c r="B14" s="595"/>
      <c r="C14" s="595"/>
      <c r="D14" s="595"/>
      <c r="E14" s="618"/>
      <c r="F14" s="595"/>
      <c r="G14" s="595"/>
      <c r="H14" s="595"/>
      <c r="I14" s="595"/>
      <c r="J14" s="618"/>
      <c r="K14" s="595"/>
      <c r="L14" s="106"/>
      <c r="M14" s="106"/>
      <c r="N14" s="106"/>
      <c r="O14" s="108"/>
      <c r="P14" s="106"/>
      <c r="Q14" s="108"/>
    </row>
    <row r="15" spans="1:17" ht="14.45" customHeight="1" thickBot="1" x14ac:dyDescent="0.25">
      <c r="A15" s="124"/>
      <c r="B15" s="330"/>
      <c r="C15" s="331"/>
      <c r="D15" s="331"/>
      <c r="E15" s="331"/>
      <c r="F15" s="331"/>
      <c r="G15" s="330"/>
      <c r="H15" s="331"/>
      <c r="I15" s="331"/>
      <c r="J15" s="331"/>
      <c r="K15" s="331"/>
      <c r="L15" s="106"/>
      <c r="M15" s="106"/>
      <c r="N15" s="106"/>
      <c r="O15" s="108"/>
      <c r="P15" s="106"/>
      <c r="Q15" s="108"/>
    </row>
    <row r="16" spans="1:17" ht="14.45" customHeight="1" thickBot="1" x14ac:dyDescent="0.25">
      <c r="A16" s="619" t="s">
        <v>228</v>
      </c>
      <c r="B16" s="621" t="s">
        <v>57</v>
      </c>
      <c r="C16" s="622"/>
      <c r="D16" s="622"/>
      <c r="E16" s="623"/>
      <c r="F16" s="624"/>
      <c r="G16" s="621" t="s">
        <v>214</v>
      </c>
      <c r="H16" s="622"/>
      <c r="I16" s="622"/>
      <c r="J16" s="623"/>
      <c r="K16" s="624"/>
      <c r="L16" s="612" t="s">
        <v>159</v>
      </c>
      <c r="M16" s="613"/>
      <c r="N16" s="140"/>
      <c r="O16" s="140"/>
      <c r="P16" s="140"/>
      <c r="Q16" s="140"/>
    </row>
    <row r="17" spans="1:17" ht="14.45" customHeight="1" thickBot="1" x14ac:dyDescent="0.25">
      <c r="A17" s="620"/>
      <c r="B17" s="125">
        <v>2019</v>
      </c>
      <c r="C17" s="126">
        <v>2020</v>
      </c>
      <c r="D17" s="126">
        <v>2021</v>
      </c>
      <c r="E17" s="477" t="s">
        <v>293</v>
      </c>
      <c r="F17" s="127" t="s">
        <v>2</v>
      </c>
      <c r="G17" s="125">
        <v>2019</v>
      </c>
      <c r="H17" s="126">
        <v>2020</v>
      </c>
      <c r="I17" s="126">
        <v>2021</v>
      </c>
      <c r="J17" s="477" t="s">
        <v>293</v>
      </c>
      <c r="K17" s="127" t="s">
        <v>2</v>
      </c>
      <c r="L17" s="614" t="s">
        <v>160</v>
      </c>
      <c r="M17" s="615"/>
      <c r="N17" s="128" t="s">
        <v>58</v>
      </c>
      <c r="O17" s="129" t="s">
        <v>59</v>
      </c>
      <c r="P17" s="128" t="s">
        <v>294</v>
      </c>
      <c r="Q17" s="129" t="s">
        <v>295</v>
      </c>
    </row>
    <row r="18" spans="1:17" ht="14.45" hidden="1" customHeight="1" outlineLevel="1" x14ac:dyDescent="0.2">
      <c r="A18" s="409" t="s">
        <v>149</v>
      </c>
      <c r="B18" s="104">
        <v>110.967</v>
      </c>
      <c r="C18" s="99">
        <v>89.545000000000002</v>
      </c>
      <c r="D18" s="99">
        <v>312.02499999999998</v>
      </c>
      <c r="E18" s="397">
        <f>IF(OR(D18=0,B18=0),"",D18/B18)</f>
        <v>2.8118719979813815</v>
      </c>
      <c r="F18" s="114">
        <f>IF(OR(D18=0,C18=0),"",D18/C18)</f>
        <v>3.484560835334189</v>
      </c>
      <c r="G18" s="104">
        <v>15</v>
      </c>
      <c r="H18" s="99">
        <v>17</v>
      </c>
      <c r="I18" s="99">
        <v>29</v>
      </c>
      <c r="J18" s="397">
        <f>IF(OR(I18=0,G18=0),"",I18/G18)</f>
        <v>1.9333333333333333</v>
      </c>
      <c r="K18" s="116">
        <f>IF(OR(I18=0,H18=0),"",I18/H18)</f>
        <v>1.7058823529411764</v>
      </c>
      <c r="L18" s="610">
        <v>0.91871999999999998</v>
      </c>
      <c r="M18" s="611"/>
      <c r="N18" s="130">
        <f t="shared" ref="N18:N26" si="8">D18-C18</f>
        <v>222.47999999999996</v>
      </c>
      <c r="O18" s="131">
        <f t="shared" ref="O18:O26" si="9">I18-H18</f>
        <v>12</v>
      </c>
      <c r="P18" s="130">
        <f t="shared" ref="P18:P26" si="10">D18-B18</f>
        <v>201.05799999999999</v>
      </c>
      <c r="Q18" s="131">
        <f t="shared" ref="Q18:Q26" si="11">I18-G18</f>
        <v>14</v>
      </c>
    </row>
    <row r="19" spans="1:17" ht="14.45" hidden="1" customHeight="1" outlineLevel="1" x14ac:dyDescent="0.2">
      <c r="A19" s="410" t="s">
        <v>150</v>
      </c>
      <c r="B19" s="105">
        <v>2.5910000000000002</v>
      </c>
      <c r="C19" s="98">
        <v>69.819000000000003</v>
      </c>
      <c r="D19" s="98">
        <v>84.512</v>
      </c>
      <c r="E19" s="398">
        <f t="shared" ref="E19:E25" si="12">IF(OR(D19=0,B19=0),"",D19/B19)</f>
        <v>32.617522192203779</v>
      </c>
      <c r="F19" s="117">
        <f t="shared" ref="F19:F25" si="13">IF(OR(D19=0,C19=0),"",D19/C19)</f>
        <v>1.2104441484409687</v>
      </c>
      <c r="G19" s="105">
        <v>2</v>
      </c>
      <c r="H19" s="98">
        <v>6</v>
      </c>
      <c r="I19" s="98">
        <v>12</v>
      </c>
      <c r="J19" s="398">
        <f t="shared" ref="J19:J25" si="14">IF(OR(I19=0,G19=0),"",I19/G19)</f>
        <v>6</v>
      </c>
      <c r="K19" s="119">
        <f t="shared" ref="K19:K25" si="15">IF(OR(I19=0,H19=0),"",I19/H19)</f>
        <v>2</v>
      </c>
      <c r="L19" s="610">
        <v>0.99456</v>
      </c>
      <c r="M19" s="611"/>
      <c r="N19" s="132">
        <f t="shared" si="8"/>
        <v>14.692999999999998</v>
      </c>
      <c r="O19" s="133">
        <f t="shared" si="9"/>
        <v>6</v>
      </c>
      <c r="P19" s="132">
        <f t="shared" si="10"/>
        <v>81.921000000000006</v>
      </c>
      <c r="Q19" s="133">
        <f t="shared" si="11"/>
        <v>10</v>
      </c>
    </row>
    <row r="20" spans="1:17" ht="14.45" hidden="1" customHeight="1" outlineLevel="1" x14ac:dyDescent="0.2">
      <c r="A20" s="410" t="s">
        <v>151</v>
      </c>
      <c r="B20" s="105">
        <v>48.456000000000003</v>
      </c>
      <c r="C20" s="98">
        <v>83.495999999999995</v>
      </c>
      <c r="D20" s="98">
        <v>155.55500000000001</v>
      </c>
      <c r="E20" s="398">
        <f t="shared" si="12"/>
        <v>3.2102319630179958</v>
      </c>
      <c r="F20" s="117">
        <f t="shared" si="13"/>
        <v>1.8630233783654309</v>
      </c>
      <c r="G20" s="105">
        <v>10</v>
      </c>
      <c r="H20" s="98">
        <v>10</v>
      </c>
      <c r="I20" s="98">
        <v>16</v>
      </c>
      <c r="J20" s="398">
        <f t="shared" si="14"/>
        <v>1.6</v>
      </c>
      <c r="K20" s="119">
        <f t="shared" si="15"/>
        <v>1.6</v>
      </c>
      <c r="L20" s="610">
        <v>0.96671999999999991</v>
      </c>
      <c r="M20" s="611"/>
      <c r="N20" s="132">
        <f t="shared" si="8"/>
        <v>72.059000000000012</v>
      </c>
      <c r="O20" s="133">
        <f t="shared" si="9"/>
        <v>6</v>
      </c>
      <c r="P20" s="132">
        <f t="shared" si="10"/>
        <v>107.099</v>
      </c>
      <c r="Q20" s="133">
        <f t="shared" si="11"/>
        <v>6</v>
      </c>
    </row>
    <row r="21" spans="1:17" ht="14.45" hidden="1" customHeight="1" outlineLevel="1" x14ac:dyDescent="0.2">
      <c r="A21" s="410" t="s">
        <v>152</v>
      </c>
      <c r="B21" s="105">
        <v>0</v>
      </c>
      <c r="C21" s="98">
        <v>20.704999999999998</v>
      </c>
      <c r="D21" s="98">
        <v>0</v>
      </c>
      <c r="E21" s="398" t="str">
        <f t="shared" si="12"/>
        <v/>
      </c>
      <c r="F21" s="117" t="str">
        <f t="shared" si="13"/>
        <v/>
      </c>
      <c r="G21" s="105">
        <v>0</v>
      </c>
      <c r="H21" s="98">
        <v>2</v>
      </c>
      <c r="I21" s="98">
        <v>0</v>
      </c>
      <c r="J21" s="398" t="str">
        <f t="shared" si="14"/>
        <v/>
      </c>
      <c r="K21" s="119" t="str">
        <f t="shared" si="15"/>
        <v/>
      </c>
      <c r="L21" s="610">
        <v>1.11744</v>
      </c>
      <c r="M21" s="611"/>
      <c r="N21" s="132">
        <f t="shared" si="8"/>
        <v>-20.704999999999998</v>
      </c>
      <c r="O21" s="133">
        <f t="shared" si="9"/>
        <v>-2</v>
      </c>
      <c r="P21" s="132">
        <f t="shared" si="10"/>
        <v>0</v>
      </c>
      <c r="Q21" s="133">
        <f t="shared" si="11"/>
        <v>0</v>
      </c>
    </row>
    <row r="22" spans="1:17" ht="14.45" hidden="1" customHeight="1" outlineLevel="1" x14ac:dyDescent="0.2">
      <c r="A22" s="410" t="s">
        <v>153</v>
      </c>
      <c r="B22" s="105">
        <v>0</v>
      </c>
      <c r="C22" s="98">
        <v>0</v>
      </c>
      <c r="D22" s="98">
        <v>0</v>
      </c>
      <c r="E22" s="398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8" t="str">
        <f t="shared" si="14"/>
        <v/>
      </c>
      <c r="K22" s="119" t="str">
        <f t="shared" si="15"/>
        <v/>
      </c>
      <c r="L22" s="610">
        <v>0.96</v>
      </c>
      <c r="M22" s="611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5" hidden="1" customHeight="1" outlineLevel="1" x14ac:dyDescent="0.2">
      <c r="A23" s="410" t="s">
        <v>154</v>
      </c>
      <c r="B23" s="105">
        <v>11.641</v>
      </c>
      <c r="C23" s="98">
        <v>25.202000000000002</v>
      </c>
      <c r="D23" s="98">
        <v>46.228000000000002</v>
      </c>
      <c r="E23" s="398">
        <f t="shared" si="12"/>
        <v>3.9711365003006618</v>
      </c>
      <c r="F23" s="117">
        <f t="shared" si="13"/>
        <v>1.834298865169431</v>
      </c>
      <c r="G23" s="105">
        <v>7</v>
      </c>
      <c r="H23" s="98">
        <v>5</v>
      </c>
      <c r="I23" s="98">
        <v>5</v>
      </c>
      <c r="J23" s="398">
        <f t="shared" si="14"/>
        <v>0.7142857142857143</v>
      </c>
      <c r="K23" s="119">
        <f t="shared" si="15"/>
        <v>1</v>
      </c>
      <c r="L23" s="610">
        <v>0.98495999999999995</v>
      </c>
      <c r="M23" s="611"/>
      <c r="N23" s="132">
        <f t="shared" si="8"/>
        <v>21.026</v>
      </c>
      <c r="O23" s="133">
        <f t="shared" si="9"/>
        <v>0</v>
      </c>
      <c r="P23" s="132">
        <f t="shared" si="10"/>
        <v>34.587000000000003</v>
      </c>
      <c r="Q23" s="133">
        <f t="shared" si="11"/>
        <v>-2</v>
      </c>
    </row>
    <row r="24" spans="1:17" ht="14.45" hidden="1" customHeight="1" outlineLevel="1" x14ac:dyDescent="0.2">
      <c r="A24" s="410" t="s">
        <v>155</v>
      </c>
      <c r="B24" s="105">
        <v>0</v>
      </c>
      <c r="C24" s="98">
        <v>0</v>
      </c>
      <c r="D24" s="98">
        <v>0</v>
      </c>
      <c r="E24" s="398" t="str">
        <f t="shared" si="12"/>
        <v/>
      </c>
      <c r="F24" s="117" t="str">
        <f t="shared" si="13"/>
        <v/>
      </c>
      <c r="G24" s="105">
        <v>0</v>
      </c>
      <c r="H24" s="98">
        <v>0</v>
      </c>
      <c r="I24" s="98">
        <v>0</v>
      </c>
      <c r="J24" s="398" t="str">
        <f t="shared" si="14"/>
        <v/>
      </c>
      <c r="K24" s="119" t="str">
        <f t="shared" si="15"/>
        <v/>
      </c>
      <c r="L24" s="610">
        <v>1.0147199999999998</v>
      </c>
      <c r="M24" s="611"/>
      <c r="N24" s="132">
        <f t="shared" si="8"/>
        <v>0</v>
      </c>
      <c r="O24" s="133">
        <f t="shared" si="9"/>
        <v>0</v>
      </c>
      <c r="P24" s="132">
        <f t="shared" si="10"/>
        <v>0</v>
      </c>
      <c r="Q24" s="133">
        <f t="shared" si="11"/>
        <v>0</v>
      </c>
    </row>
    <row r="25" spans="1:17" ht="14.45" hidden="1" customHeight="1" outlineLevel="1" thickBot="1" x14ac:dyDescent="0.25">
      <c r="A25" s="411" t="s">
        <v>183</v>
      </c>
      <c r="B25" s="222">
        <v>0</v>
      </c>
      <c r="C25" s="223">
        <v>0</v>
      </c>
      <c r="D25" s="223">
        <v>0</v>
      </c>
      <c r="E25" s="399" t="str">
        <f t="shared" si="12"/>
        <v/>
      </c>
      <c r="F25" s="224" t="str">
        <f t="shared" si="13"/>
        <v/>
      </c>
      <c r="G25" s="222">
        <v>0</v>
      </c>
      <c r="H25" s="223">
        <v>0</v>
      </c>
      <c r="I25" s="223">
        <v>0</v>
      </c>
      <c r="J25" s="399" t="str">
        <f t="shared" si="14"/>
        <v/>
      </c>
      <c r="K25" s="226" t="str">
        <f t="shared" si="15"/>
        <v/>
      </c>
      <c r="L25" s="332"/>
      <c r="M25" s="333"/>
      <c r="N25" s="229">
        <f t="shared" si="8"/>
        <v>0</v>
      </c>
      <c r="O25" s="230">
        <f t="shared" si="9"/>
        <v>0</v>
      </c>
      <c r="P25" s="229">
        <f t="shared" si="10"/>
        <v>0</v>
      </c>
      <c r="Q25" s="230">
        <f t="shared" si="11"/>
        <v>0</v>
      </c>
    </row>
    <row r="26" spans="1:17" ht="14.45" customHeight="1" collapsed="1" thickBot="1" x14ac:dyDescent="0.25">
      <c r="A26" s="414" t="s">
        <v>3</v>
      </c>
      <c r="B26" s="134">
        <f>SUM(B18:B25)</f>
        <v>173.655</v>
      </c>
      <c r="C26" s="135">
        <f>SUM(C18:C25)</f>
        <v>288.767</v>
      </c>
      <c r="D26" s="135">
        <f>SUM(D18:D25)</f>
        <v>598.31999999999994</v>
      </c>
      <c r="E26" s="394">
        <f>IF(OR(D26=0,B26=0),0,D26/B26)</f>
        <v>3.445452189686447</v>
      </c>
      <c r="F26" s="136">
        <f>IF(OR(D26=0,C26=0),0,D26/C26)</f>
        <v>2.071981909290189</v>
      </c>
      <c r="G26" s="134">
        <f>SUM(G18:G25)</f>
        <v>34</v>
      </c>
      <c r="H26" s="135">
        <f>SUM(H18:H25)</f>
        <v>40</v>
      </c>
      <c r="I26" s="135">
        <f>SUM(I18:I25)</f>
        <v>62</v>
      </c>
      <c r="J26" s="394">
        <f>IF(OR(I26=0,G26=0),0,I26/G26)</f>
        <v>1.8235294117647058</v>
      </c>
      <c r="K26" s="137">
        <f>IF(OR(I26=0,H26=0),0,I26/H26)</f>
        <v>1.55</v>
      </c>
      <c r="L26" s="106"/>
      <c r="M26" s="106"/>
      <c r="N26" s="128">
        <f t="shared" si="8"/>
        <v>309.55299999999994</v>
      </c>
      <c r="O26" s="138">
        <f t="shared" si="9"/>
        <v>22</v>
      </c>
      <c r="P26" s="128">
        <f t="shared" si="10"/>
        <v>424.66499999999996</v>
      </c>
      <c r="Q26" s="138">
        <f t="shared" si="11"/>
        <v>28</v>
      </c>
    </row>
    <row r="27" spans="1:17" ht="14.45" customHeight="1" x14ac:dyDescent="0.2">
      <c r="A27" s="139"/>
      <c r="B27" s="595" t="s">
        <v>181</v>
      </c>
      <c r="C27" s="596"/>
      <c r="D27" s="596"/>
      <c r="E27" s="597"/>
      <c r="F27" s="596"/>
      <c r="G27" s="595" t="s">
        <v>182</v>
      </c>
      <c r="H27" s="596"/>
      <c r="I27" s="596"/>
      <c r="J27" s="597"/>
      <c r="K27" s="596"/>
      <c r="L27" s="140"/>
      <c r="M27" s="140"/>
      <c r="N27" s="140"/>
      <c r="O27" s="141"/>
      <c r="P27" s="140"/>
      <c r="Q27" s="141"/>
    </row>
    <row r="28" spans="1:17" ht="14.45" customHeight="1" thickBot="1" x14ac:dyDescent="0.25">
      <c r="A28" s="139"/>
      <c r="B28" s="330"/>
      <c r="C28" s="331"/>
      <c r="D28" s="331"/>
      <c r="E28" s="331"/>
      <c r="F28" s="331"/>
      <c r="G28" s="330"/>
      <c r="H28" s="331"/>
      <c r="I28" s="331"/>
      <c r="J28" s="331"/>
      <c r="K28" s="331"/>
      <c r="L28" s="140"/>
      <c r="M28" s="140"/>
      <c r="N28" s="140"/>
      <c r="O28" s="141"/>
      <c r="P28" s="140"/>
      <c r="Q28" s="141"/>
    </row>
    <row r="29" spans="1:17" ht="14.45" customHeight="1" thickBot="1" x14ac:dyDescent="0.25">
      <c r="A29" s="604" t="s">
        <v>229</v>
      </c>
      <c r="B29" s="606" t="s">
        <v>57</v>
      </c>
      <c r="C29" s="607"/>
      <c r="D29" s="607"/>
      <c r="E29" s="608"/>
      <c r="F29" s="609"/>
      <c r="G29" s="607" t="s">
        <v>214</v>
      </c>
      <c r="H29" s="607"/>
      <c r="I29" s="607"/>
      <c r="J29" s="608"/>
      <c r="K29" s="609"/>
      <c r="L29" s="140"/>
      <c r="M29" s="140"/>
      <c r="N29" s="140"/>
      <c r="O29" s="141"/>
      <c r="P29" s="140"/>
      <c r="Q29" s="141"/>
    </row>
    <row r="30" spans="1:17" ht="14.45" customHeight="1" thickBot="1" x14ac:dyDescent="0.25">
      <c r="A30" s="605"/>
      <c r="B30" s="142">
        <v>2019</v>
      </c>
      <c r="C30" s="143">
        <v>2020</v>
      </c>
      <c r="D30" s="143">
        <v>2021</v>
      </c>
      <c r="E30" s="478" t="s">
        <v>293</v>
      </c>
      <c r="F30" s="144" t="s">
        <v>2</v>
      </c>
      <c r="G30" s="143">
        <v>2019</v>
      </c>
      <c r="H30" s="143">
        <v>2020</v>
      </c>
      <c r="I30" s="143">
        <v>2021</v>
      </c>
      <c r="J30" s="143" t="s">
        <v>293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294</v>
      </c>
      <c r="Q30" s="146" t="s">
        <v>295</v>
      </c>
    </row>
    <row r="31" spans="1:17" ht="14.45" hidden="1" customHeight="1" outlineLevel="1" x14ac:dyDescent="0.2">
      <c r="A31" s="409" t="s">
        <v>149</v>
      </c>
      <c r="B31" s="104">
        <v>0</v>
      </c>
      <c r="C31" s="99">
        <v>0</v>
      </c>
      <c r="D31" s="99">
        <v>0</v>
      </c>
      <c r="E31" s="397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0</v>
      </c>
      <c r="J31" s="397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0</v>
      </c>
      <c r="O31" s="131">
        <f t="shared" ref="O31:O39" si="17">I31-H31</f>
        <v>0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5" hidden="1" customHeight="1" outlineLevel="1" x14ac:dyDescent="0.2">
      <c r="A32" s="410" t="s">
        <v>150</v>
      </c>
      <c r="B32" s="105">
        <v>0</v>
      </c>
      <c r="C32" s="98">
        <v>0</v>
      </c>
      <c r="D32" s="98">
        <v>0</v>
      </c>
      <c r="E32" s="398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8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5" hidden="1" customHeight="1" outlineLevel="1" x14ac:dyDescent="0.2">
      <c r="A33" s="410" t="s">
        <v>151</v>
      </c>
      <c r="B33" s="105">
        <v>0</v>
      </c>
      <c r="C33" s="98">
        <v>0</v>
      </c>
      <c r="D33" s="98">
        <v>0</v>
      </c>
      <c r="E33" s="398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8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5" hidden="1" customHeight="1" outlineLevel="1" x14ac:dyDescent="0.2">
      <c r="A34" s="410" t="s">
        <v>152</v>
      </c>
      <c r="B34" s="105">
        <v>0</v>
      </c>
      <c r="C34" s="98">
        <v>0</v>
      </c>
      <c r="D34" s="98">
        <v>0</v>
      </c>
      <c r="E34" s="398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8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5" hidden="1" customHeight="1" outlineLevel="1" x14ac:dyDescent="0.2">
      <c r="A35" s="410" t="s">
        <v>153</v>
      </c>
      <c r="B35" s="105">
        <v>0</v>
      </c>
      <c r="C35" s="98">
        <v>0</v>
      </c>
      <c r="D35" s="98">
        <v>0</v>
      </c>
      <c r="E35" s="398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8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5" hidden="1" customHeight="1" outlineLevel="1" x14ac:dyDescent="0.2">
      <c r="A36" s="410" t="s">
        <v>154</v>
      </c>
      <c r="B36" s="105">
        <v>0</v>
      </c>
      <c r="C36" s="98">
        <v>0</v>
      </c>
      <c r="D36" s="98">
        <v>0</v>
      </c>
      <c r="E36" s="398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8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5" hidden="1" customHeight="1" outlineLevel="1" x14ac:dyDescent="0.2">
      <c r="A37" s="410" t="s">
        <v>155</v>
      </c>
      <c r="B37" s="105">
        <v>0</v>
      </c>
      <c r="C37" s="98">
        <v>0</v>
      </c>
      <c r="D37" s="98">
        <v>0</v>
      </c>
      <c r="E37" s="398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8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5" hidden="1" customHeight="1" outlineLevel="1" thickBot="1" x14ac:dyDescent="0.25">
      <c r="A38" s="411" t="s">
        <v>183</v>
      </c>
      <c r="B38" s="222">
        <v>0</v>
      </c>
      <c r="C38" s="223">
        <v>0</v>
      </c>
      <c r="D38" s="223">
        <v>0</v>
      </c>
      <c r="E38" s="399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399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5" customHeight="1" collapsed="1" thickBot="1" x14ac:dyDescent="0.25">
      <c r="A39" s="413" t="s">
        <v>3</v>
      </c>
      <c r="B39" s="103">
        <f>SUM(B31:B38)</f>
        <v>0</v>
      </c>
      <c r="C39" s="147">
        <f>SUM(C31:C38)</f>
        <v>0</v>
      </c>
      <c r="D39" s="147">
        <f>SUM(D31:D38)</f>
        <v>0</v>
      </c>
      <c r="E39" s="395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0</v>
      </c>
      <c r="J39" s="395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0</v>
      </c>
      <c r="O39" s="151">
        <f t="shared" si="17"/>
        <v>0</v>
      </c>
      <c r="P39" s="145">
        <f t="shared" si="18"/>
        <v>0</v>
      </c>
      <c r="Q39" s="151">
        <f t="shared" si="19"/>
        <v>0</v>
      </c>
    </row>
    <row r="40" spans="1:17" ht="14.45" customHeight="1" x14ac:dyDescent="0.2">
      <c r="A40" s="334"/>
      <c r="B40" s="334"/>
      <c r="C40" s="334"/>
      <c r="D40" s="334"/>
      <c r="E40" s="334"/>
      <c r="F40" s="335"/>
      <c r="G40" s="334"/>
      <c r="H40" s="334"/>
      <c r="I40" s="334"/>
      <c r="J40" s="334"/>
      <c r="K40" s="336"/>
      <c r="L40" s="334"/>
      <c r="M40" s="334"/>
      <c r="N40" s="334"/>
      <c r="O40" s="334"/>
      <c r="P40" s="334"/>
      <c r="Q40" s="334"/>
    </row>
    <row r="41" spans="1:17" ht="14.45" customHeight="1" thickBot="1" x14ac:dyDescent="0.25">
      <c r="A41" s="334"/>
      <c r="B41" s="334"/>
      <c r="C41" s="334"/>
      <c r="D41" s="334"/>
      <c r="E41" s="334"/>
      <c r="F41" s="335"/>
      <c r="G41" s="334"/>
      <c r="H41" s="334"/>
      <c r="I41" s="334"/>
      <c r="J41" s="334"/>
      <c r="K41" s="336"/>
      <c r="L41" s="334"/>
      <c r="M41" s="334"/>
      <c r="N41" s="334"/>
      <c r="O41" s="334"/>
      <c r="P41" s="334"/>
      <c r="Q41" s="334"/>
    </row>
    <row r="42" spans="1:17" ht="14.45" customHeight="1" thickBot="1" x14ac:dyDescent="0.25">
      <c r="A42" s="598" t="s">
        <v>230</v>
      </c>
      <c r="B42" s="600" t="s">
        <v>57</v>
      </c>
      <c r="C42" s="601"/>
      <c r="D42" s="601"/>
      <c r="E42" s="602"/>
      <c r="F42" s="603"/>
      <c r="G42" s="601" t="s">
        <v>214</v>
      </c>
      <c r="H42" s="601"/>
      <c r="I42" s="601"/>
      <c r="J42" s="602"/>
      <c r="K42" s="603"/>
      <c r="L42" s="140"/>
      <c r="M42" s="140"/>
      <c r="N42" s="140"/>
      <c r="O42" s="141"/>
      <c r="P42" s="140"/>
      <c r="Q42" s="141"/>
    </row>
    <row r="43" spans="1:17" ht="14.45" customHeight="1" thickBot="1" x14ac:dyDescent="0.25">
      <c r="A43" s="599"/>
      <c r="B43" s="380">
        <v>2019</v>
      </c>
      <c r="C43" s="381">
        <v>2020</v>
      </c>
      <c r="D43" s="381">
        <v>2021</v>
      </c>
      <c r="E43" s="479" t="s">
        <v>293</v>
      </c>
      <c r="F43" s="382" t="s">
        <v>2</v>
      </c>
      <c r="G43" s="381">
        <v>2019</v>
      </c>
      <c r="H43" s="381">
        <v>2020</v>
      </c>
      <c r="I43" s="381">
        <v>2021</v>
      </c>
      <c r="J43" s="381" t="s">
        <v>293</v>
      </c>
      <c r="K43" s="382" t="s">
        <v>2</v>
      </c>
      <c r="L43" s="140"/>
      <c r="M43" s="140"/>
      <c r="N43" s="388" t="s">
        <v>58</v>
      </c>
      <c r="O43" s="390" t="s">
        <v>59</v>
      </c>
      <c r="P43" s="388" t="s">
        <v>294</v>
      </c>
      <c r="Q43" s="390" t="s">
        <v>295</v>
      </c>
    </row>
    <row r="44" spans="1:17" ht="14.45" hidden="1" customHeight="1" outlineLevel="1" x14ac:dyDescent="0.2">
      <c r="A44" s="409" t="s">
        <v>149</v>
      </c>
      <c r="B44" s="104">
        <v>0</v>
      </c>
      <c r="C44" s="99">
        <v>0</v>
      </c>
      <c r="D44" s="99">
        <v>0</v>
      </c>
      <c r="E44" s="397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7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5" hidden="1" customHeight="1" outlineLevel="1" x14ac:dyDescent="0.2">
      <c r="A45" s="410" t="s">
        <v>150</v>
      </c>
      <c r="B45" s="105">
        <v>0</v>
      </c>
      <c r="C45" s="98">
        <v>0</v>
      </c>
      <c r="D45" s="98">
        <v>0</v>
      </c>
      <c r="E45" s="398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8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5" hidden="1" customHeight="1" outlineLevel="1" x14ac:dyDescent="0.2">
      <c r="A46" s="410" t="s">
        <v>151</v>
      </c>
      <c r="B46" s="105">
        <v>0</v>
      </c>
      <c r="C46" s="98">
        <v>0</v>
      </c>
      <c r="D46" s="98">
        <v>0</v>
      </c>
      <c r="E46" s="398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8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5" hidden="1" customHeight="1" outlineLevel="1" x14ac:dyDescent="0.2">
      <c r="A47" s="410" t="s">
        <v>152</v>
      </c>
      <c r="B47" s="105">
        <v>0</v>
      </c>
      <c r="C47" s="98">
        <v>0</v>
      </c>
      <c r="D47" s="98">
        <v>0</v>
      </c>
      <c r="E47" s="398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8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5" hidden="1" customHeight="1" outlineLevel="1" x14ac:dyDescent="0.2">
      <c r="A48" s="410" t="s">
        <v>153</v>
      </c>
      <c r="B48" s="105">
        <v>0</v>
      </c>
      <c r="C48" s="98">
        <v>0</v>
      </c>
      <c r="D48" s="98">
        <v>0</v>
      </c>
      <c r="E48" s="398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8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5" hidden="1" customHeight="1" outlineLevel="1" x14ac:dyDescent="0.2">
      <c r="A49" s="410" t="s">
        <v>154</v>
      </c>
      <c r="B49" s="105">
        <v>0</v>
      </c>
      <c r="C49" s="98">
        <v>0</v>
      </c>
      <c r="D49" s="98">
        <v>0</v>
      </c>
      <c r="E49" s="398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8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5" hidden="1" customHeight="1" outlineLevel="1" x14ac:dyDescent="0.2">
      <c r="A50" s="410" t="s">
        <v>155</v>
      </c>
      <c r="B50" s="105">
        <v>0</v>
      </c>
      <c r="C50" s="98">
        <v>0</v>
      </c>
      <c r="D50" s="98">
        <v>0</v>
      </c>
      <c r="E50" s="398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8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5" hidden="1" customHeight="1" outlineLevel="1" thickBot="1" x14ac:dyDescent="0.25">
      <c r="A51" s="411" t="s">
        <v>183</v>
      </c>
      <c r="B51" s="222">
        <v>0</v>
      </c>
      <c r="C51" s="223">
        <v>0</v>
      </c>
      <c r="D51" s="223">
        <v>0</v>
      </c>
      <c r="E51" s="399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399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5" customHeight="1" collapsed="1" thickBot="1" x14ac:dyDescent="0.25">
      <c r="A52" s="412" t="s">
        <v>3</v>
      </c>
      <c r="B52" s="383">
        <f>SUM(B44:B51)</f>
        <v>0</v>
      </c>
      <c r="C52" s="384">
        <f>SUM(C44:C51)</f>
        <v>0</v>
      </c>
      <c r="D52" s="384">
        <f>SUM(D44:D51)</f>
        <v>0</v>
      </c>
      <c r="E52" s="396">
        <f>IF(OR(D52=0,B52=0),0,D52/B52)</f>
        <v>0</v>
      </c>
      <c r="F52" s="385">
        <f>IF(OR(D52=0,C52=0),0,D52/C52)</f>
        <v>0</v>
      </c>
      <c r="G52" s="386">
        <f>SUM(G44:G51)</f>
        <v>0</v>
      </c>
      <c r="H52" s="384">
        <f>SUM(H44:H51)</f>
        <v>0</v>
      </c>
      <c r="I52" s="384">
        <f>SUM(I44:I51)</f>
        <v>0</v>
      </c>
      <c r="J52" s="396">
        <f>IF(OR(I52=0,G52=0),0,I52/G52)</f>
        <v>0</v>
      </c>
      <c r="K52" s="387">
        <f>IF(OR(I52=0,H52=0),0,I52/H52)</f>
        <v>0</v>
      </c>
      <c r="L52" s="140"/>
      <c r="M52" s="140"/>
      <c r="N52" s="388">
        <f t="shared" si="24"/>
        <v>0</v>
      </c>
      <c r="O52" s="389">
        <f t="shared" si="25"/>
        <v>0</v>
      </c>
      <c r="P52" s="388">
        <f t="shared" si="26"/>
        <v>0</v>
      </c>
      <c r="Q52" s="389">
        <f t="shared" si="27"/>
        <v>0</v>
      </c>
    </row>
    <row r="53" spans="1:17" ht="14.45" customHeight="1" x14ac:dyDescent="0.2">
      <c r="A53" s="334"/>
      <c r="B53" s="334"/>
      <c r="C53" s="334"/>
      <c r="D53" s="334"/>
      <c r="E53" s="334"/>
      <c r="F53" s="335"/>
      <c r="G53" s="334"/>
      <c r="H53" s="334"/>
      <c r="I53" s="334"/>
      <c r="J53" s="334"/>
      <c r="K53" s="336"/>
      <c r="L53" s="334"/>
      <c r="M53" s="334"/>
      <c r="N53" s="334"/>
      <c r="O53" s="334"/>
    </row>
    <row r="54" spans="1:17" ht="14.45" customHeight="1" x14ac:dyDescent="0.2">
      <c r="A54" s="239" t="s">
        <v>227</v>
      </c>
      <c r="B54" s="334"/>
      <c r="C54" s="334"/>
      <c r="D54" s="334"/>
      <c r="E54" s="334"/>
      <c r="F54" s="335"/>
      <c r="G54" s="334"/>
      <c r="H54" s="334"/>
      <c r="I54" s="334"/>
      <c r="J54" s="334"/>
      <c r="K54" s="336"/>
      <c r="L54" s="334"/>
      <c r="M54" s="334"/>
      <c r="N54" s="334"/>
      <c r="O54" s="334"/>
    </row>
    <row r="55" spans="1:17" ht="14.45" customHeight="1" x14ac:dyDescent="0.2">
      <c r="A55" s="361" t="s">
        <v>265</v>
      </c>
    </row>
    <row r="56" spans="1:17" ht="14.45" customHeight="1" x14ac:dyDescent="0.2">
      <c r="A56" s="362" t="s">
        <v>266</v>
      </c>
    </row>
    <row r="57" spans="1:17" ht="14.45" customHeight="1" x14ac:dyDescent="0.2">
      <c r="A57" s="361" t="s">
        <v>267</v>
      </c>
    </row>
    <row r="58" spans="1:17" ht="14.45" customHeight="1" x14ac:dyDescent="0.2">
      <c r="A58" s="362" t="s">
        <v>268</v>
      </c>
    </row>
    <row r="59" spans="1:17" ht="14.45" customHeight="1" x14ac:dyDescent="0.2">
      <c r="A59" s="362" t="s">
        <v>231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2B36C87-F766-40D1-A0D1-DA8BDBECB65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2" bestFit="1" customWidth="1"/>
    <col min="2" max="3" width="7.7109375" style="187" customWidth="1"/>
    <col min="4" max="5" width="7.7109375" style="72" customWidth="1"/>
    <col min="6" max="6" width="14.85546875" style="72" bestFit="1" customWidth="1"/>
    <col min="7" max="7" width="2" style="72" bestFit="1" customWidth="1"/>
    <col min="8" max="8" width="5.28515625" style="72" bestFit="1" customWidth="1"/>
    <col min="9" max="9" width="7.7109375" style="72" bestFit="1" customWidth="1"/>
    <col min="10" max="10" width="6.85546875" style="72" bestFit="1" customWidth="1"/>
    <col min="11" max="11" width="17.28515625" style="72" bestFit="1" customWidth="1"/>
    <col min="12" max="13" width="19.7109375" style="72" bestFit="1" customWidth="1"/>
    <col min="14" max="16384" width="8.85546875" style="72"/>
  </cols>
  <sheetData>
    <row r="1" spans="1:13" ht="18.600000000000001" customHeight="1" thickBot="1" x14ac:dyDescent="0.35">
      <c r="A1" s="517" t="s">
        <v>101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4.45" customHeight="1" x14ac:dyDescent="0.2">
      <c r="A2" s="347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5" customHeight="1" x14ac:dyDescent="0.2">
      <c r="A3" s="71"/>
      <c r="B3" s="339"/>
      <c r="C3" s="33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5" customHeight="1" x14ac:dyDescent="0.2">
      <c r="A4" s="71"/>
      <c r="B4" s="339"/>
      <c r="C4" s="33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5" customHeight="1" x14ac:dyDescent="0.2">
      <c r="A5" s="71"/>
      <c r="B5" s="339"/>
      <c r="C5" s="33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5" customHeight="1" x14ac:dyDescent="0.2">
      <c r="A6" s="71"/>
      <c r="B6" s="339"/>
      <c r="C6" s="33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5" customHeight="1" x14ac:dyDescent="0.2">
      <c r="A7" s="71"/>
      <c r="B7" s="339"/>
      <c r="C7" s="33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5" customHeight="1" x14ac:dyDescent="0.2">
      <c r="A8" s="71"/>
      <c r="B8" s="339"/>
      <c r="C8" s="33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5" customHeight="1" x14ac:dyDescent="0.2">
      <c r="A9" s="71"/>
      <c r="B9" s="339"/>
      <c r="C9" s="33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5" customHeight="1" x14ac:dyDescent="0.2">
      <c r="A10" s="71"/>
      <c r="B10" s="339"/>
      <c r="C10" s="33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5" customHeight="1" x14ac:dyDescent="0.2">
      <c r="A11" s="71"/>
      <c r="B11" s="339"/>
      <c r="C11" s="33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5" customHeight="1" x14ac:dyDescent="0.2">
      <c r="A12" s="71"/>
      <c r="B12" s="339"/>
      <c r="C12" s="33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5" customHeight="1" x14ac:dyDescent="0.2">
      <c r="A13" s="71"/>
      <c r="B13" s="339"/>
      <c r="C13" s="33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5" customHeight="1" x14ac:dyDescent="0.2">
      <c r="A14" s="71"/>
      <c r="B14" s="339"/>
      <c r="C14" s="33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5" customHeight="1" x14ac:dyDescent="0.2">
      <c r="A15" s="71"/>
      <c r="B15" s="339"/>
      <c r="C15" s="33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5" customHeight="1" x14ac:dyDescent="0.2">
      <c r="A16" s="71"/>
      <c r="B16" s="339"/>
      <c r="C16" s="33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5" customHeight="1" x14ac:dyDescent="0.2">
      <c r="A17" s="71"/>
      <c r="B17" s="339"/>
      <c r="C17" s="33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5" customHeight="1" x14ac:dyDescent="0.2">
      <c r="A18" s="71"/>
      <c r="B18" s="339"/>
      <c r="C18" s="33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5" customHeight="1" x14ac:dyDescent="0.2">
      <c r="A19" s="71"/>
      <c r="B19" s="339"/>
      <c r="C19" s="33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5" customHeight="1" x14ac:dyDescent="0.2">
      <c r="A20" s="71"/>
      <c r="B20" s="339"/>
      <c r="C20" s="33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5" customHeight="1" x14ac:dyDescent="0.2">
      <c r="A21" s="71"/>
      <c r="B21" s="339"/>
      <c r="C21" s="33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5" customHeight="1" x14ac:dyDescent="0.2">
      <c r="A22" s="71"/>
      <c r="B22" s="339"/>
      <c r="C22" s="33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5" customHeight="1" x14ac:dyDescent="0.2">
      <c r="A23" s="71"/>
      <c r="B23" s="339"/>
      <c r="C23" s="33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5" customHeight="1" x14ac:dyDescent="0.2">
      <c r="A24" s="71"/>
      <c r="B24" s="339"/>
      <c r="C24" s="33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5" customHeight="1" x14ac:dyDescent="0.2">
      <c r="A25" s="71"/>
      <c r="B25" s="339"/>
      <c r="C25" s="33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5" customHeight="1" x14ac:dyDescent="0.2">
      <c r="A26" s="71"/>
      <c r="B26" s="339"/>
      <c r="C26" s="33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5" customHeight="1" x14ac:dyDescent="0.2">
      <c r="A27" s="71"/>
      <c r="B27" s="339"/>
      <c r="C27" s="33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5" customHeight="1" x14ac:dyDescent="0.2">
      <c r="A28" s="71"/>
      <c r="B28" s="339"/>
      <c r="C28" s="33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5" customHeight="1" x14ac:dyDescent="0.2">
      <c r="A29" s="71"/>
      <c r="B29" s="339"/>
      <c r="C29" s="33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5" customHeight="1" thickBot="1" x14ac:dyDescent="0.25">
      <c r="A30" s="71"/>
      <c r="B30" s="339"/>
      <c r="C30" s="33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5" customHeight="1" x14ac:dyDescent="0.2">
      <c r="A31" s="160"/>
      <c r="B31" s="625" t="s">
        <v>69</v>
      </c>
      <c r="C31" s="626"/>
      <c r="D31" s="626"/>
      <c r="E31" s="627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5" customHeight="1" thickBot="1" x14ac:dyDescent="0.2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0"/>
      <c r="H32" s="340" t="s">
        <v>102</v>
      </c>
      <c r="I32" s="71"/>
      <c r="J32" s="71"/>
      <c r="K32" s="71"/>
      <c r="L32" s="71"/>
      <c r="M32" s="71"/>
    </row>
    <row r="33" spans="1:13" ht="14.45" customHeight="1" x14ac:dyDescent="0.2">
      <c r="A33" s="157" t="s">
        <v>89</v>
      </c>
      <c r="B33" s="184">
        <v>195</v>
      </c>
      <c r="C33" s="184">
        <v>143</v>
      </c>
      <c r="D33" s="75">
        <f>IF(C33="","",C33-B33)</f>
        <v>-52</v>
      </c>
      <c r="E33" s="76">
        <f>IF(C33="","",C33/B33)</f>
        <v>0.73333333333333328</v>
      </c>
      <c r="F33" s="77">
        <v>7</v>
      </c>
      <c r="G33" s="340">
        <v>0</v>
      </c>
      <c r="H33" s="341">
        <v>1</v>
      </c>
      <c r="I33" s="71"/>
      <c r="J33" s="71"/>
      <c r="K33" s="71"/>
      <c r="L33" s="71"/>
      <c r="M33" s="71"/>
    </row>
    <row r="34" spans="1:13" ht="14.45" customHeight="1" x14ac:dyDescent="0.2">
      <c r="A34" s="158" t="s">
        <v>90</v>
      </c>
      <c r="B34" s="185">
        <v>369</v>
      </c>
      <c r="C34" s="185">
        <v>260</v>
      </c>
      <c r="D34" s="78">
        <f t="shared" ref="D34:D45" si="0">IF(C34="","",C34-B34)</f>
        <v>-109</v>
      </c>
      <c r="E34" s="79">
        <f t="shared" ref="E34:E45" si="1">IF(C34="","",C34/B34)</f>
        <v>0.70460704607046065</v>
      </c>
      <c r="F34" s="80">
        <v>14</v>
      </c>
      <c r="G34" s="340">
        <v>1</v>
      </c>
      <c r="H34" s="341">
        <v>1</v>
      </c>
      <c r="I34" s="71"/>
      <c r="J34" s="71"/>
      <c r="K34" s="71"/>
      <c r="L34" s="71"/>
      <c r="M34" s="71"/>
    </row>
    <row r="35" spans="1:13" ht="14.45" customHeight="1" x14ac:dyDescent="0.2">
      <c r="A35" s="158" t="s">
        <v>91</v>
      </c>
      <c r="B35" s="185">
        <v>651</v>
      </c>
      <c r="C35" s="185">
        <v>397</v>
      </c>
      <c r="D35" s="78">
        <f t="shared" si="0"/>
        <v>-254</v>
      </c>
      <c r="E35" s="79">
        <f t="shared" si="1"/>
        <v>0.60983102918586785</v>
      </c>
      <c r="F35" s="80">
        <v>16</v>
      </c>
      <c r="G35" s="342"/>
      <c r="H35" s="342"/>
      <c r="I35" s="71"/>
      <c r="J35" s="71"/>
      <c r="K35" s="71"/>
      <c r="L35" s="71"/>
      <c r="M35" s="71"/>
    </row>
    <row r="36" spans="1:13" ht="14.45" customHeight="1" x14ac:dyDescent="0.2">
      <c r="A36" s="158" t="s">
        <v>92</v>
      </c>
      <c r="B36" s="185">
        <v>899</v>
      </c>
      <c r="C36" s="185">
        <v>534</v>
      </c>
      <c r="D36" s="78">
        <f t="shared" si="0"/>
        <v>-365</v>
      </c>
      <c r="E36" s="79">
        <f t="shared" si="1"/>
        <v>0.59399332591768628</v>
      </c>
      <c r="F36" s="80">
        <v>16</v>
      </c>
      <c r="G36" s="342"/>
      <c r="H36" s="342"/>
      <c r="I36" s="71"/>
      <c r="J36" s="71"/>
      <c r="K36" s="71"/>
      <c r="L36" s="71"/>
      <c r="M36" s="71"/>
    </row>
    <row r="37" spans="1:13" ht="14.45" customHeight="1" x14ac:dyDescent="0.2">
      <c r="A37" s="158" t="s">
        <v>93</v>
      </c>
      <c r="B37" s="185">
        <v>1148</v>
      </c>
      <c r="C37" s="185">
        <v>707</v>
      </c>
      <c r="D37" s="78">
        <f t="shared" si="0"/>
        <v>-441</v>
      </c>
      <c r="E37" s="79">
        <f t="shared" si="1"/>
        <v>0.61585365853658536</v>
      </c>
      <c r="F37" s="80">
        <v>21</v>
      </c>
      <c r="G37" s="342"/>
      <c r="H37" s="342"/>
      <c r="I37" s="71"/>
      <c r="J37" s="71"/>
      <c r="K37" s="71"/>
      <c r="L37" s="71"/>
      <c r="M37" s="71"/>
    </row>
    <row r="38" spans="1:13" ht="14.45" customHeight="1" x14ac:dyDescent="0.2">
      <c r="A38" s="158" t="s">
        <v>94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2"/>
      <c r="H38" s="342"/>
      <c r="I38" s="71"/>
      <c r="J38" s="71"/>
      <c r="K38" s="71"/>
      <c r="L38" s="71"/>
      <c r="M38" s="71"/>
    </row>
    <row r="39" spans="1:13" ht="14.45" customHeight="1" x14ac:dyDescent="0.2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2"/>
      <c r="H39" s="342"/>
      <c r="I39" s="71"/>
      <c r="J39" s="71"/>
      <c r="K39" s="71"/>
      <c r="L39" s="71"/>
      <c r="M39" s="71"/>
    </row>
    <row r="40" spans="1:13" ht="14.45" customHeight="1" x14ac:dyDescent="0.2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2"/>
      <c r="H40" s="342"/>
      <c r="I40" s="71"/>
      <c r="J40" s="71"/>
      <c r="K40" s="71"/>
      <c r="L40" s="71"/>
      <c r="M40" s="71"/>
    </row>
    <row r="41" spans="1:13" ht="14.45" customHeight="1" x14ac:dyDescent="0.2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2"/>
      <c r="H41" s="342"/>
      <c r="I41" s="71"/>
      <c r="J41" s="71"/>
      <c r="K41" s="71"/>
      <c r="L41" s="71"/>
      <c r="M41" s="71"/>
    </row>
    <row r="42" spans="1:13" ht="14.45" customHeight="1" x14ac:dyDescent="0.2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2"/>
      <c r="H42" s="342"/>
      <c r="I42" s="71"/>
      <c r="J42" s="71"/>
      <c r="K42" s="71"/>
      <c r="L42" s="71"/>
      <c r="M42" s="71"/>
    </row>
    <row r="43" spans="1:13" ht="14.45" customHeight="1" x14ac:dyDescent="0.2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2"/>
      <c r="H43" s="342"/>
      <c r="I43" s="71"/>
      <c r="J43" s="71"/>
      <c r="K43" s="71"/>
      <c r="L43" s="71"/>
      <c r="M43" s="71"/>
    </row>
    <row r="44" spans="1:13" ht="14.45" customHeight="1" x14ac:dyDescent="0.2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2"/>
      <c r="H44" s="342"/>
      <c r="I44" s="71"/>
      <c r="J44" s="71"/>
      <c r="K44" s="71"/>
      <c r="L44" s="71"/>
      <c r="M44" s="71"/>
    </row>
    <row r="45" spans="1:13" ht="14.45" customHeight="1" thickBot="1" x14ac:dyDescent="0.2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2"/>
      <c r="H45" s="34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F1F8C80-61CC-4906-A032-F5384552643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7" customWidth="1"/>
    <col min="2" max="2" width="6.5703125" style="197" hidden="1" customWidth="1" outlineLevel="1"/>
    <col min="3" max="3" width="5.85546875" style="197" hidden="1" customWidth="1" outlineLevel="1"/>
    <col min="4" max="4" width="7.7109375" style="197" hidden="1" customWidth="1" outlineLevel="1"/>
    <col min="5" max="5" width="6.5703125" style="90" customWidth="1" collapsed="1"/>
    <col min="6" max="6" width="5.85546875" style="90" customWidth="1"/>
    <col min="7" max="7" width="7.7109375" style="90" customWidth="1"/>
    <col min="8" max="8" width="6.5703125" style="90" customWidth="1"/>
    <col min="9" max="9" width="5.85546875" style="90" customWidth="1"/>
    <col min="10" max="10" width="7.7109375" style="90" customWidth="1"/>
    <col min="11" max="11" width="9.140625" style="90" customWidth="1"/>
    <col min="12" max="12" width="3.85546875" style="90" customWidth="1"/>
    <col min="13" max="13" width="4.28515625" style="90" customWidth="1"/>
    <col min="14" max="14" width="5.42578125" style="90" customWidth="1"/>
    <col min="15" max="15" width="4" style="90" customWidth="1"/>
    <col min="16" max="16" width="55.5703125" style="84" customWidth="1"/>
    <col min="17" max="17" width="7.7109375" style="88" hidden="1" customWidth="1" outlineLevel="1"/>
    <col min="18" max="18" width="5.85546875" style="88" hidden="1" customWidth="1" outlineLevel="1"/>
    <col min="19" max="19" width="7.7109375" style="88" customWidth="1" collapsed="1"/>
    <col min="20" max="20" width="6" style="88" customWidth="1"/>
    <col min="21" max="22" width="9.7109375" style="197" customWidth="1"/>
    <col min="23" max="23" width="7.7109375" style="197" customWidth="1"/>
    <col min="24" max="24" width="6.140625" style="91" customWidth="1"/>
    <col min="25" max="25" width="17.140625" style="89" bestFit="1" customWidth="1"/>
    <col min="26" max="16384" width="8.85546875" style="84"/>
  </cols>
  <sheetData>
    <row r="1" spans="1:25" s="293" customFormat="1" ht="18.600000000000001" customHeight="1" thickBot="1" x14ac:dyDescent="0.35">
      <c r="A1" s="541" t="s">
        <v>2967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4.45" customHeight="1" thickBot="1" x14ac:dyDescent="0.25">
      <c r="A2" s="347" t="s">
        <v>297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3"/>
      <c r="Q2" s="343"/>
      <c r="R2" s="343"/>
      <c r="S2" s="343"/>
      <c r="T2" s="343"/>
      <c r="U2" s="344"/>
      <c r="V2" s="344"/>
      <c r="W2" s="344"/>
      <c r="X2" s="343"/>
      <c r="Y2" s="345"/>
    </row>
    <row r="3" spans="1:25" s="85" customFormat="1" ht="14.45" customHeight="1" x14ac:dyDescent="0.2">
      <c r="A3" s="636" t="s">
        <v>61</v>
      </c>
      <c r="B3" s="638">
        <v>2019</v>
      </c>
      <c r="C3" s="639"/>
      <c r="D3" s="640"/>
      <c r="E3" s="638">
        <v>2020</v>
      </c>
      <c r="F3" s="639"/>
      <c r="G3" s="640"/>
      <c r="H3" s="638">
        <v>2021</v>
      </c>
      <c r="I3" s="639"/>
      <c r="J3" s="640"/>
      <c r="K3" s="641" t="s">
        <v>62</v>
      </c>
      <c r="L3" s="630" t="s">
        <v>63</v>
      </c>
      <c r="M3" s="630" t="s">
        <v>64</v>
      </c>
      <c r="N3" s="630" t="s">
        <v>65</v>
      </c>
      <c r="O3" s="245" t="s">
        <v>66</v>
      </c>
      <c r="P3" s="632" t="s">
        <v>67</v>
      </c>
      <c r="Q3" s="634" t="s">
        <v>296</v>
      </c>
      <c r="R3" s="635"/>
      <c r="S3" s="634" t="s">
        <v>68</v>
      </c>
      <c r="T3" s="635"/>
      <c r="U3" s="628" t="s">
        <v>69</v>
      </c>
      <c r="V3" s="629"/>
      <c r="W3" s="629"/>
      <c r="X3" s="629"/>
      <c r="Y3" s="198" t="s">
        <v>69</v>
      </c>
    </row>
    <row r="4" spans="1:25" s="86" customFormat="1" ht="14.45" customHeight="1" thickBot="1" x14ac:dyDescent="0.3">
      <c r="A4" s="637"/>
      <c r="B4" s="417" t="s">
        <v>70</v>
      </c>
      <c r="C4" s="415" t="s">
        <v>58</v>
      </c>
      <c r="D4" s="418" t="s">
        <v>71</v>
      </c>
      <c r="E4" s="417" t="s">
        <v>70</v>
      </c>
      <c r="F4" s="415" t="s">
        <v>58</v>
      </c>
      <c r="G4" s="418" t="s">
        <v>71</v>
      </c>
      <c r="H4" s="417" t="s">
        <v>70</v>
      </c>
      <c r="I4" s="415" t="s">
        <v>58</v>
      </c>
      <c r="J4" s="418" t="s">
        <v>71</v>
      </c>
      <c r="K4" s="642"/>
      <c r="L4" s="631"/>
      <c r="M4" s="631"/>
      <c r="N4" s="631"/>
      <c r="O4" s="419"/>
      <c r="P4" s="633"/>
      <c r="Q4" s="420" t="s">
        <v>59</v>
      </c>
      <c r="R4" s="421" t="s">
        <v>58</v>
      </c>
      <c r="S4" s="420" t="s">
        <v>59</v>
      </c>
      <c r="T4" s="421" t="s">
        <v>58</v>
      </c>
      <c r="U4" s="422" t="s">
        <v>72</v>
      </c>
      <c r="V4" s="416" t="s">
        <v>73</v>
      </c>
      <c r="W4" s="416" t="s">
        <v>74</v>
      </c>
      <c r="X4" s="423" t="s">
        <v>2</v>
      </c>
      <c r="Y4" s="424" t="s">
        <v>75</v>
      </c>
    </row>
    <row r="5" spans="1:25" s="425" customFormat="1" ht="14.45" customHeight="1" x14ac:dyDescent="0.2">
      <c r="A5" s="784" t="s">
        <v>2854</v>
      </c>
      <c r="B5" s="785"/>
      <c r="C5" s="786"/>
      <c r="D5" s="787"/>
      <c r="E5" s="788"/>
      <c r="F5" s="789"/>
      <c r="G5" s="790"/>
      <c r="H5" s="791">
        <v>2</v>
      </c>
      <c r="I5" s="792">
        <v>14.2</v>
      </c>
      <c r="J5" s="793">
        <v>8</v>
      </c>
      <c r="K5" s="794">
        <v>7.09</v>
      </c>
      <c r="L5" s="795">
        <v>5</v>
      </c>
      <c r="M5" s="795">
        <v>45</v>
      </c>
      <c r="N5" s="796">
        <v>15</v>
      </c>
      <c r="O5" s="795" t="s">
        <v>2855</v>
      </c>
      <c r="P5" s="797" t="s">
        <v>2856</v>
      </c>
      <c r="Q5" s="798">
        <f>H5-B5</f>
        <v>2</v>
      </c>
      <c r="R5" s="813">
        <f>I5-C5</f>
        <v>14.2</v>
      </c>
      <c r="S5" s="798">
        <f>H5-E5</f>
        <v>2</v>
      </c>
      <c r="T5" s="813">
        <f>I5-F5</f>
        <v>14.2</v>
      </c>
      <c r="U5" s="823">
        <v>30</v>
      </c>
      <c r="V5" s="785">
        <v>16</v>
      </c>
      <c r="W5" s="785">
        <v>-14</v>
      </c>
      <c r="X5" s="824">
        <v>0.53333333333333333</v>
      </c>
      <c r="Y5" s="825"/>
    </row>
    <row r="6" spans="1:25" ht="14.45" customHeight="1" x14ac:dyDescent="0.2">
      <c r="A6" s="783" t="s">
        <v>2857</v>
      </c>
      <c r="B6" s="769"/>
      <c r="C6" s="770"/>
      <c r="D6" s="768"/>
      <c r="E6" s="771"/>
      <c r="F6" s="772"/>
      <c r="G6" s="756"/>
      <c r="H6" s="773">
        <v>5</v>
      </c>
      <c r="I6" s="774">
        <v>42.46</v>
      </c>
      <c r="J6" s="757">
        <v>11.2</v>
      </c>
      <c r="K6" s="775">
        <v>7.77</v>
      </c>
      <c r="L6" s="776">
        <v>5</v>
      </c>
      <c r="M6" s="776">
        <v>45</v>
      </c>
      <c r="N6" s="777">
        <v>15</v>
      </c>
      <c r="O6" s="776" t="s">
        <v>2855</v>
      </c>
      <c r="P6" s="778" t="s">
        <v>2858</v>
      </c>
      <c r="Q6" s="779">
        <f t="shared" ref="Q6:R62" si="0">H6-B6</f>
        <v>5</v>
      </c>
      <c r="R6" s="814">
        <f t="shared" si="0"/>
        <v>42.46</v>
      </c>
      <c r="S6" s="779">
        <f t="shared" ref="S6:S62" si="1">H6-E6</f>
        <v>5</v>
      </c>
      <c r="T6" s="814">
        <f t="shared" ref="T6:T62" si="2">I6-F6</f>
        <v>42.46</v>
      </c>
      <c r="U6" s="822">
        <v>75</v>
      </c>
      <c r="V6" s="769">
        <v>56</v>
      </c>
      <c r="W6" s="769">
        <v>-19</v>
      </c>
      <c r="X6" s="820">
        <v>0.7466666666666667</v>
      </c>
      <c r="Y6" s="818">
        <v>5</v>
      </c>
    </row>
    <row r="7" spans="1:25" ht="14.45" customHeight="1" x14ac:dyDescent="0.2">
      <c r="A7" s="782" t="s">
        <v>2859</v>
      </c>
      <c r="B7" s="763">
        <v>2</v>
      </c>
      <c r="C7" s="764">
        <v>66.3</v>
      </c>
      <c r="D7" s="765">
        <v>48.5</v>
      </c>
      <c r="E7" s="766"/>
      <c r="F7" s="747"/>
      <c r="G7" s="748"/>
      <c r="H7" s="749">
        <v>5</v>
      </c>
      <c r="I7" s="750">
        <v>165.75</v>
      </c>
      <c r="J7" s="751">
        <v>28.2</v>
      </c>
      <c r="K7" s="752">
        <v>33.15</v>
      </c>
      <c r="L7" s="753">
        <v>22</v>
      </c>
      <c r="M7" s="753">
        <v>135</v>
      </c>
      <c r="N7" s="754">
        <v>45</v>
      </c>
      <c r="O7" s="753" t="s">
        <v>2855</v>
      </c>
      <c r="P7" s="767" t="s">
        <v>2860</v>
      </c>
      <c r="Q7" s="755">
        <f t="shared" si="0"/>
        <v>3</v>
      </c>
      <c r="R7" s="815">
        <f t="shared" si="0"/>
        <v>99.45</v>
      </c>
      <c r="S7" s="755">
        <f t="shared" si="1"/>
        <v>5</v>
      </c>
      <c r="T7" s="815">
        <f t="shared" si="2"/>
        <v>165.75</v>
      </c>
      <c r="U7" s="821">
        <v>225</v>
      </c>
      <c r="V7" s="763">
        <v>141</v>
      </c>
      <c r="W7" s="763">
        <v>-84</v>
      </c>
      <c r="X7" s="819">
        <v>0.62666666666666671</v>
      </c>
      <c r="Y7" s="817"/>
    </row>
    <row r="8" spans="1:25" ht="14.45" customHeight="1" x14ac:dyDescent="0.2">
      <c r="A8" s="782" t="s">
        <v>2861</v>
      </c>
      <c r="B8" s="763"/>
      <c r="C8" s="764"/>
      <c r="D8" s="765"/>
      <c r="E8" s="766"/>
      <c r="F8" s="747"/>
      <c r="G8" s="748"/>
      <c r="H8" s="749">
        <v>1</v>
      </c>
      <c r="I8" s="750">
        <v>20.05</v>
      </c>
      <c r="J8" s="751">
        <v>25</v>
      </c>
      <c r="K8" s="752">
        <v>20.05</v>
      </c>
      <c r="L8" s="753">
        <v>11</v>
      </c>
      <c r="M8" s="753">
        <v>90</v>
      </c>
      <c r="N8" s="754">
        <v>30</v>
      </c>
      <c r="O8" s="753" t="s">
        <v>2855</v>
      </c>
      <c r="P8" s="767" t="s">
        <v>2862</v>
      </c>
      <c r="Q8" s="755">
        <f t="shared" si="0"/>
        <v>1</v>
      </c>
      <c r="R8" s="815">
        <f t="shared" si="0"/>
        <v>20.05</v>
      </c>
      <c r="S8" s="755">
        <f t="shared" si="1"/>
        <v>1</v>
      </c>
      <c r="T8" s="815">
        <f t="shared" si="2"/>
        <v>20.05</v>
      </c>
      <c r="U8" s="821">
        <v>30</v>
      </c>
      <c r="V8" s="763">
        <v>25</v>
      </c>
      <c r="W8" s="763">
        <v>-5</v>
      </c>
      <c r="X8" s="819">
        <v>0.83333333333333337</v>
      </c>
      <c r="Y8" s="817"/>
    </row>
    <row r="9" spans="1:25" ht="14.45" customHeight="1" x14ac:dyDescent="0.2">
      <c r="A9" s="783" t="s">
        <v>2863</v>
      </c>
      <c r="B9" s="769">
        <v>1</v>
      </c>
      <c r="C9" s="770">
        <v>20.34</v>
      </c>
      <c r="D9" s="768">
        <v>29</v>
      </c>
      <c r="E9" s="771">
        <v>7</v>
      </c>
      <c r="F9" s="772">
        <v>142.08000000000001</v>
      </c>
      <c r="G9" s="756">
        <v>27.1</v>
      </c>
      <c r="H9" s="773">
        <v>8</v>
      </c>
      <c r="I9" s="774">
        <v>162.22</v>
      </c>
      <c r="J9" s="757">
        <v>19</v>
      </c>
      <c r="K9" s="775">
        <v>20.34</v>
      </c>
      <c r="L9" s="776">
        <v>11</v>
      </c>
      <c r="M9" s="776">
        <v>87</v>
      </c>
      <c r="N9" s="777">
        <v>29</v>
      </c>
      <c r="O9" s="776" t="s">
        <v>2855</v>
      </c>
      <c r="P9" s="778" t="s">
        <v>2862</v>
      </c>
      <c r="Q9" s="779">
        <f t="shared" si="0"/>
        <v>7</v>
      </c>
      <c r="R9" s="814">
        <f t="shared" si="0"/>
        <v>141.88</v>
      </c>
      <c r="S9" s="779">
        <f t="shared" si="1"/>
        <v>1</v>
      </c>
      <c r="T9" s="814">
        <f t="shared" si="2"/>
        <v>20.139999999999986</v>
      </c>
      <c r="U9" s="822">
        <v>232</v>
      </c>
      <c r="V9" s="769">
        <v>152</v>
      </c>
      <c r="W9" s="769">
        <v>-80</v>
      </c>
      <c r="X9" s="820">
        <v>0.65517241379310343</v>
      </c>
      <c r="Y9" s="818"/>
    </row>
    <row r="10" spans="1:25" ht="14.45" customHeight="1" x14ac:dyDescent="0.2">
      <c r="A10" s="782" t="s">
        <v>2864</v>
      </c>
      <c r="B10" s="763"/>
      <c r="C10" s="764"/>
      <c r="D10" s="765"/>
      <c r="E10" s="766">
        <v>1</v>
      </c>
      <c r="F10" s="747">
        <v>12.38</v>
      </c>
      <c r="G10" s="748">
        <v>10</v>
      </c>
      <c r="H10" s="749"/>
      <c r="I10" s="750"/>
      <c r="J10" s="751"/>
      <c r="K10" s="752">
        <v>12.38</v>
      </c>
      <c r="L10" s="753">
        <v>5</v>
      </c>
      <c r="M10" s="753">
        <v>60</v>
      </c>
      <c r="N10" s="754">
        <v>20</v>
      </c>
      <c r="O10" s="753" t="s">
        <v>2855</v>
      </c>
      <c r="P10" s="767" t="s">
        <v>2865</v>
      </c>
      <c r="Q10" s="755">
        <f t="shared" si="0"/>
        <v>0</v>
      </c>
      <c r="R10" s="815">
        <f t="shared" si="0"/>
        <v>0</v>
      </c>
      <c r="S10" s="755">
        <f t="shared" si="1"/>
        <v>-1</v>
      </c>
      <c r="T10" s="815">
        <f t="shared" si="2"/>
        <v>-12.38</v>
      </c>
      <c r="U10" s="821" t="s">
        <v>298</v>
      </c>
      <c r="V10" s="763" t="s">
        <v>298</v>
      </c>
      <c r="W10" s="763" t="s">
        <v>298</v>
      </c>
      <c r="X10" s="819" t="s">
        <v>298</v>
      </c>
      <c r="Y10" s="817"/>
    </row>
    <row r="11" spans="1:25" ht="14.45" customHeight="1" x14ac:dyDescent="0.2">
      <c r="A11" s="783" t="s">
        <v>2866</v>
      </c>
      <c r="B11" s="769"/>
      <c r="C11" s="770"/>
      <c r="D11" s="768"/>
      <c r="E11" s="771">
        <v>5</v>
      </c>
      <c r="F11" s="772">
        <v>64.16</v>
      </c>
      <c r="G11" s="756">
        <v>10.4</v>
      </c>
      <c r="H11" s="773">
        <v>8</v>
      </c>
      <c r="I11" s="774">
        <v>104.58</v>
      </c>
      <c r="J11" s="757">
        <v>16.899999999999999</v>
      </c>
      <c r="K11" s="775">
        <v>12.65</v>
      </c>
      <c r="L11" s="776">
        <v>5</v>
      </c>
      <c r="M11" s="776">
        <v>60</v>
      </c>
      <c r="N11" s="777">
        <v>20</v>
      </c>
      <c r="O11" s="776" t="s">
        <v>2855</v>
      </c>
      <c r="P11" s="778" t="s">
        <v>2865</v>
      </c>
      <c r="Q11" s="779">
        <f t="shared" si="0"/>
        <v>8</v>
      </c>
      <c r="R11" s="814">
        <f t="shared" si="0"/>
        <v>104.58</v>
      </c>
      <c r="S11" s="779">
        <f t="shared" si="1"/>
        <v>3</v>
      </c>
      <c r="T11" s="814">
        <f t="shared" si="2"/>
        <v>40.42</v>
      </c>
      <c r="U11" s="822">
        <v>160</v>
      </c>
      <c r="V11" s="769">
        <v>135.19999999999999</v>
      </c>
      <c r="W11" s="769">
        <v>-24.800000000000011</v>
      </c>
      <c r="X11" s="820">
        <v>0.84499999999999997</v>
      </c>
      <c r="Y11" s="818">
        <v>6</v>
      </c>
    </row>
    <row r="12" spans="1:25" ht="14.45" customHeight="1" x14ac:dyDescent="0.2">
      <c r="A12" s="782" t="s">
        <v>2867</v>
      </c>
      <c r="B12" s="763"/>
      <c r="C12" s="764"/>
      <c r="D12" s="765"/>
      <c r="E12" s="749">
        <v>1</v>
      </c>
      <c r="F12" s="750">
        <v>6.5</v>
      </c>
      <c r="G12" s="751">
        <v>5</v>
      </c>
      <c r="H12" s="753"/>
      <c r="I12" s="747"/>
      <c r="J12" s="748"/>
      <c r="K12" s="752">
        <v>6.5</v>
      </c>
      <c r="L12" s="753">
        <v>4</v>
      </c>
      <c r="M12" s="753">
        <v>39</v>
      </c>
      <c r="N12" s="754">
        <v>13</v>
      </c>
      <c r="O12" s="753" t="s">
        <v>2855</v>
      </c>
      <c r="P12" s="767" t="s">
        <v>2868</v>
      </c>
      <c r="Q12" s="755">
        <f t="shared" si="0"/>
        <v>0</v>
      </c>
      <c r="R12" s="815">
        <f t="shared" si="0"/>
        <v>0</v>
      </c>
      <c r="S12" s="755">
        <f t="shared" si="1"/>
        <v>-1</v>
      </c>
      <c r="T12" s="815">
        <f t="shared" si="2"/>
        <v>-6.5</v>
      </c>
      <c r="U12" s="821" t="s">
        <v>298</v>
      </c>
      <c r="V12" s="763" t="s">
        <v>298</v>
      </c>
      <c r="W12" s="763" t="s">
        <v>298</v>
      </c>
      <c r="X12" s="819" t="s">
        <v>298</v>
      </c>
      <c r="Y12" s="817"/>
    </row>
    <row r="13" spans="1:25" ht="14.45" customHeight="1" x14ac:dyDescent="0.2">
      <c r="A13" s="782" t="s">
        <v>2869</v>
      </c>
      <c r="B13" s="758">
        <v>1</v>
      </c>
      <c r="C13" s="759">
        <v>0.77</v>
      </c>
      <c r="D13" s="760">
        <v>1</v>
      </c>
      <c r="E13" s="766"/>
      <c r="F13" s="747"/>
      <c r="G13" s="748"/>
      <c r="H13" s="753"/>
      <c r="I13" s="747"/>
      <c r="J13" s="748"/>
      <c r="K13" s="752">
        <v>2.2200000000000002</v>
      </c>
      <c r="L13" s="753">
        <v>3</v>
      </c>
      <c r="M13" s="753">
        <v>30</v>
      </c>
      <c r="N13" s="754">
        <v>10</v>
      </c>
      <c r="O13" s="753" t="s">
        <v>2855</v>
      </c>
      <c r="P13" s="767" t="s">
        <v>2870</v>
      </c>
      <c r="Q13" s="755">
        <f t="shared" si="0"/>
        <v>-1</v>
      </c>
      <c r="R13" s="815">
        <f t="shared" si="0"/>
        <v>-0.77</v>
      </c>
      <c r="S13" s="755">
        <f t="shared" si="1"/>
        <v>0</v>
      </c>
      <c r="T13" s="815">
        <f t="shared" si="2"/>
        <v>0</v>
      </c>
      <c r="U13" s="821" t="s">
        <v>298</v>
      </c>
      <c r="V13" s="763" t="s">
        <v>298</v>
      </c>
      <c r="W13" s="763" t="s">
        <v>298</v>
      </c>
      <c r="X13" s="819" t="s">
        <v>298</v>
      </c>
      <c r="Y13" s="817"/>
    </row>
    <row r="14" spans="1:25" ht="14.45" customHeight="1" x14ac:dyDescent="0.2">
      <c r="A14" s="782" t="s">
        <v>2871</v>
      </c>
      <c r="B14" s="763"/>
      <c r="C14" s="764"/>
      <c r="D14" s="765"/>
      <c r="E14" s="749">
        <v>1</v>
      </c>
      <c r="F14" s="750">
        <v>0.47</v>
      </c>
      <c r="G14" s="751">
        <v>2</v>
      </c>
      <c r="H14" s="753"/>
      <c r="I14" s="747"/>
      <c r="J14" s="748"/>
      <c r="K14" s="752">
        <v>0.47</v>
      </c>
      <c r="L14" s="753">
        <v>2</v>
      </c>
      <c r="M14" s="753">
        <v>15</v>
      </c>
      <c r="N14" s="754">
        <v>5</v>
      </c>
      <c r="O14" s="753" t="s">
        <v>2855</v>
      </c>
      <c r="P14" s="767" t="s">
        <v>2872</v>
      </c>
      <c r="Q14" s="755">
        <f t="shared" si="0"/>
        <v>0</v>
      </c>
      <c r="R14" s="815">
        <f t="shared" si="0"/>
        <v>0</v>
      </c>
      <c r="S14" s="755">
        <f t="shared" si="1"/>
        <v>-1</v>
      </c>
      <c r="T14" s="815">
        <f t="shared" si="2"/>
        <v>-0.47</v>
      </c>
      <c r="U14" s="821" t="s">
        <v>298</v>
      </c>
      <c r="V14" s="763" t="s">
        <v>298</v>
      </c>
      <c r="W14" s="763" t="s">
        <v>298</v>
      </c>
      <c r="X14" s="819" t="s">
        <v>298</v>
      </c>
      <c r="Y14" s="817"/>
    </row>
    <row r="15" spans="1:25" ht="14.45" customHeight="1" x14ac:dyDescent="0.2">
      <c r="A15" s="782" t="s">
        <v>2873</v>
      </c>
      <c r="B15" s="758">
        <v>1</v>
      </c>
      <c r="C15" s="759">
        <v>1.1200000000000001</v>
      </c>
      <c r="D15" s="760">
        <v>25</v>
      </c>
      <c r="E15" s="766"/>
      <c r="F15" s="747"/>
      <c r="G15" s="748"/>
      <c r="H15" s="753"/>
      <c r="I15" s="747"/>
      <c r="J15" s="748"/>
      <c r="K15" s="752">
        <v>1.1200000000000001</v>
      </c>
      <c r="L15" s="753">
        <v>3</v>
      </c>
      <c r="M15" s="753">
        <v>27</v>
      </c>
      <c r="N15" s="754">
        <v>9</v>
      </c>
      <c r="O15" s="753" t="s">
        <v>2855</v>
      </c>
      <c r="P15" s="767" t="s">
        <v>2874</v>
      </c>
      <c r="Q15" s="755">
        <f t="shared" si="0"/>
        <v>-1</v>
      </c>
      <c r="R15" s="815">
        <f t="shared" si="0"/>
        <v>-1.1200000000000001</v>
      </c>
      <c r="S15" s="755">
        <f t="shared" si="1"/>
        <v>0</v>
      </c>
      <c r="T15" s="815">
        <f t="shared" si="2"/>
        <v>0</v>
      </c>
      <c r="U15" s="821" t="s">
        <v>298</v>
      </c>
      <c r="V15" s="763" t="s">
        <v>298</v>
      </c>
      <c r="W15" s="763" t="s">
        <v>298</v>
      </c>
      <c r="X15" s="819" t="s">
        <v>298</v>
      </c>
      <c r="Y15" s="817"/>
    </row>
    <row r="16" spans="1:25" ht="14.45" customHeight="1" x14ac:dyDescent="0.2">
      <c r="A16" s="783" t="s">
        <v>2875</v>
      </c>
      <c r="B16" s="780">
        <v>1</v>
      </c>
      <c r="C16" s="781">
        <v>0.83</v>
      </c>
      <c r="D16" s="761">
        <v>1</v>
      </c>
      <c r="E16" s="771"/>
      <c r="F16" s="772"/>
      <c r="G16" s="756"/>
      <c r="H16" s="776"/>
      <c r="I16" s="772"/>
      <c r="J16" s="756"/>
      <c r="K16" s="775">
        <v>2.38</v>
      </c>
      <c r="L16" s="776">
        <v>3</v>
      </c>
      <c r="M16" s="776">
        <v>30</v>
      </c>
      <c r="N16" s="777">
        <v>10</v>
      </c>
      <c r="O16" s="776" t="s">
        <v>2855</v>
      </c>
      <c r="P16" s="778" t="s">
        <v>2876</v>
      </c>
      <c r="Q16" s="779">
        <f t="shared" si="0"/>
        <v>-1</v>
      </c>
      <c r="R16" s="814">
        <f t="shared" si="0"/>
        <v>-0.83</v>
      </c>
      <c r="S16" s="779">
        <f t="shared" si="1"/>
        <v>0</v>
      </c>
      <c r="T16" s="814">
        <f t="shared" si="2"/>
        <v>0</v>
      </c>
      <c r="U16" s="822" t="s">
        <v>298</v>
      </c>
      <c r="V16" s="769" t="s">
        <v>298</v>
      </c>
      <c r="W16" s="769" t="s">
        <v>298</v>
      </c>
      <c r="X16" s="820" t="s">
        <v>298</v>
      </c>
      <c r="Y16" s="818"/>
    </row>
    <row r="17" spans="1:25" ht="14.45" customHeight="1" x14ac:dyDescent="0.2">
      <c r="A17" s="782" t="s">
        <v>2877</v>
      </c>
      <c r="B17" s="763"/>
      <c r="C17" s="764"/>
      <c r="D17" s="765"/>
      <c r="E17" s="749">
        <v>1</v>
      </c>
      <c r="F17" s="750">
        <v>4.29</v>
      </c>
      <c r="G17" s="751">
        <v>16</v>
      </c>
      <c r="H17" s="753"/>
      <c r="I17" s="747"/>
      <c r="J17" s="748"/>
      <c r="K17" s="752">
        <v>4.29</v>
      </c>
      <c r="L17" s="753">
        <v>5</v>
      </c>
      <c r="M17" s="753">
        <v>45</v>
      </c>
      <c r="N17" s="754">
        <v>15</v>
      </c>
      <c r="O17" s="753" t="s">
        <v>2855</v>
      </c>
      <c r="P17" s="767" t="s">
        <v>2878</v>
      </c>
      <c r="Q17" s="755">
        <f t="shared" si="0"/>
        <v>0</v>
      </c>
      <c r="R17" s="815">
        <f t="shared" si="0"/>
        <v>0</v>
      </c>
      <c r="S17" s="755">
        <f t="shared" si="1"/>
        <v>-1</v>
      </c>
      <c r="T17" s="815">
        <f t="shared" si="2"/>
        <v>-4.29</v>
      </c>
      <c r="U17" s="821" t="s">
        <v>298</v>
      </c>
      <c r="V17" s="763" t="s">
        <v>298</v>
      </c>
      <c r="W17" s="763" t="s">
        <v>298</v>
      </c>
      <c r="X17" s="819" t="s">
        <v>298</v>
      </c>
      <c r="Y17" s="817"/>
    </row>
    <row r="18" spans="1:25" ht="14.45" customHeight="1" x14ac:dyDescent="0.2">
      <c r="A18" s="782" t="s">
        <v>2879</v>
      </c>
      <c r="B18" s="763"/>
      <c r="C18" s="764"/>
      <c r="D18" s="765"/>
      <c r="E18" s="766"/>
      <c r="F18" s="747"/>
      <c r="G18" s="748"/>
      <c r="H18" s="749">
        <v>1</v>
      </c>
      <c r="I18" s="750">
        <v>1.65</v>
      </c>
      <c r="J18" s="751">
        <v>2</v>
      </c>
      <c r="K18" s="752">
        <v>1.65</v>
      </c>
      <c r="L18" s="753">
        <v>2</v>
      </c>
      <c r="M18" s="753">
        <v>18</v>
      </c>
      <c r="N18" s="754">
        <v>6</v>
      </c>
      <c r="O18" s="753" t="s">
        <v>2855</v>
      </c>
      <c r="P18" s="767" t="s">
        <v>2880</v>
      </c>
      <c r="Q18" s="755">
        <f t="shared" si="0"/>
        <v>1</v>
      </c>
      <c r="R18" s="815">
        <f t="shared" si="0"/>
        <v>1.65</v>
      </c>
      <c r="S18" s="755">
        <f t="shared" si="1"/>
        <v>1</v>
      </c>
      <c r="T18" s="815">
        <f t="shared" si="2"/>
        <v>1.65</v>
      </c>
      <c r="U18" s="821">
        <v>6</v>
      </c>
      <c r="V18" s="763">
        <v>2</v>
      </c>
      <c r="W18" s="763">
        <v>-4</v>
      </c>
      <c r="X18" s="819">
        <v>0.33333333333333331</v>
      </c>
      <c r="Y18" s="817"/>
    </row>
    <row r="19" spans="1:25" ht="14.45" customHeight="1" x14ac:dyDescent="0.2">
      <c r="A19" s="782" t="s">
        <v>2881</v>
      </c>
      <c r="B19" s="758">
        <v>1</v>
      </c>
      <c r="C19" s="759">
        <v>1.41</v>
      </c>
      <c r="D19" s="760">
        <v>4</v>
      </c>
      <c r="E19" s="766"/>
      <c r="F19" s="747"/>
      <c r="G19" s="748"/>
      <c r="H19" s="753"/>
      <c r="I19" s="747"/>
      <c r="J19" s="748"/>
      <c r="K19" s="752">
        <v>1.41</v>
      </c>
      <c r="L19" s="753">
        <v>3</v>
      </c>
      <c r="M19" s="753">
        <v>24</v>
      </c>
      <c r="N19" s="754">
        <v>8</v>
      </c>
      <c r="O19" s="753" t="s">
        <v>2855</v>
      </c>
      <c r="P19" s="767" t="s">
        <v>2882</v>
      </c>
      <c r="Q19" s="755">
        <f t="shared" si="0"/>
        <v>-1</v>
      </c>
      <c r="R19" s="815">
        <f t="shared" si="0"/>
        <v>-1.41</v>
      </c>
      <c r="S19" s="755">
        <f t="shared" si="1"/>
        <v>0</v>
      </c>
      <c r="T19" s="815">
        <f t="shared" si="2"/>
        <v>0</v>
      </c>
      <c r="U19" s="821" t="s">
        <v>298</v>
      </c>
      <c r="V19" s="763" t="s">
        <v>298</v>
      </c>
      <c r="W19" s="763" t="s">
        <v>298</v>
      </c>
      <c r="X19" s="819" t="s">
        <v>298</v>
      </c>
      <c r="Y19" s="817"/>
    </row>
    <row r="20" spans="1:25" ht="14.45" customHeight="1" x14ac:dyDescent="0.2">
      <c r="A20" s="782" t="s">
        <v>2883</v>
      </c>
      <c r="B20" s="763"/>
      <c r="C20" s="764"/>
      <c r="D20" s="765"/>
      <c r="E20" s="749">
        <v>1</v>
      </c>
      <c r="F20" s="750">
        <v>1.1299999999999999</v>
      </c>
      <c r="G20" s="751">
        <v>2</v>
      </c>
      <c r="H20" s="753"/>
      <c r="I20" s="747"/>
      <c r="J20" s="748"/>
      <c r="K20" s="752">
        <v>1.67</v>
      </c>
      <c r="L20" s="753">
        <v>3</v>
      </c>
      <c r="M20" s="753">
        <v>27</v>
      </c>
      <c r="N20" s="754">
        <v>9</v>
      </c>
      <c r="O20" s="753" t="s">
        <v>2855</v>
      </c>
      <c r="P20" s="767" t="s">
        <v>2884</v>
      </c>
      <c r="Q20" s="755">
        <f t="shared" si="0"/>
        <v>0</v>
      </c>
      <c r="R20" s="815">
        <f t="shared" si="0"/>
        <v>0</v>
      </c>
      <c r="S20" s="755">
        <f t="shared" si="1"/>
        <v>-1</v>
      </c>
      <c r="T20" s="815">
        <f t="shared" si="2"/>
        <v>-1.1299999999999999</v>
      </c>
      <c r="U20" s="821" t="s">
        <v>298</v>
      </c>
      <c r="V20" s="763" t="s">
        <v>298</v>
      </c>
      <c r="W20" s="763" t="s">
        <v>298</v>
      </c>
      <c r="X20" s="819" t="s">
        <v>298</v>
      </c>
      <c r="Y20" s="817"/>
    </row>
    <row r="21" spans="1:25" ht="14.45" customHeight="1" x14ac:dyDescent="0.2">
      <c r="A21" s="782" t="s">
        <v>2885</v>
      </c>
      <c r="B21" s="758">
        <v>1</v>
      </c>
      <c r="C21" s="759">
        <v>0.82</v>
      </c>
      <c r="D21" s="760">
        <v>2</v>
      </c>
      <c r="E21" s="766"/>
      <c r="F21" s="747"/>
      <c r="G21" s="748"/>
      <c r="H21" s="753"/>
      <c r="I21" s="747"/>
      <c r="J21" s="748"/>
      <c r="K21" s="752">
        <v>0.73</v>
      </c>
      <c r="L21" s="753">
        <v>2</v>
      </c>
      <c r="M21" s="753">
        <v>21</v>
      </c>
      <c r="N21" s="754">
        <v>7</v>
      </c>
      <c r="O21" s="753" t="s">
        <v>2855</v>
      </c>
      <c r="P21" s="767" t="s">
        <v>2886</v>
      </c>
      <c r="Q21" s="755">
        <f t="shared" si="0"/>
        <v>-1</v>
      </c>
      <c r="R21" s="815">
        <f t="shared" si="0"/>
        <v>-0.82</v>
      </c>
      <c r="S21" s="755">
        <f t="shared" si="1"/>
        <v>0</v>
      </c>
      <c r="T21" s="815">
        <f t="shared" si="2"/>
        <v>0</v>
      </c>
      <c r="U21" s="821" t="s">
        <v>298</v>
      </c>
      <c r="V21" s="763" t="s">
        <v>298</v>
      </c>
      <c r="W21" s="763" t="s">
        <v>298</v>
      </c>
      <c r="X21" s="819" t="s">
        <v>298</v>
      </c>
      <c r="Y21" s="817"/>
    </row>
    <row r="22" spans="1:25" ht="14.45" customHeight="1" x14ac:dyDescent="0.2">
      <c r="A22" s="782" t="s">
        <v>2887</v>
      </c>
      <c r="B22" s="763"/>
      <c r="C22" s="764"/>
      <c r="D22" s="765"/>
      <c r="E22" s="766"/>
      <c r="F22" s="747"/>
      <c r="G22" s="748"/>
      <c r="H22" s="749">
        <v>1</v>
      </c>
      <c r="I22" s="750">
        <v>0.62</v>
      </c>
      <c r="J22" s="751">
        <v>2</v>
      </c>
      <c r="K22" s="752">
        <v>0.82</v>
      </c>
      <c r="L22" s="753">
        <v>3</v>
      </c>
      <c r="M22" s="753">
        <v>24</v>
      </c>
      <c r="N22" s="754">
        <v>8</v>
      </c>
      <c r="O22" s="753" t="s">
        <v>2855</v>
      </c>
      <c r="P22" s="767" t="s">
        <v>2888</v>
      </c>
      <c r="Q22" s="755">
        <f t="shared" si="0"/>
        <v>1</v>
      </c>
      <c r="R22" s="815">
        <f t="shared" si="0"/>
        <v>0.62</v>
      </c>
      <c r="S22" s="755">
        <f t="shared" si="1"/>
        <v>1</v>
      </c>
      <c r="T22" s="815">
        <f t="shared" si="2"/>
        <v>0.62</v>
      </c>
      <c r="U22" s="821">
        <v>8</v>
      </c>
      <c r="V22" s="763">
        <v>2</v>
      </c>
      <c r="W22" s="763">
        <v>-6</v>
      </c>
      <c r="X22" s="819">
        <v>0.25</v>
      </c>
      <c r="Y22" s="817"/>
    </row>
    <row r="23" spans="1:25" ht="14.45" customHeight="1" x14ac:dyDescent="0.2">
      <c r="A23" s="782" t="s">
        <v>2889</v>
      </c>
      <c r="B23" s="763"/>
      <c r="C23" s="764"/>
      <c r="D23" s="765"/>
      <c r="E23" s="766"/>
      <c r="F23" s="747"/>
      <c r="G23" s="748"/>
      <c r="H23" s="749">
        <v>2</v>
      </c>
      <c r="I23" s="750">
        <v>0.84</v>
      </c>
      <c r="J23" s="762">
        <v>2.5</v>
      </c>
      <c r="K23" s="752">
        <v>0.42</v>
      </c>
      <c r="L23" s="753">
        <v>1</v>
      </c>
      <c r="M23" s="753">
        <v>5</v>
      </c>
      <c r="N23" s="754">
        <v>2</v>
      </c>
      <c r="O23" s="753" t="s">
        <v>2855</v>
      </c>
      <c r="P23" s="767" t="s">
        <v>2890</v>
      </c>
      <c r="Q23" s="755">
        <f t="shared" si="0"/>
        <v>2</v>
      </c>
      <c r="R23" s="815">
        <f t="shared" si="0"/>
        <v>0.84</v>
      </c>
      <c r="S23" s="755">
        <f t="shared" si="1"/>
        <v>2</v>
      </c>
      <c r="T23" s="815">
        <f t="shared" si="2"/>
        <v>0.84</v>
      </c>
      <c r="U23" s="821">
        <v>4</v>
      </c>
      <c r="V23" s="763">
        <v>5</v>
      </c>
      <c r="W23" s="763">
        <v>1</v>
      </c>
      <c r="X23" s="819">
        <v>1.25</v>
      </c>
      <c r="Y23" s="817">
        <v>1</v>
      </c>
    </row>
    <row r="24" spans="1:25" ht="14.45" customHeight="1" x14ac:dyDescent="0.2">
      <c r="A24" s="782" t="s">
        <v>2891</v>
      </c>
      <c r="B24" s="758">
        <v>3</v>
      </c>
      <c r="C24" s="759">
        <v>26.94</v>
      </c>
      <c r="D24" s="760">
        <v>5</v>
      </c>
      <c r="E24" s="766">
        <v>1</v>
      </c>
      <c r="F24" s="747">
        <v>7.26</v>
      </c>
      <c r="G24" s="748">
        <v>10</v>
      </c>
      <c r="H24" s="753"/>
      <c r="I24" s="747"/>
      <c r="J24" s="748"/>
      <c r="K24" s="752">
        <v>7.26</v>
      </c>
      <c r="L24" s="753">
        <v>4</v>
      </c>
      <c r="M24" s="753">
        <v>39</v>
      </c>
      <c r="N24" s="754">
        <v>13</v>
      </c>
      <c r="O24" s="753" t="s">
        <v>2855</v>
      </c>
      <c r="P24" s="767" t="s">
        <v>2892</v>
      </c>
      <c r="Q24" s="755">
        <f t="shared" si="0"/>
        <v>-3</v>
      </c>
      <c r="R24" s="815">
        <f t="shared" si="0"/>
        <v>-26.94</v>
      </c>
      <c r="S24" s="755">
        <f t="shared" si="1"/>
        <v>-1</v>
      </c>
      <c r="T24" s="815">
        <f t="shared" si="2"/>
        <v>-7.26</v>
      </c>
      <c r="U24" s="821" t="s">
        <v>298</v>
      </c>
      <c r="V24" s="763" t="s">
        <v>298</v>
      </c>
      <c r="W24" s="763" t="s">
        <v>298</v>
      </c>
      <c r="X24" s="819" t="s">
        <v>298</v>
      </c>
      <c r="Y24" s="817"/>
    </row>
    <row r="25" spans="1:25" ht="14.45" customHeight="1" x14ac:dyDescent="0.2">
      <c r="A25" s="782" t="s">
        <v>2893</v>
      </c>
      <c r="B25" s="758">
        <v>1</v>
      </c>
      <c r="C25" s="759">
        <v>1.58</v>
      </c>
      <c r="D25" s="760">
        <v>2</v>
      </c>
      <c r="E25" s="766"/>
      <c r="F25" s="747"/>
      <c r="G25" s="748"/>
      <c r="H25" s="753">
        <v>1</v>
      </c>
      <c r="I25" s="747">
        <v>2.86</v>
      </c>
      <c r="J25" s="748">
        <v>11</v>
      </c>
      <c r="K25" s="752">
        <v>2.86</v>
      </c>
      <c r="L25" s="753">
        <v>4</v>
      </c>
      <c r="M25" s="753">
        <v>36</v>
      </c>
      <c r="N25" s="754">
        <v>12</v>
      </c>
      <c r="O25" s="753" t="s">
        <v>2855</v>
      </c>
      <c r="P25" s="767" t="s">
        <v>2894</v>
      </c>
      <c r="Q25" s="755">
        <f t="shared" si="0"/>
        <v>0</v>
      </c>
      <c r="R25" s="815">
        <f t="shared" si="0"/>
        <v>1.2799999999999998</v>
      </c>
      <c r="S25" s="755">
        <f t="shared" si="1"/>
        <v>1</v>
      </c>
      <c r="T25" s="815">
        <f t="shared" si="2"/>
        <v>2.86</v>
      </c>
      <c r="U25" s="821">
        <v>12</v>
      </c>
      <c r="V25" s="763">
        <v>11</v>
      </c>
      <c r="W25" s="763">
        <v>-1</v>
      </c>
      <c r="X25" s="819">
        <v>0.91666666666666663</v>
      </c>
      <c r="Y25" s="817"/>
    </row>
    <row r="26" spans="1:25" ht="14.45" customHeight="1" x14ac:dyDescent="0.2">
      <c r="A26" s="783" t="s">
        <v>2895</v>
      </c>
      <c r="B26" s="780">
        <v>1</v>
      </c>
      <c r="C26" s="781">
        <v>3.81</v>
      </c>
      <c r="D26" s="761">
        <v>20</v>
      </c>
      <c r="E26" s="771"/>
      <c r="F26" s="772"/>
      <c r="G26" s="756"/>
      <c r="H26" s="776"/>
      <c r="I26" s="772"/>
      <c r="J26" s="756"/>
      <c r="K26" s="775">
        <v>3.81</v>
      </c>
      <c r="L26" s="776">
        <v>4</v>
      </c>
      <c r="M26" s="776">
        <v>39</v>
      </c>
      <c r="N26" s="777">
        <v>13</v>
      </c>
      <c r="O26" s="776" t="s">
        <v>2855</v>
      </c>
      <c r="P26" s="778" t="s">
        <v>2896</v>
      </c>
      <c r="Q26" s="779">
        <f t="shared" si="0"/>
        <v>-1</v>
      </c>
      <c r="R26" s="814">
        <f t="shared" si="0"/>
        <v>-3.81</v>
      </c>
      <c r="S26" s="779">
        <f t="shared" si="1"/>
        <v>0</v>
      </c>
      <c r="T26" s="814">
        <f t="shared" si="2"/>
        <v>0</v>
      </c>
      <c r="U26" s="822" t="s">
        <v>298</v>
      </c>
      <c r="V26" s="769" t="s">
        <v>298</v>
      </c>
      <c r="W26" s="769" t="s">
        <v>298</v>
      </c>
      <c r="X26" s="820" t="s">
        <v>298</v>
      </c>
      <c r="Y26" s="818"/>
    </row>
    <row r="27" spans="1:25" ht="14.45" customHeight="1" x14ac:dyDescent="0.2">
      <c r="A27" s="782" t="s">
        <v>2897</v>
      </c>
      <c r="B27" s="763"/>
      <c r="C27" s="764"/>
      <c r="D27" s="765"/>
      <c r="E27" s="766"/>
      <c r="F27" s="747"/>
      <c r="G27" s="748"/>
      <c r="H27" s="749">
        <v>1</v>
      </c>
      <c r="I27" s="750">
        <v>1.63</v>
      </c>
      <c r="J27" s="751">
        <v>3</v>
      </c>
      <c r="K27" s="752">
        <v>1.63</v>
      </c>
      <c r="L27" s="753">
        <v>3</v>
      </c>
      <c r="M27" s="753">
        <v>27</v>
      </c>
      <c r="N27" s="754">
        <v>9</v>
      </c>
      <c r="O27" s="753" t="s">
        <v>2855</v>
      </c>
      <c r="P27" s="767" t="s">
        <v>2898</v>
      </c>
      <c r="Q27" s="755">
        <f t="shared" si="0"/>
        <v>1</v>
      </c>
      <c r="R27" s="815">
        <f t="shared" si="0"/>
        <v>1.63</v>
      </c>
      <c r="S27" s="755">
        <f t="shared" si="1"/>
        <v>1</v>
      </c>
      <c r="T27" s="815">
        <f t="shared" si="2"/>
        <v>1.63</v>
      </c>
      <c r="U27" s="821">
        <v>9</v>
      </c>
      <c r="V27" s="763">
        <v>3</v>
      </c>
      <c r="W27" s="763">
        <v>-6</v>
      </c>
      <c r="X27" s="819">
        <v>0.33333333333333331</v>
      </c>
      <c r="Y27" s="817"/>
    </row>
    <row r="28" spans="1:25" ht="14.45" customHeight="1" x14ac:dyDescent="0.2">
      <c r="A28" s="782" t="s">
        <v>2899</v>
      </c>
      <c r="B28" s="763"/>
      <c r="C28" s="764"/>
      <c r="D28" s="765"/>
      <c r="E28" s="749">
        <v>1</v>
      </c>
      <c r="F28" s="750">
        <v>0.37</v>
      </c>
      <c r="G28" s="751">
        <v>1</v>
      </c>
      <c r="H28" s="753"/>
      <c r="I28" s="747"/>
      <c r="J28" s="748"/>
      <c r="K28" s="752">
        <v>0.37</v>
      </c>
      <c r="L28" s="753">
        <v>1</v>
      </c>
      <c r="M28" s="753">
        <v>12</v>
      </c>
      <c r="N28" s="754">
        <v>4</v>
      </c>
      <c r="O28" s="753" t="s">
        <v>2855</v>
      </c>
      <c r="P28" s="767" t="s">
        <v>2900</v>
      </c>
      <c r="Q28" s="755">
        <f t="shared" si="0"/>
        <v>0</v>
      </c>
      <c r="R28" s="815">
        <f t="shared" si="0"/>
        <v>0</v>
      </c>
      <c r="S28" s="755">
        <f t="shared" si="1"/>
        <v>-1</v>
      </c>
      <c r="T28" s="815">
        <f t="shared" si="2"/>
        <v>-0.37</v>
      </c>
      <c r="U28" s="821" t="s">
        <v>298</v>
      </c>
      <c r="V28" s="763" t="s">
        <v>298</v>
      </c>
      <c r="W28" s="763" t="s">
        <v>298</v>
      </c>
      <c r="X28" s="819" t="s">
        <v>298</v>
      </c>
      <c r="Y28" s="817"/>
    </row>
    <row r="29" spans="1:25" ht="14.45" customHeight="1" x14ac:dyDescent="0.2">
      <c r="A29" s="782" t="s">
        <v>2901</v>
      </c>
      <c r="B29" s="763"/>
      <c r="C29" s="764"/>
      <c r="D29" s="765"/>
      <c r="E29" s="766"/>
      <c r="F29" s="747"/>
      <c r="G29" s="748"/>
      <c r="H29" s="749">
        <v>1</v>
      </c>
      <c r="I29" s="750">
        <v>4.63</v>
      </c>
      <c r="J29" s="762">
        <v>11</v>
      </c>
      <c r="K29" s="752">
        <v>4.63</v>
      </c>
      <c r="L29" s="753">
        <v>3</v>
      </c>
      <c r="M29" s="753">
        <v>24</v>
      </c>
      <c r="N29" s="754">
        <v>8</v>
      </c>
      <c r="O29" s="753" t="s">
        <v>2855</v>
      </c>
      <c r="P29" s="767" t="s">
        <v>2902</v>
      </c>
      <c r="Q29" s="755">
        <f t="shared" si="0"/>
        <v>1</v>
      </c>
      <c r="R29" s="815">
        <f t="shared" si="0"/>
        <v>4.63</v>
      </c>
      <c r="S29" s="755">
        <f t="shared" si="1"/>
        <v>1</v>
      </c>
      <c r="T29" s="815">
        <f t="shared" si="2"/>
        <v>4.63</v>
      </c>
      <c r="U29" s="821">
        <v>8</v>
      </c>
      <c r="V29" s="763">
        <v>11</v>
      </c>
      <c r="W29" s="763">
        <v>3</v>
      </c>
      <c r="X29" s="819">
        <v>1.375</v>
      </c>
      <c r="Y29" s="817">
        <v>3</v>
      </c>
    </row>
    <row r="30" spans="1:25" ht="14.45" customHeight="1" x14ac:dyDescent="0.2">
      <c r="A30" s="782" t="s">
        <v>2903</v>
      </c>
      <c r="B30" s="763"/>
      <c r="C30" s="764"/>
      <c r="D30" s="765"/>
      <c r="E30" s="766"/>
      <c r="F30" s="747"/>
      <c r="G30" s="748"/>
      <c r="H30" s="749">
        <v>1</v>
      </c>
      <c r="I30" s="750">
        <v>2.0499999999999998</v>
      </c>
      <c r="J30" s="751">
        <v>2</v>
      </c>
      <c r="K30" s="752">
        <v>2.0499999999999998</v>
      </c>
      <c r="L30" s="753">
        <v>2</v>
      </c>
      <c r="M30" s="753">
        <v>15</v>
      </c>
      <c r="N30" s="754">
        <v>5</v>
      </c>
      <c r="O30" s="753" t="s">
        <v>2855</v>
      </c>
      <c r="P30" s="767" t="s">
        <v>2904</v>
      </c>
      <c r="Q30" s="755">
        <f t="shared" si="0"/>
        <v>1</v>
      </c>
      <c r="R30" s="815">
        <f t="shared" si="0"/>
        <v>2.0499999999999998</v>
      </c>
      <c r="S30" s="755">
        <f t="shared" si="1"/>
        <v>1</v>
      </c>
      <c r="T30" s="815">
        <f t="shared" si="2"/>
        <v>2.0499999999999998</v>
      </c>
      <c r="U30" s="821">
        <v>5</v>
      </c>
      <c r="V30" s="763">
        <v>2</v>
      </c>
      <c r="W30" s="763">
        <v>-3</v>
      </c>
      <c r="X30" s="819">
        <v>0.4</v>
      </c>
      <c r="Y30" s="817"/>
    </row>
    <row r="31" spans="1:25" ht="14.45" customHeight="1" x14ac:dyDescent="0.2">
      <c r="A31" s="783" t="s">
        <v>2905</v>
      </c>
      <c r="B31" s="769">
        <v>1</v>
      </c>
      <c r="C31" s="770">
        <v>2.14</v>
      </c>
      <c r="D31" s="768">
        <v>2</v>
      </c>
      <c r="E31" s="771"/>
      <c r="F31" s="772"/>
      <c r="G31" s="756"/>
      <c r="H31" s="773">
        <v>1</v>
      </c>
      <c r="I31" s="774">
        <v>2.65</v>
      </c>
      <c r="J31" s="757">
        <v>5</v>
      </c>
      <c r="K31" s="775">
        <v>2.65</v>
      </c>
      <c r="L31" s="776">
        <v>3</v>
      </c>
      <c r="M31" s="776">
        <v>27</v>
      </c>
      <c r="N31" s="777">
        <v>9</v>
      </c>
      <c r="O31" s="776" t="s">
        <v>2855</v>
      </c>
      <c r="P31" s="778" t="s">
        <v>2906</v>
      </c>
      <c r="Q31" s="779">
        <f t="shared" si="0"/>
        <v>0</v>
      </c>
      <c r="R31" s="814">
        <f t="shared" si="0"/>
        <v>0.50999999999999979</v>
      </c>
      <c r="S31" s="779">
        <f t="shared" si="1"/>
        <v>1</v>
      </c>
      <c r="T31" s="814">
        <f t="shared" si="2"/>
        <v>2.65</v>
      </c>
      <c r="U31" s="822">
        <v>9</v>
      </c>
      <c r="V31" s="769">
        <v>5</v>
      </c>
      <c r="W31" s="769">
        <v>-4</v>
      </c>
      <c r="X31" s="820">
        <v>0.55555555555555558</v>
      </c>
      <c r="Y31" s="818"/>
    </row>
    <row r="32" spans="1:25" ht="14.45" customHeight="1" x14ac:dyDescent="0.2">
      <c r="A32" s="782" t="s">
        <v>2907</v>
      </c>
      <c r="B32" s="763"/>
      <c r="C32" s="764"/>
      <c r="D32" s="765"/>
      <c r="E32" s="766">
        <v>1</v>
      </c>
      <c r="F32" s="747">
        <v>4.09</v>
      </c>
      <c r="G32" s="748">
        <v>10</v>
      </c>
      <c r="H32" s="749">
        <v>1</v>
      </c>
      <c r="I32" s="750">
        <v>1.84</v>
      </c>
      <c r="J32" s="751">
        <v>2</v>
      </c>
      <c r="K32" s="752">
        <v>4.09</v>
      </c>
      <c r="L32" s="753">
        <v>5</v>
      </c>
      <c r="M32" s="753">
        <v>45</v>
      </c>
      <c r="N32" s="754">
        <v>15</v>
      </c>
      <c r="O32" s="753" t="s">
        <v>2855</v>
      </c>
      <c r="P32" s="767" t="s">
        <v>2908</v>
      </c>
      <c r="Q32" s="755">
        <f t="shared" si="0"/>
        <v>1</v>
      </c>
      <c r="R32" s="815">
        <f t="shared" si="0"/>
        <v>1.84</v>
      </c>
      <c r="S32" s="755">
        <f t="shared" si="1"/>
        <v>0</v>
      </c>
      <c r="T32" s="815">
        <f t="shared" si="2"/>
        <v>-2.25</v>
      </c>
      <c r="U32" s="821">
        <v>15</v>
      </c>
      <c r="V32" s="763">
        <v>2</v>
      </c>
      <c r="W32" s="763">
        <v>-13</v>
      </c>
      <c r="X32" s="819">
        <v>0.13333333333333333</v>
      </c>
      <c r="Y32" s="817"/>
    </row>
    <row r="33" spans="1:25" ht="14.45" customHeight="1" x14ac:dyDescent="0.2">
      <c r="A33" s="783" t="s">
        <v>2909</v>
      </c>
      <c r="B33" s="769">
        <v>5</v>
      </c>
      <c r="C33" s="770">
        <v>30.04</v>
      </c>
      <c r="D33" s="768">
        <v>14</v>
      </c>
      <c r="E33" s="771">
        <v>1</v>
      </c>
      <c r="F33" s="772">
        <v>2.1800000000000002</v>
      </c>
      <c r="G33" s="756">
        <v>2</v>
      </c>
      <c r="H33" s="773">
        <v>7</v>
      </c>
      <c r="I33" s="774">
        <v>33.159999999999997</v>
      </c>
      <c r="J33" s="757">
        <v>5.6</v>
      </c>
      <c r="K33" s="775">
        <v>6.37</v>
      </c>
      <c r="L33" s="776">
        <v>7</v>
      </c>
      <c r="M33" s="776">
        <v>60</v>
      </c>
      <c r="N33" s="777">
        <v>20</v>
      </c>
      <c r="O33" s="776" t="s">
        <v>2855</v>
      </c>
      <c r="P33" s="778" t="s">
        <v>2910</v>
      </c>
      <c r="Q33" s="779">
        <f t="shared" si="0"/>
        <v>2</v>
      </c>
      <c r="R33" s="814">
        <f t="shared" si="0"/>
        <v>3.1199999999999974</v>
      </c>
      <c r="S33" s="779">
        <f t="shared" si="1"/>
        <v>6</v>
      </c>
      <c r="T33" s="814">
        <f t="shared" si="2"/>
        <v>30.979999999999997</v>
      </c>
      <c r="U33" s="822">
        <v>140</v>
      </c>
      <c r="V33" s="769">
        <v>39.199999999999996</v>
      </c>
      <c r="W33" s="769">
        <v>-100.80000000000001</v>
      </c>
      <c r="X33" s="820">
        <v>0.27999999999999997</v>
      </c>
      <c r="Y33" s="818"/>
    </row>
    <row r="34" spans="1:25" ht="14.45" customHeight="1" x14ac:dyDescent="0.2">
      <c r="A34" s="782" t="s">
        <v>2911</v>
      </c>
      <c r="B34" s="763"/>
      <c r="C34" s="764"/>
      <c r="D34" s="765"/>
      <c r="E34" s="749">
        <v>1</v>
      </c>
      <c r="F34" s="750">
        <v>2.94</v>
      </c>
      <c r="G34" s="751">
        <v>3</v>
      </c>
      <c r="H34" s="753"/>
      <c r="I34" s="747"/>
      <c r="J34" s="748"/>
      <c r="K34" s="752">
        <v>4.6500000000000004</v>
      </c>
      <c r="L34" s="753">
        <v>5</v>
      </c>
      <c r="M34" s="753">
        <v>45</v>
      </c>
      <c r="N34" s="754">
        <v>15</v>
      </c>
      <c r="O34" s="753" t="s">
        <v>2855</v>
      </c>
      <c r="P34" s="767" t="s">
        <v>2912</v>
      </c>
      <c r="Q34" s="755">
        <f t="shared" si="0"/>
        <v>0</v>
      </c>
      <c r="R34" s="815">
        <f t="shared" si="0"/>
        <v>0</v>
      </c>
      <c r="S34" s="755">
        <f t="shared" si="1"/>
        <v>-1</v>
      </c>
      <c r="T34" s="815">
        <f t="shared" si="2"/>
        <v>-2.94</v>
      </c>
      <c r="U34" s="821" t="s">
        <v>298</v>
      </c>
      <c r="V34" s="763" t="s">
        <v>298</v>
      </c>
      <c r="W34" s="763" t="s">
        <v>298</v>
      </c>
      <c r="X34" s="819" t="s">
        <v>298</v>
      </c>
      <c r="Y34" s="817"/>
    </row>
    <row r="35" spans="1:25" ht="14.45" customHeight="1" x14ac:dyDescent="0.2">
      <c r="A35" s="782" t="s">
        <v>2913</v>
      </c>
      <c r="B35" s="763"/>
      <c r="C35" s="764"/>
      <c r="D35" s="765"/>
      <c r="E35" s="766">
        <v>1</v>
      </c>
      <c r="F35" s="747">
        <v>1.33</v>
      </c>
      <c r="G35" s="748">
        <v>2</v>
      </c>
      <c r="H35" s="749">
        <v>2</v>
      </c>
      <c r="I35" s="750">
        <v>5.1100000000000003</v>
      </c>
      <c r="J35" s="751">
        <v>6.5</v>
      </c>
      <c r="K35" s="752">
        <v>2.5499999999999998</v>
      </c>
      <c r="L35" s="753">
        <v>4</v>
      </c>
      <c r="M35" s="753">
        <v>36</v>
      </c>
      <c r="N35" s="754">
        <v>12</v>
      </c>
      <c r="O35" s="753" t="s">
        <v>2855</v>
      </c>
      <c r="P35" s="767" t="s">
        <v>2914</v>
      </c>
      <c r="Q35" s="755">
        <f t="shared" si="0"/>
        <v>2</v>
      </c>
      <c r="R35" s="815">
        <f t="shared" si="0"/>
        <v>5.1100000000000003</v>
      </c>
      <c r="S35" s="755">
        <f t="shared" si="1"/>
        <v>1</v>
      </c>
      <c r="T35" s="815">
        <f t="shared" si="2"/>
        <v>3.7800000000000002</v>
      </c>
      <c r="U35" s="821">
        <v>24</v>
      </c>
      <c r="V35" s="763">
        <v>13</v>
      </c>
      <c r="W35" s="763">
        <v>-11</v>
      </c>
      <c r="X35" s="819">
        <v>0.54166666666666663</v>
      </c>
      <c r="Y35" s="817"/>
    </row>
    <row r="36" spans="1:25" ht="14.45" customHeight="1" x14ac:dyDescent="0.2">
      <c r="A36" s="783" t="s">
        <v>2915</v>
      </c>
      <c r="B36" s="769"/>
      <c r="C36" s="770"/>
      <c r="D36" s="768"/>
      <c r="E36" s="771"/>
      <c r="F36" s="772"/>
      <c r="G36" s="756"/>
      <c r="H36" s="773">
        <v>2</v>
      </c>
      <c r="I36" s="774">
        <v>6</v>
      </c>
      <c r="J36" s="757">
        <v>5.5</v>
      </c>
      <c r="K36" s="775">
        <v>4.2</v>
      </c>
      <c r="L36" s="776">
        <v>5</v>
      </c>
      <c r="M36" s="776">
        <v>45</v>
      </c>
      <c r="N36" s="777">
        <v>15</v>
      </c>
      <c r="O36" s="776" t="s">
        <v>2855</v>
      </c>
      <c r="P36" s="778" t="s">
        <v>2916</v>
      </c>
      <c r="Q36" s="779">
        <f t="shared" si="0"/>
        <v>2</v>
      </c>
      <c r="R36" s="814">
        <f t="shared" si="0"/>
        <v>6</v>
      </c>
      <c r="S36" s="779">
        <f t="shared" si="1"/>
        <v>2</v>
      </c>
      <c r="T36" s="814">
        <f t="shared" si="2"/>
        <v>6</v>
      </c>
      <c r="U36" s="822">
        <v>30</v>
      </c>
      <c r="V36" s="769">
        <v>11</v>
      </c>
      <c r="W36" s="769">
        <v>-19</v>
      </c>
      <c r="X36" s="820">
        <v>0.36666666666666664</v>
      </c>
      <c r="Y36" s="818"/>
    </row>
    <row r="37" spans="1:25" ht="14.45" customHeight="1" x14ac:dyDescent="0.2">
      <c r="A37" s="782" t="s">
        <v>2917</v>
      </c>
      <c r="B37" s="758">
        <v>1</v>
      </c>
      <c r="C37" s="759">
        <v>3.18</v>
      </c>
      <c r="D37" s="760">
        <v>4</v>
      </c>
      <c r="E37" s="766"/>
      <c r="F37" s="747"/>
      <c r="G37" s="748"/>
      <c r="H37" s="753"/>
      <c r="I37" s="747"/>
      <c r="J37" s="748"/>
      <c r="K37" s="752">
        <v>3.18</v>
      </c>
      <c r="L37" s="753">
        <v>4</v>
      </c>
      <c r="M37" s="753">
        <v>39</v>
      </c>
      <c r="N37" s="754">
        <v>13</v>
      </c>
      <c r="O37" s="753" t="s">
        <v>2855</v>
      </c>
      <c r="P37" s="767" t="s">
        <v>2918</v>
      </c>
      <c r="Q37" s="755">
        <f t="shared" si="0"/>
        <v>-1</v>
      </c>
      <c r="R37" s="815">
        <f t="shared" si="0"/>
        <v>-3.18</v>
      </c>
      <c r="S37" s="755">
        <f t="shared" si="1"/>
        <v>0</v>
      </c>
      <c r="T37" s="815">
        <f t="shared" si="2"/>
        <v>0</v>
      </c>
      <c r="U37" s="821" t="s">
        <v>298</v>
      </c>
      <c r="V37" s="763" t="s">
        <v>298</v>
      </c>
      <c r="W37" s="763" t="s">
        <v>298</v>
      </c>
      <c r="X37" s="819" t="s">
        <v>298</v>
      </c>
      <c r="Y37" s="817"/>
    </row>
    <row r="38" spans="1:25" ht="14.45" customHeight="1" x14ac:dyDescent="0.2">
      <c r="A38" s="782" t="s">
        <v>2919</v>
      </c>
      <c r="B38" s="763">
        <v>1</v>
      </c>
      <c r="C38" s="764">
        <v>0.84</v>
      </c>
      <c r="D38" s="765">
        <v>29</v>
      </c>
      <c r="E38" s="766"/>
      <c r="F38" s="747"/>
      <c r="G38" s="748"/>
      <c r="H38" s="749">
        <v>1</v>
      </c>
      <c r="I38" s="750">
        <v>1.36</v>
      </c>
      <c r="J38" s="751">
        <v>9</v>
      </c>
      <c r="K38" s="752">
        <v>0.76</v>
      </c>
      <c r="L38" s="753">
        <v>3</v>
      </c>
      <c r="M38" s="753">
        <v>27</v>
      </c>
      <c r="N38" s="754">
        <v>9</v>
      </c>
      <c r="O38" s="753" t="s">
        <v>2855</v>
      </c>
      <c r="P38" s="767" t="s">
        <v>2920</v>
      </c>
      <c r="Q38" s="755">
        <f t="shared" si="0"/>
        <v>0</v>
      </c>
      <c r="R38" s="815">
        <f t="shared" si="0"/>
        <v>0.52000000000000013</v>
      </c>
      <c r="S38" s="755">
        <f t="shared" si="1"/>
        <v>1</v>
      </c>
      <c r="T38" s="815">
        <f t="shared" si="2"/>
        <v>1.36</v>
      </c>
      <c r="U38" s="821">
        <v>9</v>
      </c>
      <c r="V38" s="763">
        <v>9</v>
      </c>
      <c r="W38" s="763">
        <v>0</v>
      </c>
      <c r="X38" s="819">
        <v>1</v>
      </c>
      <c r="Y38" s="817"/>
    </row>
    <row r="39" spans="1:25" ht="14.45" customHeight="1" x14ac:dyDescent="0.2">
      <c r="A39" s="782" t="s">
        <v>2921</v>
      </c>
      <c r="B39" s="763"/>
      <c r="C39" s="764"/>
      <c r="D39" s="765"/>
      <c r="E39" s="766"/>
      <c r="F39" s="747"/>
      <c r="G39" s="748"/>
      <c r="H39" s="749">
        <v>1</v>
      </c>
      <c r="I39" s="750">
        <v>1.04</v>
      </c>
      <c r="J39" s="751">
        <v>4</v>
      </c>
      <c r="K39" s="752">
        <v>0.46</v>
      </c>
      <c r="L39" s="753">
        <v>2</v>
      </c>
      <c r="M39" s="753">
        <v>15</v>
      </c>
      <c r="N39" s="754">
        <v>5</v>
      </c>
      <c r="O39" s="753" t="s">
        <v>2855</v>
      </c>
      <c r="P39" s="767" t="s">
        <v>2922</v>
      </c>
      <c r="Q39" s="755">
        <f t="shared" si="0"/>
        <v>1</v>
      </c>
      <c r="R39" s="815">
        <f t="shared" si="0"/>
        <v>1.04</v>
      </c>
      <c r="S39" s="755">
        <f t="shared" si="1"/>
        <v>1</v>
      </c>
      <c r="T39" s="815">
        <f t="shared" si="2"/>
        <v>1.04</v>
      </c>
      <c r="U39" s="821">
        <v>5</v>
      </c>
      <c r="V39" s="763">
        <v>4</v>
      </c>
      <c r="W39" s="763">
        <v>-1</v>
      </c>
      <c r="X39" s="819">
        <v>0.8</v>
      </c>
      <c r="Y39" s="817"/>
    </row>
    <row r="40" spans="1:25" ht="14.45" customHeight="1" x14ac:dyDescent="0.2">
      <c r="A40" s="782" t="s">
        <v>2923</v>
      </c>
      <c r="B40" s="763"/>
      <c r="C40" s="764"/>
      <c r="D40" s="765"/>
      <c r="E40" s="766"/>
      <c r="F40" s="747"/>
      <c r="G40" s="748"/>
      <c r="H40" s="749">
        <v>1</v>
      </c>
      <c r="I40" s="750">
        <v>8.5</v>
      </c>
      <c r="J40" s="751">
        <v>8</v>
      </c>
      <c r="K40" s="752">
        <v>8.5</v>
      </c>
      <c r="L40" s="753">
        <v>7</v>
      </c>
      <c r="M40" s="753">
        <v>66</v>
      </c>
      <c r="N40" s="754">
        <v>22</v>
      </c>
      <c r="O40" s="753" t="s">
        <v>2855</v>
      </c>
      <c r="P40" s="767" t="s">
        <v>2924</v>
      </c>
      <c r="Q40" s="755">
        <f t="shared" si="0"/>
        <v>1</v>
      </c>
      <c r="R40" s="815">
        <f t="shared" si="0"/>
        <v>8.5</v>
      </c>
      <c r="S40" s="755">
        <f t="shared" si="1"/>
        <v>1</v>
      </c>
      <c r="T40" s="815">
        <f t="shared" si="2"/>
        <v>8.5</v>
      </c>
      <c r="U40" s="821">
        <v>22</v>
      </c>
      <c r="V40" s="763">
        <v>8</v>
      </c>
      <c r="W40" s="763">
        <v>-14</v>
      </c>
      <c r="X40" s="819">
        <v>0.36363636363636365</v>
      </c>
      <c r="Y40" s="817"/>
    </row>
    <row r="41" spans="1:25" ht="14.45" customHeight="1" x14ac:dyDescent="0.2">
      <c r="A41" s="782" t="s">
        <v>2925</v>
      </c>
      <c r="B41" s="763">
        <v>1</v>
      </c>
      <c r="C41" s="764">
        <v>2.38</v>
      </c>
      <c r="D41" s="765">
        <v>26</v>
      </c>
      <c r="E41" s="766"/>
      <c r="F41" s="747"/>
      <c r="G41" s="748"/>
      <c r="H41" s="749"/>
      <c r="I41" s="750"/>
      <c r="J41" s="751"/>
      <c r="K41" s="752">
        <v>2.38</v>
      </c>
      <c r="L41" s="753">
        <v>4</v>
      </c>
      <c r="M41" s="753">
        <v>33</v>
      </c>
      <c r="N41" s="754">
        <v>11</v>
      </c>
      <c r="O41" s="753" t="s">
        <v>2855</v>
      </c>
      <c r="P41" s="767" t="s">
        <v>2926</v>
      </c>
      <c r="Q41" s="755">
        <f t="shared" si="0"/>
        <v>-1</v>
      </c>
      <c r="R41" s="815">
        <f t="shared" si="0"/>
        <v>-2.38</v>
      </c>
      <c r="S41" s="755">
        <f t="shared" si="1"/>
        <v>0</v>
      </c>
      <c r="T41" s="815">
        <f t="shared" si="2"/>
        <v>0</v>
      </c>
      <c r="U41" s="821" t="s">
        <v>298</v>
      </c>
      <c r="V41" s="763" t="s">
        <v>298</v>
      </c>
      <c r="W41" s="763" t="s">
        <v>298</v>
      </c>
      <c r="X41" s="819" t="s">
        <v>298</v>
      </c>
      <c r="Y41" s="817"/>
    </row>
    <row r="42" spans="1:25" ht="14.45" customHeight="1" x14ac:dyDescent="0.2">
      <c r="A42" s="783" t="s">
        <v>2927</v>
      </c>
      <c r="B42" s="769"/>
      <c r="C42" s="770"/>
      <c r="D42" s="768"/>
      <c r="E42" s="771">
        <v>1</v>
      </c>
      <c r="F42" s="772">
        <v>1.63</v>
      </c>
      <c r="G42" s="756">
        <v>2</v>
      </c>
      <c r="H42" s="773">
        <v>1</v>
      </c>
      <c r="I42" s="774">
        <v>2.76</v>
      </c>
      <c r="J42" s="757">
        <v>7</v>
      </c>
      <c r="K42" s="775">
        <v>2.76</v>
      </c>
      <c r="L42" s="776">
        <v>4</v>
      </c>
      <c r="M42" s="776">
        <v>39</v>
      </c>
      <c r="N42" s="777">
        <v>13</v>
      </c>
      <c r="O42" s="776" t="s">
        <v>2855</v>
      </c>
      <c r="P42" s="778" t="s">
        <v>2926</v>
      </c>
      <c r="Q42" s="779">
        <f t="shared" si="0"/>
        <v>1</v>
      </c>
      <c r="R42" s="814">
        <f t="shared" si="0"/>
        <v>2.76</v>
      </c>
      <c r="S42" s="779">
        <f t="shared" si="1"/>
        <v>0</v>
      </c>
      <c r="T42" s="814">
        <f t="shared" si="2"/>
        <v>1.1299999999999999</v>
      </c>
      <c r="U42" s="822">
        <v>13</v>
      </c>
      <c r="V42" s="769">
        <v>7</v>
      </c>
      <c r="W42" s="769">
        <v>-6</v>
      </c>
      <c r="X42" s="820">
        <v>0.53846153846153844</v>
      </c>
      <c r="Y42" s="818"/>
    </row>
    <row r="43" spans="1:25" ht="14.45" customHeight="1" x14ac:dyDescent="0.2">
      <c r="A43" s="782" t="s">
        <v>2928</v>
      </c>
      <c r="B43" s="758">
        <v>1</v>
      </c>
      <c r="C43" s="759">
        <v>0.41</v>
      </c>
      <c r="D43" s="760">
        <v>2</v>
      </c>
      <c r="E43" s="766"/>
      <c r="F43" s="747"/>
      <c r="G43" s="748"/>
      <c r="H43" s="753"/>
      <c r="I43" s="747"/>
      <c r="J43" s="748"/>
      <c r="K43" s="752">
        <v>0.61</v>
      </c>
      <c r="L43" s="753">
        <v>3</v>
      </c>
      <c r="M43" s="753">
        <v>24</v>
      </c>
      <c r="N43" s="754">
        <v>8</v>
      </c>
      <c r="O43" s="753" t="s">
        <v>2855</v>
      </c>
      <c r="P43" s="767" t="s">
        <v>2929</v>
      </c>
      <c r="Q43" s="755">
        <f t="shared" si="0"/>
        <v>-1</v>
      </c>
      <c r="R43" s="815">
        <f t="shared" si="0"/>
        <v>-0.41</v>
      </c>
      <c r="S43" s="755">
        <f t="shared" si="1"/>
        <v>0</v>
      </c>
      <c r="T43" s="815">
        <f t="shared" si="2"/>
        <v>0</v>
      </c>
      <c r="U43" s="821" t="s">
        <v>298</v>
      </c>
      <c r="V43" s="763" t="s">
        <v>298</v>
      </c>
      <c r="W43" s="763" t="s">
        <v>298</v>
      </c>
      <c r="X43" s="819" t="s">
        <v>298</v>
      </c>
      <c r="Y43" s="817"/>
    </row>
    <row r="44" spans="1:25" ht="14.45" customHeight="1" x14ac:dyDescent="0.2">
      <c r="A44" s="782" t="s">
        <v>2930</v>
      </c>
      <c r="B44" s="763"/>
      <c r="C44" s="764"/>
      <c r="D44" s="765"/>
      <c r="E44" s="749">
        <v>1</v>
      </c>
      <c r="F44" s="750">
        <v>0.57999999999999996</v>
      </c>
      <c r="G44" s="751">
        <v>6</v>
      </c>
      <c r="H44" s="753"/>
      <c r="I44" s="747"/>
      <c r="J44" s="748"/>
      <c r="K44" s="752">
        <v>0.31</v>
      </c>
      <c r="L44" s="753">
        <v>1</v>
      </c>
      <c r="M44" s="753">
        <v>12</v>
      </c>
      <c r="N44" s="754">
        <v>4</v>
      </c>
      <c r="O44" s="753" t="s">
        <v>2855</v>
      </c>
      <c r="P44" s="767" t="s">
        <v>2931</v>
      </c>
      <c r="Q44" s="755">
        <f t="shared" si="0"/>
        <v>0</v>
      </c>
      <c r="R44" s="815">
        <f t="shared" si="0"/>
        <v>0</v>
      </c>
      <c r="S44" s="755">
        <f t="shared" si="1"/>
        <v>-1</v>
      </c>
      <c r="T44" s="815">
        <f t="shared" si="2"/>
        <v>-0.57999999999999996</v>
      </c>
      <c r="U44" s="821" t="s">
        <v>298</v>
      </c>
      <c r="V44" s="763" t="s">
        <v>298</v>
      </c>
      <c r="W44" s="763" t="s">
        <v>298</v>
      </c>
      <c r="X44" s="819" t="s">
        <v>298</v>
      </c>
      <c r="Y44" s="817"/>
    </row>
    <row r="45" spans="1:25" ht="14.45" customHeight="1" x14ac:dyDescent="0.2">
      <c r="A45" s="782" t="s">
        <v>2932</v>
      </c>
      <c r="B45" s="763"/>
      <c r="C45" s="764"/>
      <c r="D45" s="765"/>
      <c r="E45" s="749">
        <v>1</v>
      </c>
      <c r="F45" s="750">
        <v>2.85</v>
      </c>
      <c r="G45" s="751">
        <v>3</v>
      </c>
      <c r="H45" s="753"/>
      <c r="I45" s="747"/>
      <c r="J45" s="748"/>
      <c r="K45" s="752">
        <v>2.96</v>
      </c>
      <c r="L45" s="753">
        <v>4</v>
      </c>
      <c r="M45" s="753">
        <v>33</v>
      </c>
      <c r="N45" s="754">
        <v>11</v>
      </c>
      <c r="O45" s="753" t="s">
        <v>2855</v>
      </c>
      <c r="P45" s="767" t="s">
        <v>2933</v>
      </c>
      <c r="Q45" s="755">
        <f t="shared" si="0"/>
        <v>0</v>
      </c>
      <c r="R45" s="815">
        <f t="shared" si="0"/>
        <v>0</v>
      </c>
      <c r="S45" s="755">
        <f t="shared" si="1"/>
        <v>-1</v>
      </c>
      <c r="T45" s="815">
        <f t="shared" si="2"/>
        <v>-2.85</v>
      </c>
      <c r="U45" s="821" t="s">
        <v>298</v>
      </c>
      <c r="V45" s="763" t="s">
        <v>298</v>
      </c>
      <c r="W45" s="763" t="s">
        <v>298</v>
      </c>
      <c r="X45" s="819" t="s">
        <v>298</v>
      </c>
      <c r="Y45" s="817"/>
    </row>
    <row r="46" spans="1:25" ht="14.45" customHeight="1" x14ac:dyDescent="0.2">
      <c r="A46" s="783" t="s">
        <v>2934</v>
      </c>
      <c r="B46" s="769"/>
      <c r="C46" s="770"/>
      <c r="D46" s="768"/>
      <c r="E46" s="773">
        <v>1</v>
      </c>
      <c r="F46" s="774">
        <v>4.59</v>
      </c>
      <c r="G46" s="757">
        <v>31</v>
      </c>
      <c r="H46" s="776"/>
      <c r="I46" s="772"/>
      <c r="J46" s="756"/>
      <c r="K46" s="775">
        <v>4.59</v>
      </c>
      <c r="L46" s="776">
        <v>5</v>
      </c>
      <c r="M46" s="776">
        <v>45</v>
      </c>
      <c r="N46" s="777">
        <v>15</v>
      </c>
      <c r="O46" s="776" t="s">
        <v>2855</v>
      </c>
      <c r="P46" s="778" t="s">
        <v>2935</v>
      </c>
      <c r="Q46" s="779">
        <f t="shared" si="0"/>
        <v>0</v>
      </c>
      <c r="R46" s="814">
        <f t="shared" si="0"/>
        <v>0</v>
      </c>
      <c r="S46" s="779">
        <f t="shared" si="1"/>
        <v>-1</v>
      </c>
      <c r="T46" s="814">
        <f t="shared" si="2"/>
        <v>-4.59</v>
      </c>
      <c r="U46" s="822" t="s">
        <v>298</v>
      </c>
      <c r="V46" s="769" t="s">
        <v>298</v>
      </c>
      <c r="W46" s="769" t="s">
        <v>298</v>
      </c>
      <c r="X46" s="820" t="s">
        <v>298</v>
      </c>
      <c r="Y46" s="818"/>
    </row>
    <row r="47" spans="1:25" ht="14.45" customHeight="1" x14ac:dyDescent="0.2">
      <c r="A47" s="782" t="s">
        <v>2936</v>
      </c>
      <c r="B47" s="758">
        <v>1</v>
      </c>
      <c r="C47" s="759">
        <v>1.2</v>
      </c>
      <c r="D47" s="760">
        <v>7</v>
      </c>
      <c r="E47" s="766"/>
      <c r="F47" s="747"/>
      <c r="G47" s="748"/>
      <c r="H47" s="753"/>
      <c r="I47" s="747"/>
      <c r="J47" s="748"/>
      <c r="K47" s="752">
        <v>1.2</v>
      </c>
      <c r="L47" s="753">
        <v>2</v>
      </c>
      <c r="M47" s="753">
        <v>18</v>
      </c>
      <c r="N47" s="754">
        <v>6</v>
      </c>
      <c r="O47" s="753" t="s">
        <v>2855</v>
      </c>
      <c r="P47" s="767" t="s">
        <v>2937</v>
      </c>
      <c r="Q47" s="755">
        <f t="shared" si="0"/>
        <v>-1</v>
      </c>
      <c r="R47" s="815">
        <f t="shared" si="0"/>
        <v>-1.2</v>
      </c>
      <c r="S47" s="755">
        <f t="shared" si="1"/>
        <v>0</v>
      </c>
      <c r="T47" s="815">
        <f t="shared" si="2"/>
        <v>0</v>
      </c>
      <c r="U47" s="821" t="s">
        <v>298</v>
      </c>
      <c r="V47" s="763" t="s">
        <v>298</v>
      </c>
      <c r="W47" s="763" t="s">
        <v>298</v>
      </c>
      <c r="X47" s="819" t="s">
        <v>298</v>
      </c>
      <c r="Y47" s="817"/>
    </row>
    <row r="48" spans="1:25" ht="14.45" customHeight="1" x14ac:dyDescent="0.2">
      <c r="A48" s="782" t="s">
        <v>2938</v>
      </c>
      <c r="B48" s="763">
        <v>1</v>
      </c>
      <c r="C48" s="764">
        <v>0.46</v>
      </c>
      <c r="D48" s="765">
        <v>2</v>
      </c>
      <c r="E48" s="749"/>
      <c r="F48" s="750"/>
      <c r="G48" s="751"/>
      <c r="H48" s="753"/>
      <c r="I48" s="747"/>
      <c r="J48" s="748"/>
      <c r="K48" s="752">
        <v>0.46</v>
      </c>
      <c r="L48" s="753">
        <v>2</v>
      </c>
      <c r="M48" s="753">
        <v>18</v>
      </c>
      <c r="N48" s="754">
        <v>6</v>
      </c>
      <c r="O48" s="753" t="s">
        <v>2855</v>
      </c>
      <c r="P48" s="767" t="s">
        <v>2939</v>
      </c>
      <c r="Q48" s="755">
        <f t="shared" si="0"/>
        <v>-1</v>
      </c>
      <c r="R48" s="815">
        <f t="shared" si="0"/>
        <v>-0.46</v>
      </c>
      <c r="S48" s="755">
        <f t="shared" si="1"/>
        <v>0</v>
      </c>
      <c r="T48" s="815">
        <f t="shared" si="2"/>
        <v>0</v>
      </c>
      <c r="U48" s="821" t="s">
        <v>298</v>
      </c>
      <c r="V48" s="763" t="s">
        <v>298</v>
      </c>
      <c r="W48" s="763" t="s">
        <v>298</v>
      </c>
      <c r="X48" s="819" t="s">
        <v>298</v>
      </c>
      <c r="Y48" s="817"/>
    </row>
    <row r="49" spans="1:25" ht="14.45" customHeight="1" x14ac:dyDescent="0.2">
      <c r="A49" s="783" t="s">
        <v>2940</v>
      </c>
      <c r="B49" s="769"/>
      <c r="C49" s="770"/>
      <c r="D49" s="768"/>
      <c r="E49" s="773">
        <v>1</v>
      </c>
      <c r="F49" s="774">
        <v>0.65</v>
      </c>
      <c r="G49" s="757">
        <v>4</v>
      </c>
      <c r="H49" s="776"/>
      <c r="I49" s="772"/>
      <c r="J49" s="756"/>
      <c r="K49" s="775">
        <v>0.65</v>
      </c>
      <c r="L49" s="776">
        <v>3</v>
      </c>
      <c r="M49" s="776">
        <v>24</v>
      </c>
      <c r="N49" s="777">
        <v>8</v>
      </c>
      <c r="O49" s="776" t="s">
        <v>2855</v>
      </c>
      <c r="P49" s="778" t="s">
        <v>2939</v>
      </c>
      <c r="Q49" s="779">
        <f t="shared" si="0"/>
        <v>0</v>
      </c>
      <c r="R49" s="814">
        <f t="shared" si="0"/>
        <v>0</v>
      </c>
      <c r="S49" s="779">
        <f t="shared" si="1"/>
        <v>-1</v>
      </c>
      <c r="T49" s="814">
        <f t="shared" si="2"/>
        <v>-0.65</v>
      </c>
      <c r="U49" s="822" t="s">
        <v>298</v>
      </c>
      <c r="V49" s="769" t="s">
        <v>298</v>
      </c>
      <c r="W49" s="769" t="s">
        <v>298</v>
      </c>
      <c r="X49" s="820" t="s">
        <v>298</v>
      </c>
      <c r="Y49" s="818"/>
    </row>
    <row r="50" spans="1:25" ht="14.45" customHeight="1" x14ac:dyDescent="0.2">
      <c r="A50" s="782" t="s">
        <v>2941</v>
      </c>
      <c r="B50" s="763"/>
      <c r="C50" s="764"/>
      <c r="D50" s="765"/>
      <c r="E50" s="749">
        <v>1</v>
      </c>
      <c r="F50" s="750">
        <v>0.31</v>
      </c>
      <c r="G50" s="751">
        <v>3</v>
      </c>
      <c r="H50" s="753"/>
      <c r="I50" s="747"/>
      <c r="J50" s="748"/>
      <c r="K50" s="752">
        <v>0.31</v>
      </c>
      <c r="L50" s="753">
        <v>1</v>
      </c>
      <c r="M50" s="753">
        <v>9</v>
      </c>
      <c r="N50" s="754">
        <v>3</v>
      </c>
      <c r="O50" s="753" t="s">
        <v>2855</v>
      </c>
      <c r="P50" s="767" t="s">
        <v>2942</v>
      </c>
      <c r="Q50" s="755">
        <f t="shared" si="0"/>
        <v>0</v>
      </c>
      <c r="R50" s="815">
        <f t="shared" si="0"/>
        <v>0</v>
      </c>
      <c r="S50" s="755">
        <f t="shared" si="1"/>
        <v>-1</v>
      </c>
      <c r="T50" s="815">
        <f t="shared" si="2"/>
        <v>-0.31</v>
      </c>
      <c r="U50" s="821" t="s">
        <v>298</v>
      </c>
      <c r="V50" s="763" t="s">
        <v>298</v>
      </c>
      <c r="W50" s="763" t="s">
        <v>298</v>
      </c>
      <c r="X50" s="819" t="s">
        <v>298</v>
      </c>
      <c r="Y50" s="817"/>
    </row>
    <row r="51" spans="1:25" ht="14.45" customHeight="1" x14ac:dyDescent="0.2">
      <c r="A51" s="782" t="s">
        <v>2943</v>
      </c>
      <c r="B51" s="763"/>
      <c r="C51" s="764"/>
      <c r="D51" s="765"/>
      <c r="E51" s="766"/>
      <c r="F51" s="747"/>
      <c r="G51" s="748"/>
      <c r="H51" s="749">
        <v>1</v>
      </c>
      <c r="I51" s="750">
        <v>1.18</v>
      </c>
      <c r="J51" s="762">
        <v>12</v>
      </c>
      <c r="K51" s="752">
        <v>1.18</v>
      </c>
      <c r="L51" s="753">
        <v>2</v>
      </c>
      <c r="M51" s="753">
        <v>18</v>
      </c>
      <c r="N51" s="754">
        <v>6</v>
      </c>
      <c r="O51" s="753" t="s">
        <v>2855</v>
      </c>
      <c r="P51" s="767" t="s">
        <v>2944</v>
      </c>
      <c r="Q51" s="755">
        <f t="shared" si="0"/>
        <v>1</v>
      </c>
      <c r="R51" s="815">
        <f t="shared" si="0"/>
        <v>1.18</v>
      </c>
      <c r="S51" s="755">
        <f t="shared" si="1"/>
        <v>1</v>
      </c>
      <c r="T51" s="815">
        <f t="shared" si="2"/>
        <v>1.18</v>
      </c>
      <c r="U51" s="821">
        <v>6</v>
      </c>
      <c r="V51" s="763">
        <v>12</v>
      </c>
      <c r="W51" s="763">
        <v>6</v>
      </c>
      <c r="X51" s="819">
        <v>2</v>
      </c>
      <c r="Y51" s="817">
        <v>6</v>
      </c>
    </row>
    <row r="52" spans="1:25" ht="14.45" customHeight="1" x14ac:dyDescent="0.2">
      <c r="A52" s="782" t="s">
        <v>2945</v>
      </c>
      <c r="B52" s="758">
        <v>4</v>
      </c>
      <c r="C52" s="759">
        <v>1.38</v>
      </c>
      <c r="D52" s="760">
        <v>2</v>
      </c>
      <c r="E52" s="766">
        <v>4</v>
      </c>
      <c r="F52" s="747">
        <v>1.38</v>
      </c>
      <c r="G52" s="748">
        <v>2</v>
      </c>
      <c r="H52" s="753">
        <v>1</v>
      </c>
      <c r="I52" s="747">
        <v>0.34</v>
      </c>
      <c r="J52" s="748">
        <v>2</v>
      </c>
      <c r="K52" s="752">
        <v>0.34</v>
      </c>
      <c r="L52" s="753">
        <v>1</v>
      </c>
      <c r="M52" s="753">
        <v>12</v>
      </c>
      <c r="N52" s="754">
        <v>4</v>
      </c>
      <c r="O52" s="753" t="s">
        <v>2855</v>
      </c>
      <c r="P52" s="767" t="s">
        <v>2946</v>
      </c>
      <c r="Q52" s="755">
        <f t="shared" si="0"/>
        <v>-3</v>
      </c>
      <c r="R52" s="815">
        <f t="shared" si="0"/>
        <v>-1.0399999999999998</v>
      </c>
      <c r="S52" s="755">
        <f t="shared" si="1"/>
        <v>-3</v>
      </c>
      <c r="T52" s="815">
        <f t="shared" si="2"/>
        <v>-1.0399999999999998</v>
      </c>
      <c r="U52" s="821">
        <v>4</v>
      </c>
      <c r="V52" s="763">
        <v>2</v>
      </c>
      <c r="W52" s="763">
        <v>-2</v>
      </c>
      <c r="X52" s="819">
        <v>0.5</v>
      </c>
      <c r="Y52" s="817"/>
    </row>
    <row r="53" spans="1:25" ht="14.45" customHeight="1" x14ac:dyDescent="0.2">
      <c r="A53" s="783" t="s">
        <v>2947</v>
      </c>
      <c r="B53" s="780">
        <v>4</v>
      </c>
      <c r="C53" s="781">
        <v>1.83</v>
      </c>
      <c r="D53" s="761">
        <v>2</v>
      </c>
      <c r="E53" s="771">
        <v>2</v>
      </c>
      <c r="F53" s="772">
        <v>0.91</v>
      </c>
      <c r="G53" s="756">
        <v>2.5</v>
      </c>
      <c r="H53" s="776"/>
      <c r="I53" s="772"/>
      <c r="J53" s="756"/>
      <c r="K53" s="775">
        <v>0.46</v>
      </c>
      <c r="L53" s="776">
        <v>2</v>
      </c>
      <c r="M53" s="776">
        <v>15</v>
      </c>
      <c r="N53" s="777">
        <v>5</v>
      </c>
      <c r="O53" s="776" t="s">
        <v>2855</v>
      </c>
      <c r="P53" s="778" t="s">
        <v>2948</v>
      </c>
      <c r="Q53" s="779">
        <f t="shared" si="0"/>
        <v>-4</v>
      </c>
      <c r="R53" s="814">
        <f t="shared" si="0"/>
        <v>-1.83</v>
      </c>
      <c r="S53" s="779">
        <f t="shared" si="1"/>
        <v>-2</v>
      </c>
      <c r="T53" s="814">
        <f t="shared" si="2"/>
        <v>-0.91</v>
      </c>
      <c r="U53" s="822" t="s">
        <v>298</v>
      </c>
      <c r="V53" s="769" t="s">
        <v>298</v>
      </c>
      <c r="W53" s="769" t="s">
        <v>298</v>
      </c>
      <c r="X53" s="820" t="s">
        <v>298</v>
      </c>
      <c r="Y53" s="818"/>
    </row>
    <row r="54" spans="1:25" ht="14.45" customHeight="1" x14ac:dyDescent="0.2">
      <c r="A54" s="783" t="s">
        <v>2949</v>
      </c>
      <c r="B54" s="780"/>
      <c r="C54" s="781"/>
      <c r="D54" s="761"/>
      <c r="E54" s="771">
        <v>1</v>
      </c>
      <c r="F54" s="772">
        <v>0.59</v>
      </c>
      <c r="G54" s="756">
        <v>2</v>
      </c>
      <c r="H54" s="776"/>
      <c r="I54" s="772"/>
      <c r="J54" s="756"/>
      <c r="K54" s="775">
        <v>0.59</v>
      </c>
      <c r="L54" s="776">
        <v>2</v>
      </c>
      <c r="M54" s="776">
        <v>18</v>
      </c>
      <c r="N54" s="777">
        <v>6</v>
      </c>
      <c r="O54" s="776" t="s">
        <v>2855</v>
      </c>
      <c r="P54" s="778" t="s">
        <v>2950</v>
      </c>
      <c r="Q54" s="779">
        <f t="shared" si="0"/>
        <v>0</v>
      </c>
      <c r="R54" s="814">
        <f t="shared" si="0"/>
        <v>0</v>
      </c>
      <c r="S54" s="779">
        <f t="shared" si="1"/>
        <v>-1</v>
      </c>
      <c r="T54" s="814">
        <f t="shared" si="2"/>
        <v>-0.59</v>
      </c>
      <c r="U54" s="822" t="s">
        <v>298</v>
      </c>
      <c r="V54" s="769" t="s">
        <v>298</v>
      </c>
      <c r="W54" s="769" t="s">
        <v>298</v>
      </c>
      <c r="X54" s="820" t="s">
        <v>298</v>
      </c>
      <c r="Y54" s="818"/>
    </row>
    <row r="55" spans="1:25" ht="14.45" customHeight="1" x14ac:dyDescent="0.2">
      <c r="A55" s="782" t="s">
        <v>2951</v>
      </c>
      <c r="B55" s="763">
        <v>1</v>
      </c>
      <c r="C55" s="764">
        <v>5.89</v>
      </c>
      <c r="D55" s="765">
        <v>9</v>
      </c>
      <c r="E55" s="749">
        <v>1</v>
      </c>
      <c r="F55" s="750">
        <v>5.89</v>
      </c>
      <c r="G55" s="751">
        <v>34</v>
      </c>
      <c r="H55" s="753"/>
      <c r="I55" s="747"/>
      <c r="J55" s="748"/>
      <c r="K55" s="752">
        <v>5.89</v>
      </c>
      <c r="L55" s="753">
        <v>7</v>
      </c>
      <c r="M55" s="753">
        <v>66</v>
      </c>
      <c r="N55" s="754">
        <v>22</v>
      </c>
      <c r="O55" s="753" t="s">
        <v>2855</v>
      </c>
      <c r="P55" s="767" t="s">
        <v>2952</v>
      </c>
      <c r="Q55" s="755">
        <f t="shared" si="0"/>
        <v>-1</v>
      </c>
      <c r="R55" s="815">
        <f t="shared" si="0"/>
        <v>-5.89</v>
      </c>
      <c r="S55" s="755">
        <f t="shared" si="1"/>
        <v>-1</v>
      </c>
      <c r="T55" s="815">
        <f t="shared" si="2"/>
        <v>-5.89</v>
      </c>
      <c r="U55" s="821" t="s">
        <v>298</v>
      </c>
      <c r="V55" s="763" t="s">
        <v>298</v>
      </c>
      <c r="W55" s="763" t="s">
        <v>298</v>
      </c>
      <c r="X55" s="819" t="s">
        <v>298</v>
      </c>
      <c r="Y55" s="817"/>
    </row>
    <row r="56" spans="1:25" ht="14.45" customHeight="1" x14ac:dyDescent="0.2">
      <c r="A56" s="782" t="s">
        <v>2953</v>
      </c>
      <c r="B56" s="763"/>
      <c r="C56" s="764"/>
      <c r="D56" s="765"/>
      <c r="E56" s="766"/>
      <c r="F56" s="747"/>
      <c r="G56" s="748"/>
      <c r="H56" s="749">
        <v>3</v>
      </c>
      <c r="I56" s="750">
        <v>6.96</v>
      </c>
      <c r="J56" s="751">
        <v>8</v>
      </c>
      <c r="K56" s="752">
        <v>2.02</v>
      </c>
      <c r="L56" s="753">
        <v>4</v>
      </c>
      <c r="M56" s="753">
        <v>39</v>
      </c>
      <c r="N56" s="754">
        <v>13</v>
      </c>
      <c r="O56" s="753" t="s">
        <v>2855</v>
      </c>
      <c r="P56" s="767" t="s">
        <v>2954</v>
      </c>
      <c r="Q56" s="755">
        <f t="shared" si="0"/>
        <v>3</v>
      </c>
      <c r="R56" s="815">
        <f t="shared" si="0"/>
        <v>6.96</v>
      </c>
      <c r="S56" s="755">
        <f t="shared" si="1"/>
        <v>3</v>
      </c>
      <c r="T56" s="815">
        <f t="shared" si="2"/>
        <v>6.96</v>
      </c>
      <c r="U56" s="821">
        <v>39</v>
      </c>
      <c r="V56" s="763">
        <v>24</v>
      </c>
      <c r="W56" s="763">
        <v>-15</v>
      </c>
      <c r="X56" s="819">
        <v>0.61538461538461542</v>
      </c>
      <c r="Y56" s="817"/>
    </row>
    <row r="57" spans="1:25" ht="14.45" customHeight="1" x14ac:dyDescent="0.2">
      <c r="A57" s="782" t="s">
        <v>2955</v>
      </c>
      <c r="B57" s="763"/>
      <c r="C57" s="764"/>
      <c r="D57" s="765"/>
      <c r="E57" s="766"/>
      <c r="F57" s="747"/>
      <c r="G57" s="748"/>
      <c r="H57" s="749">
        <v>1</v>
      </c>
      <c r="I57" s="750">
        <v>1.83</v>
      </c>
      <c r="J57" s="751">
        <v>3</v>
      </c>
      <c r="K57" s="752">
        <v>2.36</v>
      </c>
      <c r="L57" s="753">
        <v>4</v>
      </c>
      <c r="M57" s="753">
        <v>39</v>
      </c>
      <c r="N57" s="754">
        <v>13</v>
      </c>
      <c r="O57" s="753" t="s">
        <v>2855</v>
      </c>
      <c r="P57" s="767" t="s">
        <v>2956</v>
      </c>
      <c r="Q57" s="755">
        <f t="shared" si="0"/>
        <v>1</v>
      </c>
      <c r="R57" s="815">
        <f t="shared" si="0"/>
        <v>1.83</v>
      </c>
      <c r="S57" s="755">
        <f t="shared" si="1"/>
        <v>1</v>
      </c>
      <c r="T57" s="815">
        <f t="shared" si="2"/>
        <v>1.83</v>
      </c>
      <c r="U57" s="821">
        <v>13</v>
      </c>
      <c r="V57" s="763">
        <v>3</v>
      </c>
      <c r="W57" s="763">
        <v>-10</v>
      </c>
      <c r="X57" s="819">
        <v>0.23076923076923078</v>
      </c>
      <c r="Y57" s="817"/>
    </row>
    <row r="58" spans="1:25" ht="14.45" customHeight="1" x14ac:dyDescent="0.2">
      <c r="A58" s="782" t="s">
        <v>2957</v>
      </c>
      <c r="B58" s="763"/>
      <c r="C58" s="764"/>
      <c r="D58" s="765"/>
      <c r="E58" s="766"/>
      <c r="F58" s="747"/>
      <c r="G58" s="748"/>
      <c r="H58" s="749">
        <v>1</v>
      </c>
      <c r="I58" s="750">
        <v>1.72</v>
      </c>
      <c r="J58" s="751">
        <v>6</v>
      </c>
      <c r="K58" s="752">
        <v>0.88</v>
      </c>
      <c r="L58" s="753">
        <v>2</v>
      </c>
      <c r="M58" s="753">
        <v>21</v>
      </c>
      <c r="N58" s="754">
        <v>7</v>
      </c>
      <c r="O58" s="753" t="s">
        <v>2855</v>
      </c>
      <c r="P58" s="767" t="s">
        <v>2958</v>
      </c>
      <c r="Q58" s="755">
        <f t="shared" si="0"/>
        <v>1</v>
      </c>
      <c r="R58" s="815">
        <f t="shared" si="0"/>
        <v>1.72</v>
      </c>
      <c r="S58" s="755">
        <f t="shared" si="1"/>
        <v>1</v>
      </c>
      <c r="T58" s="815">
        <f t="shared" si="2"/>
        <v>1.72</v>
      </c>
      <c r="U58" s="821">
        <v>7</v>
      </c>
      <c r="V58" s="763">
        <v>6</v>
      </c>
      <c r="W58" s="763">
        <v>-1</v>
      </c>
      <c r="X58" s="819">
        <v>0.8571428571428571</v>
      </c>
      <c r="Y58" s="817"/>
    </row>
    <row r="59" spans="1:25" ht="14.45" customHeight="1" x14ac:dyDescent="0.2">
      <c r="A59" s="782" t="s">
        <v>2959</v>
      </c>
      <c r="B59" s="763"/>
      <c r="C59" s="764"/>
      <c r="D59" s="765"/>
      <c r="E59" s="749">
        <v>1</v>
      </c>
      <c r="F59" s="750">
        <v>1.67</v>
      </c>
      <c r="G59" s="751">
        <v>3</v>
      </c>
      <c r="H59" s="753"/>
      <c r="I59" s="747"/>
      <c r="J59" s="748"/>
      <c r="K59" s="752">
        <v>2.17</v>
      </c>
      <c r="L59" s="753">
        <v>4</v>
      </c>
      <c r="M59" s="753">
        <v>39</v>
      </c>
      <c r="N59" s="754">
        <v>13</v>
      </c>
      <c r="O59" s="753" t="s">
        <v>2855</v>
      </c>
      <c r="P59" s="767" t="s">
        <v>2960</v>
      </c>
      <c r="Q59" s="755">
        <f t="shared" si="0"/>
        <v>0</v>
      </c>
      <c r="R59" s="815">
        <f t="shared" si="0"/>
        <v>0</v>
      </c>
      <c r="S59" s="755">
        <f t="shared" si="1"/>
        <v>-1</v>
      </c>
      <c r="T59" s="815">
        <f t="shared" si="2"/>
        <v>-1.67</v>
      </c>
      <c r="U59" s="821" t="s">
        <v>298</v>
      </c>
      <c r="V59" s="763" t="s">
        <v>298</v>
      </c>
      <c r="W59" s="763" t="s">
        <v>298</v>
      </c>
      <c r="X59" s="819" t="s">
        <v>298</v>
      </c>
      <c r="Y59" s="817"/>
    </row>
    <row r="60" spans="1:25" ht="14.45" customHeight="1" x14ac:dyDescent="0.2">
      <c r="A60" s="782" t="s">
        <v>2961</v>
      </c>
      <c r="B60" s="763"/>
      <c r="C60" s="764"/>
      <c r="D60" s="765"/>
      <c r="E60" s="766"/>
      <c r="F60" s="747"/>
      <c r="G60" s="748"/>
      <c r="H60" s="749">
        <v>1</v>
      </c>
      <c r="I60" s="750">
        <v>0.32</v>
      </c>
      <c r="J60" s="751">
        <v>1</v>
      </c>
      <c r="K60" s="752">
        <v>0.85</v>
      </c>
      <c r="L60" s="753">
        <v>3</v>
      </c>
      <c r="M60" s="753">
        <v>24</v>
      </c>
      <c r="N60" s="754">
        <v>8</v>
      </c>
      <c r="O60" s="753" t="s">
        <v>2855</v>
      </c>
      <c r="P60" s="767" t="s">
        <v>2962</v>
      </c>
      <c r="Q60" s="755">
        <f t="shared" si="0"/>
        <v>1</v>
      </c>
      <c r="R60" s="815">
        <f t="shared" si="0"/>
        <v>0.32</v>
      </c>
      <c r="S60" s="755">
        <f t="shared" si="1"/>
        <v>1</v>
      </c>
      <c r="T60" s="815">
        <f t="shared" si="2"/>
        <v>0.32</v>
      </c>
      <c r="U60" s="821">
        <v>8</v>
      </c>
      <c r="V60" s="763">
        <v>1</v>
      </c>
      <c r="W60" s="763">
        <v>-7</v>
      </c>
      <c r="X60" s="819">
        <v>0.125</v>
      </c>
      <c r="Y60" s="817"/>
    </row>
    <row r="61" spans="1:25" ht="14.45" customHeight="1" x14ac:dyDescent="0.2">
      <c r="A61" s="782" t="s">
        <v>2963</v>
      </c>
      <c r="B61" s="763"/>
      <c r="C61" s="764"/>
      <c r="D61" s="765"/>
      <c r="E61" s="749">
        <v>1</v>
      </c>
      <c r="F61" s="750">
        <v>16.940000000000001</v>
      </c>
      <c r="G61" s="751">
        <v>20</v>
      </c>
      <c r="H61" s="753"/>
      <c r="I61" s="747"/>
      <c r="J61" s="748"/>
      <c r="K61" s="752">
        <v>16.940000000000001</v>
      </c>
      <c r="L61" s="753">
        <v>5</v>
      </c>
      <c r="M61" s="753">
        <v>72</v>
      </c>
      <c r="N61" s="754">
        <v>24</v>
      </c>
      <c r="O61" s="753" t="s">
        <v>2855</v>
      </c>
      <c r="P61" s="767" t="s">
        <v>2964</v>
      </c>
      <c r="Q61" s="755">
        <f t="shared" si="0"/>
        <v>0</v>
      </c>
      <c r="R61" s="815">
        <f t="shared" si="0"/>
        <v>0</v>
      </c>
      <c r="S61" s="755">
        <f t="shared" si="1"/>
        <v>-1</v>
      </c>
      <c r="T61" s="815">
        <f t="shared" si="2"/>
        <v>-16.940000000000001</v>
      </c>
      <c r="U61" s="821" t="s">
        <v>298</v>
      </c>
      <c r="V61" s="763" t="s">
        <v>298</v>
      </c>
      <c r="W61" s="763" t="s">
        <v>298</v>
      </c>
      <c r="X61" s="819" t="s">
        <v>298</v>
      </c>
      <c r="Y61" s="817"/>
    </row>
    <row r="62" spans="1:25" ht="14.45" customHeight="1" thickBot="1" x14ac:dyDescent="0.25">
      <c r="A62" s="799" t="s">
        <v>2965</v>
      </c>
      <c r="B62" s="800"/>
      <c r="C62" s="801"/>
      <c r="D62" s="802"/>
      <c r="E62" s="803">
        <v>1</v>
      </c>
      <c r="F62" s="804">
        <v>1.62</v>
      </c>
      <c r="G62" s="805">
        <v>4</v>
      </c>
      <c r="H62" s="806"/>
      <c r="I62" s="807"/>
      <c r="J62" s="808"/>
      <c r="K62" s="809">
        <v>1.62</v>
      </c>
      <c r="L62" s="806">
        <v>4</v>
      </c>
      <c r="M62" s="806">
        <v>36</v>
      </c>
      <c r="N62" s="810">
        <v>12</v>
      </c>
      <c r="O62" s="806" t="s">
        <v>2855</v>
      </c>
      <c r="P62" s="811" t="s">
        <v>2966</v>
      </c>
      <c r="Q62" s="812">
        <f t="shared" si="0"/>
        <v>0</v>
      </c>
      <c r="R62" s="816">
        <f t="shared" si="0"/>
        <v>0</v>
      </c>
      <c r="S62" s="812">
        <f t="shared" si="1"/>
        <v>-1</v>
      </c>
      <c r="T62" s="816">
        <f t="shared" si="2"/>
        <v>-1.62</v>
      </c>
      <c r="U62" s="826" t="s">
        <v>298</v>
      </c>
      <c r="V62" s="800" t="s">
        <v>298</v>
      </c>
      <c r="W62" s="800" t="s">
        <v>298</v>
      </c>
      <c r="X62" s="827" t="s">
        <v>298</v>
      </c>
      <c r="Y62" s="82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3:Q1048576">
    <cfRule type="cellIs" dxfId="14" priority="11" stopIfTrue="1" operator="lessThan">
      <formula>0</formula>
    </cfRule>
  </conditionalFormatting>
  <conditionalFormatting sqref="W63:W1048576">
    <cfRule type="cellIs" dxfId="13" priority="10" stopIfTrue="1" operator="greaterThan">
      <formula>0</formula>
    </cfRule>
  </conditionalFormatting>
  <conditionalFormatting sqref="X63:X1048576">
    <cfRule type="cellIs" dxfId="12" priority="9" stopIfTrue="1" operator="greaterThan">
      <formula>1</formula>
    </cfRule>
  </conditionalFormatting>
  <conditionalFormatting sqref="X63:X1048576">
    <cfRule type="cellIs" dxfId="11" priority="6" stopIfTrue="1" operator="greaterThan">
      <formula>1</formula>
    </cfRule>
  </conditionalFormatting>
  <conditionalFormatting sqref="W63:W1048576">
    <cfRule type="cellIs" dxfId="10" priority="7" stopIfTrue="1" operator="greaterThan">
      <formula>0</formula>
    </cfRule>
  </conditionalFormatting>
  <conditionalFormatting sqref="Q6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2">
    <cfRule type="cellIs" dxfId="7" priority="4" stopIfTrue="1" operator="lessThan">
      <formula>0</formula>
    </cfRule>
  </conditionalFormatting>
  <conditionalFormatting sqref="X5:X62">
    <cfRule type="cellIs" dxfId="6" priority="2" stopIfTrue="1" operator="greaterThan">
      <formula>1</formula>
    </cfRule>
  </conditionalFormatting>
  <conditionalFormatting sqref="W5:W62">
    <cfRule type="cellIs" dxfId="5" priority="3" stopIfTrue="1" operator="greaterThan">
      <formula>0</formula>
    </cfRule>
  </conditionalFormatting>
  <conditionalFormatting sqref="S5:S62">
    <cfRule type="cellIs" dxfId="4" priority="1" stopIfTrue="1" operator="lessThan">
      <formula>0</formula>
    </cfRule>
  </conditionalFormatting>
  <hyperlinks>
    <hyperlink ref="A2" location="Obsah!A1" display="Zpět na Obsah  KL 01  1.-4.měsíc" xr:uid="{D768681A-264E-43A2-8F39-3A85FBE7B9A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1" customWidth="1" collapsed="1"/>
    <col min="2" max="2" width="7.7109375" style="199" hidden="1" customWidth="1" outlineLevel="1"/>
    <col min="3" max="3" width="7.28515625" style="231" hidden="1" customWidth="1"/>
    <col min="4" max="4" width="7.7109375" style="199" customWidth="1"/>
    <col min="5" max="5" width="7.28515625" style="231" hidden="1" customWidth="1"/>
    <col min="6" max="6" width="7.7109375" style="199" customWidth="1"/>
    <col min="7" max="7" width="7.7109375" style="312" customWidth="1" collapsed="1"/>
    <col min="8" max="8" width="7.7109375" style="199" hidden="1" customWidth="1" outlineLevel="1"/>
    <col min="9" max="9" width="7.28515625" style="231" hidden="1" customWidth="1"/>
    <col min="10" max="10" width="7.7109375" style="199" customWidth="1"/>
    <col min="11" max="11" width="7.28515625" style="231" hidden="1" customWidth="1"/>
    <col min="12" max="12" width="7.7109375" style="199" customWidth="1"/>
    <col min="13" max="13" width="7.7109375" style="312" customWidth="1"/>
    <col min="14" max="16384" width="8.85546875" style="231"/>
  </cols>
  <sheetData>
    <row r="1" spans="1:13" ht="18.600000000000001" customHeight="1" thickBot="1" x14ac:dyDescent="0.35">
      <c r="A1" s="498" t="s">
        <v>140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ht="14.45" customHeight="1" thickBot="1" x14ac:dyDescent="0.25">
      <c r="A2" s="347" t="s">
        <v>297</v>
      </c>
      <c r="B2" s="324"/>
      <c r="C2" s="204"/>
      <c r="D2" s="324"/>
      <c r="E2" s="204"/>
      <c r="F2" s="324"/>
      <c r="G2" s="325"/>
      <c r="H2" s="324"/>
      <c r="I2" s="204"/>
      <c r="J2" s="324"/>
      <c r="K2" s="204"/>
      <c r="L2" s="324"/>
      <c r="M2" s="325"/>
    </row>
    <row r="3" spans="1:13" ht="14.45" customHeight="1" thickBot="1" x14ac:dyDescent="0.25">
      <c r="A3" s="318" t="s">
        <v>141</v>
      </c>
      <c r="B3" s="319">
        <f>SUBTOTAL(9,B6:B1048576)</f>
        <v>3175037</v>
      </c>
      <c r="C3" s="320">
        <f t="shared" ref="C3:L3" si="0">SUBTOTAL(9,C6:C1048576)</f>
        <v>0</v>
      </c>
      <c r="D3" s="320">
        <f t="shared" si="0"/>
        <v>3315646.56</v>
      </c>
      <c r="E3" s="320">
        <f t="shared" si="0"/>
        <v>0</v>
      </c>
      <c r="F3" s="320">
        <f t="shared" si="0"/>
        <v>5158218</v>
      </c>
      <c r="G3" s="323">
        <f>IF(D3&lt;&gt;0,F3/D3,"")</f>
        <v>1.5557201006370232</v>
      </c>
      <c r="H3" s="319">
        <f t="shared" si="0"/>
        <v>962016.24</v>
      </c>
      <c r="I3" s="320">
        <f t="shared" si="0"/>
        <v>0</v>
      </c>
      <c r="J3" s="320">
        <f t="shared" si="0"/>
        <v>296482.76</v>
      </c>
      <c r="K3" s="320">
        <f t="shared" si="0"/>
        <v>0</v>
      </c>
      <c r="L3" s="320">
        <f t="shared" si="0"/>
        <v>1264725.5099999998</v>
      </c>
      <c r="M3" s="321">
        <f>IF(J3&lt;&gt;0,L3/J3,"")</f>
        <v>4.2657640869236371</v>
      </c>
    </row>
    <row r="4" spans="1:13" ht="14.45" customHeight="1" x14ac:dyDescent="0.2">
      <c r="A4" s="643" t="s">
        <v>104</v>
      </c>
      <c r="B4" s="582" t="s">
        <v>109</v>
      </c>
      <c r="C4" s="583"/>
      <c r="D4" s="583"/>
      <c r="E4" s="583"/>
      <c r="F4" s="583"/>
      <c r="G4" s="585"/>
      <c r="H4" s="582" t="s">
        <v>110</v>
      </c>
      <c r="I4" s="583"/>
      <c r="J4" s="583"/>
      <c r="K4" s="583"/>
      <c r="L4" s="583"/>
      <c r="M4" s="585"/>
    </row>
    <row r="5" spans="1:13" s="310" customFormat="1" ht="14.45" customHeight="1" thickBot="1" x14ac:dyDescent="0.25">
      <c r="A5" s="829"/>
      <c r="B5" s="830">
        <v>2019</v>
      </c>
      <c r="C5" s="831"/>
      <c r="D5" s="831">
        <v>2020</v>
      </c>
      <c r="E5" s="831"/>
      <c r="F5" s="831">
        <v>2021</v>
      </c>
      <c r="G5" s="734" t="s">
        <v>2</v>
      </c>
      <c r="H5" s="830">
        <v>2019</v>
      </c>
      <c r="I5" s="831"/>
      <c r="J5" s="831">
        <v>2020</v>
      </c>
      <c r="K5" s="831"/>
      <c r="L5" s="831">
        <v>2021</v>
      </c>
      <c r="M5" s="734" t="s">
        <v>2</v>
      </c>
    </row>
    <row r="6" spans="1:13" ht="14.45" customHeight="1" x14ac:dyDescent="0.2">
      <c r="A6" s="709" t="s">
        <v>2968</v>
      </c>
      <c r="B6" s="832">
        <v>1408</v>
      </c>
      <c r="C6" s="672"/>
      <c r="D6" s="832"/>
      <c r="E6" s="672"/>
      <c r="F6" s="832"/>
      <c r="G6" s="697"/>
      <c r="H6" s="832">
        <v>163.95</v>
      </c>
      <c r="I6" s="672"/>
      <c r="J6" s="832"/>
      <c r="K6" s="672"/>
      <c r="L6" s="832"/>
      <c r="M6" s="721"/>
    </row>
    <row r="7" spans="1:13" ht="14.45" customHeight="1" x14ac:dyDescent="0.2">
      <c r="A7" s="710" t="s">
        <v>2969</v>
      </c>
      <c r="B7" s="833"/>
      <c r="C7" s="679"/>
      <c r="D7" s="833">
        <v>3543</v>
      </c>
      <c r="E7" s="679"/>
      <c r="F7" s="833">
        <v>18333</v>
      </c>
      <c r="G7" s="705"/>
      <c r="H7" s="833"/>
      <c r="I7" s="679"/>
      <c r="J7" s="833">
        <v>1071.2</v>
      </c>
      <c r="K7" s="679"/>
      <c r="L7" s="833">
        <v>6963.6299999999992</v>
      </c>
      <c r="M7" s="834"/>
    </row>
    <row r="8" spans="1:13" ht="14.45" customHeight="1" x14ac:dyDescent="0.2">
      <c r="A8" s="710" t="s">
        <v>2970</v>
      </c>
      <c r="B8" s="833">
        <v>199629</v>
      </c>
      <c r="C8" s="679"/>
      <c r="D8" s="833">
        <v>227711</v>
      </c>
      <c r="E8" s="679"/>
      <c r="F8" s="833">
        <v>326859</v>
      </c>
      <c r="G8" s="705"/>
      <c r="H8" s="833"/>
      <c r="I8" s="679"/>
      <c r="J8" s="833"/>
      <c r="K8" s="679"/>
      <c r="L8" s="833"/>
      <c r="M8" s="834"/>
    </row>
    <row r="9" spans="1:13" ht="14.45" customHeight="1" x14ac:dyDescent="0.2">
      <c r="A9" s="710" t="s">
        <v>2971</v>
      </c>
      <c r="B9" s="833">
        <v>978441</v>
      </c>
      <c r="C9" s="679"/>
      <c r="D9" s="833">
        <v>1193290</v>
      </c>
      <c r="E9" s="679"/>
      <c r="F9" s="833">
        <v>1794948</v>
      </c>
      <c r="G9" s="705"/>
      <c r="H9" s="833"/>
      <c r="I9" s="679"/>
      <c r="J9" s="833"/>
      <c r="K9" s="679"/>
      <c r="L9" s="833"/>
      <c r="M9" s="834"/>
    </row>
    <row r="10" spans="1:13" ht="14.45" customHeight="1" x14ac:dyDescent="0.2">
      <c r="A10" s="710" t="s">
        <v>2972</v>
      </c>
      <c r="B10" s="833">
        <v>936636</v>
      </c>
      <c r="C10" s="679"/>
      <c r="D10" s="833">
        <v>677396</v>
      </c>
      <c r="E10" s="679"/>
      <c r="F10" s="833">
        <v>1252586</v>
      </c>
      <c r="G10" s="705"/>
      <c r="H10" s="833">
        <v>961852.29</v>
      </c>
      <c r="I10" s="679"/>
      <c r="J10" s="833">
        <v>295411.56</v>
      </c>
      <c r="K10" s="679"/>
      <c r="L10" s="833">
        <v>1257761.8799999999</v>
      </c>
      <c r="M10" s="834"/>
    </row>
    <row r="11" spans="1:13" ht="14.45" customHeight="1" x14ac:dyDescent="0.2">
      <c r="A11" s="710" t="s">
        <v>2973</v>
      </c>
      <c r="B11" s="833">
        <v>340850</v>
      </c>
      <c r="C11" s="679"/>
      <c r="D11" s="833">
        <v>326293</v>
      </c>
      <c r="E11" s="679"/>
      <c r="F11" s="833">
        <v>602424</v>
      </c>
      <c r="G11" s="705"/>
      <c r="H11" s="833"/>
      <c r="I11" s="679"/>
      <c r="J11" s="833"/>
      <c r="K11" s="679"/>
      <c r="L11" s="833"/>
      <c r="M11" s="834"/>
    </row>
    <row r="12" spans="1:13" ht="14.45" customHeight="1" x14ac:dyDescent="0.2">
      <c r="A12" s="710" t="s">
        <v>2974</v>
      </c>
      <c r="B12" s="833">
        <v>292894</v>
      </c>
      <c r="C12" s="679"/>
      <c r="D12" s="833">
        <v>340837</v>
      </c>
      <c r="E12" s="679"/>
      <c r="F12" s="833">
        <v>370268</v>
      </c>
      <c r="G12" s="705"/>
      <c r="H12" s="833"/>
      <c r="I12" s="679"/>
      <c r="J12" s="833"/>
      <c r="K12" s="679"/>
      <c r="L12" s="833"/>
      <c r="M12" s="834"/>
    </row>
    <row r="13" spans="1:13" ht="14.45" customHeight="1" x14ac:dyDescent="0.2">
      <c r="A13" s="710" t="s">
        <v>2975</v>
      </c>
      <c r="B13" s="833">
        <v>415514</v>
      </c>
      <c r="C13" s="679"/>
      <c r="D13" s="833">
        <v>486136</v>
      </c>
      <c r="E13" s="679"/>
      <c r="F13" s="833">
        <v>731398</v>
      </c>
      <c r="G13" s="705"/>
      <c r="H13" s="833"/>
      <c r="I13" s="679"/>
      <c r="J13" s="833"/>
      <c r="K13" s="679"/>
      <c r="L13" s="833"/>
      <c r="M13" s="834"/>
    </row>
    <row r="14" spans="1:13" ht="14.45" customHeight="1" x14ac:dyDescent="0.2">
      <c r="A14" s="710" t="s">
        <v>2976</v>
      </c>
      <c r="B14" s="833">
        <v>9665</v>
      </c>
      <c r="C14" s="679"/>
      <c r="D14" s="833">
        <v>28771</v>
      </c>
      <c r="E14" s="679"/>
      <c r="F14" s="833">
        <v>59334</v>
      </c>
      <c r="G14" s="705"/>
      <c r="H14" s="833"/>
      <c r="I14" s="679"/>
      <c r="J14" s="833"/>
      <c r="K14" s="679"/>
      <c r="L14" s="833"/>
      <c r="M14" s="834"/>
    </row>
    <row r="15" spans="1:13" ht="14.45" customHeight="1" thickBot="1" x14ac:dyDescent="0.25">
      <c r="A15" s="836" t="s">
        <v>2977</v>
      </c>
      <c r="B15" s="835"/>
      <c r="C15" s="686"/>
      <c r="D15" s="835">
        <v>31669.56</v>
      </c>
      <c r="E15" s="686"/>
      <c r="F15" s="835">
        <v>2068</v>
      </c>
      <c r="G15" s="698"/>
      <c r="H15" s="835"/>
      <c r="I15" s="686"/>
      <c r="J15" s="835"/>
      <c r="K15" s="686"/>
      <c r="L15" s="835"/>
      <c r="M15" s="72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020819C1-76FB-413D-A41C-19897617E62B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1" bestFit="1" customWidth="1"/>
    <col min="2" max="2" width="8.7109375" style="231" bestFit="1" customWidth="1"/>
    <col min="3" max="3" width="2.140625" style="231" bestFit="1" customWidth="1"/>
    <col min="4" max="4" width="8" style="231" bestFit="1" customWidth="1"/>
    <col min="5" max="5" width="52.85546875" style="231" bestFit="1" customWidth="1" collapsed="1"/>
    <col min="6" max="7" width="11.140625" style="309" hidden="1" customWidth="1" outlineLevel="1"/>
    <col min="8" max="9" width="9.28515625" style="309" hidden="1" customWidth="1"/>
    <col min="10" max="11" width="11.140625" style="309" customWidth="1"/>
    <col min="12" max="13" width="9.28515625" style="309" hidden="1" customWidth="1"/>
    <col min="14" max="15" width="11.140625" style="309" customWidth="1"/>
    <col min="16" max="16" width="11.140625" style="312" customWidth="1"/>
    <col min="17" max="17" width="11.140625" style="309" customWidth="1"/>
    <col min="18" max="16384" width="8.85546875" style="231"/>
  </cols>
  <sheetData>
    <row r="1" spans="1:17" ht="18.600000000000001" customHeight="1" thickBot="1" x14ac:dyDescent="0.35">
      <c r="A1" s="498" t="s">
        <v>3718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ht="14.45" customHeight="1" thickBot="1" x14ac:dyDescent="0.25">
      <c r="A2" s="347" t="s">
        <v>297</v>
      </c>
      <c r="B2" s="204"/>
      <c r="C2" s="204"/>
      <c r="D2" s="204"/>
      <c r="E2" s="204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5"/>
      <c r="Q2" s="328"/>
    </row>
    <row r="3" spans="1:17" ht="14.45" customHeight="1" thickBot="1" x14ac:dyDescent="0.25">
      <c r="E3" s="97" t="s">
        <v>141</v>
      </c>
      <c r="F3" s="191">
        <f t="shared" ref="F3:O3" si="0">SUBTOTAL(9,F6:F1048576)</f>
        <v>23345.699999999997</v>
      </c>
      <c r="G3" s="195">
        <f t="shared" si="0"/>
        <v>4137053.24</v>
      </c>
      <c r="H3" s="196"/>
      <c r="I3" s="196"/>
      <c r="J3" s="191">
        <f t="shared" si="0"/>
        <v>26125.51</v>
      </c>
      <c r="K3" s="195">
        <f t="shared" si="0"/>
        <v>3612129.3200000008</v>
      </c>
      <c r="L3" s="196"/>
      <c r="M3" s="196"/>
      <c r="N3" s="191">
        <f t="shared" si="0"/>
        <v>36671.440000000002</v>
      </c>
      <c r="O3" s="195">
        <f t="shared" si="0"/>
        <v>6422943.5099999998</v>
      </c>
      <c r="P3" s="162">
        <f>IF(K3=0,"",O3/K3)</f>
        <v>1.7781598998786672</v>
      </c>
      <c r="Q3" s="193">
        <f>IF(N3=0,"",O3/N3)</f>
        <v>175.14838550108749</v>
      </c>
    </row>
    <row r="4" spans="1:17" ht="14.45" customHeight="1" x14ac:dyDescent="0.2">
      <c r="A4" s="588" t="s">
        <v>60</v>
      </c>
      <c r="B4" s="586" t="s">
        <v>105</v>
      </c>
      <c r="C4" s="588" t="s">
        <v>106</v>
      </c>
      <c r="D4" s="592" t="s">
        <v>76</v>
      </c>
      <c r="E4" s="589" t="s">
        <v>11</v>
      </c>
      <c r="F4" s="590">
        <v>2019</v>
      </c>
      <c r="G4" s="591"/>
      <c r="H4" s="194"/>
      <c r="I4" s="194"/>
      <c r="J4" s="590">
        <v>2020</v>
      </c>
      <c r="K4" s="591"/>
      <c r="L4" s="194"/>
      <c r="M4" s="194"/>
      <c r="N4" s="590">
        <v>2021</v>
      </c>
      <c r="O4" s="591"/>
      <c r="P4" s="593" t="s">
        <v>2</v>
      </c>
      <c r="Q4" s="587" t="s">
        <v>108</v>
      </c>
    </row>
    <row r="5" spans="1:17" ht="14.45" customHeight="1" thickBot="1" x14ac:dyDescent="0.25">
      <c r="A5" s="738"/>
      <c r="B5" s="739"/>
      <c r="C5" s="738"/>
      <c r="D5" s="740"/>
      <c r="E5" s="741"/>
      <c r="F5" s="742" t="s">
        <v>77</v>
      </c>
      <c r="G5" s="743" t="s">
        <v>14</v>
      </c>
      <c r="H5" s="744"/>
      <c r="I5" s="744"/>
      <c r="J5" s="742" t="s">
        <v>77</v>
      </c>
      <c r="K5" s="743" t="s">
        <v>14</v>
      </c>
      <c r="L5" s="744"/>
      <c r="M5" s="744"/>
      <c r="N5" s="742" t="s">
        <v>77</v>
      </c>
      <c r="O5" s="743" t="s">
        <v>14</v>
      </c>
      <c r="P5" s="745"/>
      <c r="Q5" s="746"/>
    </row>
    <row r="6" spans="1:17" ht="14.45" customHeight="1" x14ac:dyDescent="0.2">
      <c r="A6" s="671" t="s">
        <v>2978</v>
      </c>
      <c r="B6" s="672" t="s">
        <v>2979</v>
      </c>
      <c r="C6" s="672" t="s">
        <v>2436</v>
      </c>
      <c r="D6" s="672" t="s">
        <v>2503</v>
      </c>
      <c r="E6" s="672" t="s">
        <v>2504</v>
      </c>
      <c r="F6" s="676">
        <v>0.1</v>
      </c>
      <c r="G6" s="676">
        <v>163.95</v>
      </c>
      <c r="H6" s="676"/>
      <c r="I6" s="676">
        <v>1639.4999999999998</v>
      </c>
      <c r="J6" s="676"/>
      <c r="K6" s="676"/>
      <c r="L6" s="676"/>
      <c r="M6" s="676"/>
      <c r="N6" s="676"/>
      <c r="O6" s="676"/>
      <c r="P6" s="697"/>
      <c r="Q6" s="677"/>
    </row>
    <row r="7" spans="1:17" ht="14.45" customHeight="1" x14ac:dyDescent="0.2">
      <c r="A7" s="678" t="s">
        <v>2978</v>
      </c>
      <c r="B7" s="679" t="s">
        <v>2979</v>
      </c>
      <c r="C7" s="679" t="s">
        <v>2221</v>
      </c>
      <c r="D7" s="679" t="s">
        <v>2980</v>
      </c>
      <c r="E7" s="679" t="s">
        <v>2981</v>
      </c>
      <c r="F7" s="683">
        <v>1</v>
      </c>
      <c r="G7" s="683">
        <v>1141</v>
      </c>
      <c r="H7" s="683"/>
      <c r="I7" s="683">
        <v>1141</v>
      </c>
      <c r="J7" s="683"/>
      <c r="K7" s="683"/>
      <c r="L7" s="683"/>
      <c r="M7" s="683"/>
      <c r="N7" s="683"/>
      <c r="O7" s="683"/>
      <c r="P7" s="705"/>
      <c r="Q7" s="684"/>
    </row>
    <row r="8" spans="1:17" ht="14.45" customHeight="1" x14ac:dyDescent="0.2">
      <c r="A8" s="678" t="s">
        <v>2978</v>
      </c>
      <c r="B8" s="679" t="s">
        <v>2979</v>
      </c>
      <c r="C8" s="679" t="s">
        <v>2221</v>
      </c>
      <c r="D8" s="679" t="s">
        <v>2982</v>
      </c>
      <c r="E8" s="679" t="s">
        <v>2983</v>
      </c>
      <c r="F8" s="683">
        <v>1</v>
      </c>
      <c r="G8" s="683">
        <v>267</v>
      </c>
      <c r="H8" s="683"/>
      <c r="I8" s="683">
        <v>267</v>
      </c>
      <c r="J8" s="683"/>
      <c r="K8" s="683"/>
      <c r="L8" s="683"/>
      <c r="M8" s="683"/>
      <c r="N8" s="683"/>
      <c r="O8" s="683"/>
      <c r="P8" s="705"/>
      <c r="Q8" s="684"/>
    </row>
    <row r="9" spans="1:17" ht="14.45" customHeight="1" x14ac:dyDescent="0.2">
      <c r="A9" s="678" t="s">
        <v>2984</v>
      </c>
      <c r="B9" s="679" t="s">
        <v>2985</v>
      </c>
      <c r="C9" s="679" t="s">
        <v>2527</v>
      </c>
      <c r="D9" s="679" t="s">
        <v>2986</v>
      </c>
      <c r="E9" s="679" t="s">
        <v>2987</v>
      </c>
      <c r="F9" s="683"/>
      <c r="G9" s="683"/>
      <c r="H9" s="683"/>
      <c r="I9" s="683"/>
      <c r="J9" s="683"/>
      <c r="K9" s="683"/>
      <c r="L9" s="683"/>
      <c r="M9" s="683"/>
      <c r="N9" s="683">
        <v>171</v>
      </c>
      <c r="O9" s="683">
        <v>5887.53</v>
      </c>
      <c r="P9" s="705"/>
      <c r="Q9" s="684">
        <v>34.43</v>
      </c>
    </row>
    <row r="10" spans="1:17" ht="14.45" customHeight="1" x14ac:dyDescent="0.2">
      <c r="A10" s="678" t="s">
        <v>2984</v>
      </c>
      <c r="B10" s="679" t="s">
        <v>2985</v>
      </c>
      <c r="C10" s="679" t="s">
        <v>2527</v>
      </c>
      <c r="D10" s="679" t="s">
        <v>2988</v>
      </c>
      <c r="E10" s="679" t="s">
        <v>2989</v>
      </c>
      <c r="F10" s="683"/>
      <c r="G10" s="683"/>
      <c r="H10" s="683"/>
      <c r="I10" s="683"/>
      <c r="J10" s="683">
        <v>52</v>
      </c>
      <c r="K10" s="683">
        <v>1071.2</v>
      </c>
      <c r="L10" s="683"/>
      <c r="M10" s="683">
        <v>20.6</v>
      </c>
      <c r="N10" s="683">
        <v>51</v>
      </c>
      <c r="O10" s="683">
        <v>1076.0999999999999</v>
      </c>
      <c r="P10" s="705"/>
      <c r="Q10" s="684">
        <v>21.099999999999998</v>
      </c>
    </row>
    <row r="11" spans="1:17" ht="14.45" customHeight="1" x14ac:dyDescent="0.2">
      <c r="A11" s="678" t="s">
        <v>2984</v>
      </c>
      <c r="B11" s="679" t="s">
        <v>2985</v>
      </c>
      <c r="C11" s="679" t="s">
        <v>2221</v>
      </c>
      <c r="D11" s="679" t="s">
        <v>2990</v>
      </c>
      <c r="E11" s="679" t="s">
        <v>2991</v>
      </c>
      <c r="F11" s="683"/>
      <c r="G11" s="683"/>
      <c r="H11" s="683"/>
      <c r="I11" s="683"/>
      <c r="J11" s="683">
        <v>1</v>
      </c>
      <c r="K11" s="683">
        <v>3543</v>
      </c>
      <c r="L11" s="683"/>
      <c r="M11" s="683">
        <v>3543</v>
      </c>
      <c r="N11" s="683">
        <v>1</v>
      </c>
      <c r="O11" s="683">
        <v>3623</v>
      </c>
      <c r="P11" s="705"/>
      <c r="Q11" s="684">
        <v>3623</v>
      </c>
    </row>
    <row r="12" spans="1:17" ht="14.45" customHeight="1" x14ac:dyDescent="0.2">
      <c r="A12" s="678" t="s">
        <v>2984</v>
      </c>
      <c r="B12" s="679" t="s">
        <v>2985</v>
      </c>
      <c r="C12" s="679" t="s">
        <v>2221</v>
      </c>
      <c r="D12" s="679" t="s">
        <v>2992</v>
      </c>
      <c r="E12" s="679" t="s">
        <v>2993</v>
      </c>
      <c r="F12" s="683"/>
      <c r="G12" s="683"/>
      <c r="H12" s="683"/>
      <c r="I12" s="683"/>
      <c r="J12" s="683"/>
      <c r="K12" s="683"/>
      <c r="L12" s="683"/>
      <c r="M12" s="683"/>
      <c r="N12" s="683">
        <v>1</v>
      </c>
      <c r="O12" s="683">
        <v>14710</v>
      </c>
      <c r="P12" s="705"/>
      <c r="Q12" s="684">
        <v>14710</v>
      </c>
    </row>
    <row r="13" spans="1:17" ht="14.45" customHeight="1" x14ac:dyDescent="0.2">
      <c r="A13" s="678" t="s">
        <v>2994</v>
      </c>
      <c r="B13" s="679" t="s">
        <v>2995</v>
      </c>
      <c r="C13" s="679" t="s">
        <v>2221</v>
      </c>
      <c r="D13" s="679" t="s">
        <v>2996</v>
      </c>
      <c r="E13" s="679" t="s">
        <v>2997</v>
      </c>
      <c r="F13" s="683">
        <v>67</v>
      </c>
      <c r="G13" s="683">
        <v>23785</v>
      </c>
      <c r="H13" s="683"/>
      <c r="I13" s="683">
        <v>355</v>
      </c>
      <c r="J13" s="683">
        <v>87</v>
      </c>
      <c r="K13" s="683">
        <v>30885</v>
      </c>
      <c r="L13" s="683"/>
      <c r="M13" s="683">
        <v>355</v>
      </c>
      <c r="N13" s="683">
        <v>202</v>
      </c>
      <c r="O13" s="683">
        <v>72316</v>
      </c>
      <c r="P13" s="705"/>
      <c r="Q13" s="684">
        <v>358</v>
      </c>
    </row>
    <row r="14" spans="1:17" ht="14.45" customHeight="1" x14ac:dyDescent="0.2">
      <c r="A14" s="678" t="s">
        <v>2994</v>
      </c>
      <c r="B14" s="679" t="s">
        <v>2995</v>
      </c>
      <c r="C14" s="679" t="s">
        <v>2221</v>
      </c>
      <c r="D14" s="679" t="s">
        <v>2998</v>
      </c>
      <c r="E14" s="679" t="s">
        <v>2999</v>
      </c>
      <c r="F14" s="683">
        <v>101</v>
      </c>
      <c r="G14" s="683">
        <v>6565</v>
      </c>
      <c r="H14" s="683"/>
      <c r="I14" s="683">
        <v>65</v>
      </c>
      <c r="J14" s="683">
        <v>95</v>
      </c>
      <c r="K14" s="683">
        <v>6270</v>
      </c>
      <c r="L14" s="683"/>
      <c r="M14" s="683">
        <v>66</v>
      </c>
      <c r="N14" s="683">
        <v>149</v>
      </c>
      <c r="O14" s="683">
        <v>9834</v>
      </c>
      <c r="P14" s="705"/>
      <c r="Q14" s="684">
        <v>66</v>
      </c>
    </row>
    <row r="15" spans="1:17" ht="14.45" customHeight="1" x14ac:dyDescent="0.2">
      <c r="A15" s="678" t="s">
        <v>2994</v>
      </c>
      <c r="B15" s="679" t="s">
        <v>2995</v>
      </c>
      <c r="C15" s="679" t="s">
        <v>2221</v>
      </c>
      <c r="D15" s="679" t="s">
        <v>3000</v>
      </c>
      <c r="E15" s="679" t="s">
        <v>3001</v>
      </c>
      <c r="F15" s="683"/>
      <c r="G15" s="683"/>
      <c r="H15" s="683"/>
      <c r="I15" s="683"/>
      <c r="J15" s="683">
        <v>2</v>
      </c>
      <c r="K15" s="683">
        <v>1190</v>
      </c>
      <c r="L15" s="683"/>
      <c r="M15" s="683">
        <v>595</v>
      </c>
      <c r="N15" s="683">
        <v>1</v>
      </c>
      <c r="O15" s="683">
        <v>597</v>
      </c>
      <c r="P15" s="705"/>
      <c r="Q15" s="684">
        <v>597</v>
      </c>
    </row>
    <row r="16" spans="1:17" ht="14.45" customHeight="1" x14ac:dyDescent="0.2">
      <c r="A16" s="678" t="s">
        <v>2994</v>
      </c>
      <c r="B16" s="679" t="s">
        <v>2995</v>
      </c>
      <c r="C16" s="679" t="s">
        <v>2221</v>
      </c>
      <c r="D16" s="679" t="s">
        <v>3002</v>
      </c>
      <c r="E16" s="679" t="s">
        <v>3003</v>
      </c>
      <c r="F16" s="683"/>
      <c r="G16" s="683"/>
      <c r="H16" s="683"/>
      <c r="I16" s="683"/>
      <c r="J16" s="683">
        <v>2</v>
      </c>
      <c r="K16" s="683">
        <v>1238</v>
      </c>
      <c r="L16" s="683"/>
      <c r="M16" s="683">
        <v>619</v>
      </c>
      <c r="N16" s="683"/>
      <c r="O16" s="683"/>
      <c r="P16" s="705"/>
      <c r="Q16" s="684"/>
    </row>
    <row r="17" spans="1:17" ht="14.45" customHeight="1" x14ac:dyDescent="0.2">
      <c r="A17" s="678" t="s">
        <v>2994</v>
      </c>
      <c r="B17" s="679" t="s">
        <v>2995</v>
      </c>
      <c r="C17" s="679" t="s">
        <v>2221</v>
      </c>
      <c r="D17" s="679" t="s">
        <v>3004</v>
      </c>
      <c r="E17" s="679" t="s">
        <v>3005</v>
      </c>
      <c r="F17" s="683">
        <v>16</v>
      </c>
      <c r="G17" s="683">
        <v>416</v>
      </c>
      <c r="H17" s="683"/>
      <c r="I17" s="683">
        <v>26</v>
      </c>
      <c r="J17" s="683">
        <v>15</v>
      </c>
      <c r="K17" s="683">
        <v>390</v>
      </c>
      <c r="L17" s="683"/>
      <c r="M17" s="683">
        <v>26</v>
      </c>
      <c r="N17" s="683">
        <v>21</v>
      </c>
      <c r="O17" s="683">
        <v>546</v>
      </c>
      <c r="P17" s="705"/>
      <c r="Q17" s="684">
        <v>26</v>
      </c>
    </row>
    <row r="18" spans="1:17" ht="14.45" customHeight="1" x14ac:dyDescent="0.2">
      <c r="A18" s="678" t="s">
        <v>2994</v>
      </c>
      <c r="B18" s="679" t="s">
        <v>2995</v>
      </c>
      <c r="C18" s="679" t="s">
        <v>2221</v>
      </c>
      <c r="D18" s="679" t="s">
        <v>3006</v>
      </c>
      <c r="E18" s="679" t="s">
        <v>3007</v>
      </c>
      <c r="F18" s="683">
        <v>27</v>
      </c>
      <c r="G18" s="683">
        <v>1485</v>
      </c>
      <c r="H18" s="683"/>
      <c r="I18" s="683">
        <v>55</v>
      </c>
      <c r="J18" s="683">
        <v>18</v>
      </c>
      <c r="K18" s="683">
        <v>990</v>
      </c>
      <c r="L18" s="683"/>
      <c r="M18" s="683">
        <v>55</v>
      </c>
      <c r="N18" s="683">
        <v>42</v>
      </c>
      <c r="O18" s="683">
        <v>2352</v>
      </c>
      <c r="P18" s="705"/>
      <c r="Q18" s="684">
        <v>56</v>
      </c>
    </row>
    <row r="19" spans="1:17" ht="14.45" customHeight="1" x14ac:dyDescent="0.2">
      <c r="A19" s="678" t="s">
        <v>2994</v>
      </c>
      <c r="B19" s="679" t="s">
        <v>2995</v>
      </c>
      <c r="C19" s="679" t="s">
        <v>2221</v>
      </c>
      <c r="D19" s="679" t="s">
        <v>3008</v>
      </c>
      <c r="E19" s="679" t="s">
        <v>3009</v>
      </c>
      <c r="F19" s="683">
        <v>870</v>
      </c>
      <c r="G19" s="683">
        <v>67860</v>
      </c>
      <c r="H19" s="683"/>
      <c r="I19" s="683">
        <v>78</v>
      </c>
      <c r="J19" s="683">
        <v>911</v>
      </c>
      <c r="K19" s="683">
        <v>71058</v>
      </c>
      <c r="L19" s="683"/>
      <c r="M19" s="683">
        <v>78</v>
      </c>
      <c r="N19" s="683">
        <v>1058</v>
      </c>
      <c r="O19" s="683">
        <v>82524</v>
      </c>
      <c r="P19" s="705"/>
      <c r="Q19" s="684">
        <v>78</v>
      </c>
    </row>
    <row r="20" spans="1:17" ht="14.45" customHeight="1" x14ac:dyDescent="0.2">
      <c r="A20" s="678" t="s">
        <v>2994</v>
      </c>
      <c r="B20" s="679" t="s">
        <v>2995</v>
      </c>
      <c r="C20" s="679" t="s">
        <v>2221</v>
      </c>
      <c r="D20" s="679" t="s">
        <v>3010</v>
      </c>
      <c r="E20" s="679" t="s">
        <v>3011</v>
      </c>
      <c r="F20" s="683">
        <v>38</v>
      </c>
      <c r="G20" s="683">
        <v>912</v>
      </c>
      <c r="H20" s="683"/>
      <c r="I20" s="683">
        <v>24</v>
      </c>
      <c r="J20" s="683">
        <v>43</v>
      </c>
      <c r="K20" s="683">
        <v>1075</v>
      </c>
      <c r="L20" s="683"/>
      <c r="M20" s="683">
        <v>25</v>
      </c>
      <c r="N20" s="683">
        <v>56</v>
      </c>
      <c r="O20" s="683">
        <v>1456</v>
      </c>
      <c r="P20" s="705"/>
      <c r="Q20" s="684">
        <v>26</v>
      </c>
    </row>
    <row r="21" spans="1:17" ht="14.45" customHeight="1" x14ac:dyDescent="0.2">
      <c r="A21" s="678" t="s">
        <v>2994</v>
      </c>
      <c r="B21" s="679" t="s">
        <v>2995</v>
      </c>
      <c r="C21" s="679" t="s">
        <v>2221</v>
      </c>
      <c r="D21" s="679" t="s">
        <v>3012</v>
      </c>
      <c r="E21" s="679" t="s">
        <v>3013</v>
      </c>
      <c r="F21" s="683">
        <v>9</v>
      </c>
      <c r="G21" s="683">
        <v>594</v>
      </c>
      <c r="H21" s="683"/>
      <c r="I21" s="683">
        <v>66</v>
      </c>
      <c r="J21" s="683">
        <v>2</v>
      </c>
      <c r="K21" s="683">
        <v>132</v>
      </c>
      <c r="L21" s="683"/>
      <c r="M21" s="683">
        <v>66</v>
      </c>
      <c r="N21" s="683">
        <v>11</v>
      </c>
      <c r="O21" s="683">
        <v>737</v>
      </c>
      <c r="P21" s="705"/>
      <c r="Q21" s="684">
        <v>67</v>
      </c>
    </row>
    <row r="22" spans="1:17" ht="14.45" customHeight="1" x14ac:dyDescent="0.2">
      <c r="A22" s="678" t="s">
        <v>2994</v>
      </c>
      <c r="B22" s="679" t="s">
        <v>2995</v>
      </c>
      <c r="C22" s="679" t="s">
        <v>2221</v>
      </c>
      <c r="D22" s="679" t="s">
        <v>3014</v>
      </c>
      <c r="E22" s="679" t="s">
        <v>3015</v>
      </c>
      <c r="F22" s="683">
        <v>35</v>
      </c>
      <c r="G22" s="683">
        <v>12285</v>
      </c>
      <c r="H22" s="683"/>
      <c r="I22" s="683">
        <v>351</v>
      </c>
      <c r="J22" s="683">
        <v>31</v>
      </c>
      <c r="K22" s="683">
        <v>10912</v>
      </c>
      <c r="L22" s="683"/>
      <c r="M22" s="683">
        <v>352</v>
      </c>
      <c r="N22" s="683">
        <v>16</v>
      </c>
      <c r="O22" s="683">
        <v>5664</v>
      </c>
      <c r="P22" s="705"/>
      <c r="Q22" s="684">
        <v>354</v>
      </c>
    </row>
    <row r="23" spans="1:17" ht="14.45" customHeight="1" x14ac:dyDescent="0.2">
      <c r="A23" s="678" t="s">
        <v>2994</v>
      </c>
      <c r="B23" s="679" t="s">
        <v>2995</v>
      </c>
      <c r="C23" s="679" t="s">
        <v>2221</v>
      </c>
      <c r="D23" s="679" t="s">
        <v>3016</v>
      </c>
      <c r="E23" s="679" t="s">
        <v>3017</v>
      </c>
      <c r="F23" s="683">
        <v>22</v>
      </c>
      <c r="G23" s="683">
        <v>550</v>
      </c>
      <c r="H23" s="683"/>
      <c r="I23" s="683">
        <v>25</v>
      </c>
      <c r="J23" s="683">
        <v>26</v>
      </c>
      <c r="K23" s="683">
        <v>676</v>
      </c>
      <c r="L23" s="683"/>
      <c r="M23" s="683">
        <v>26</v>
      </c>
      <c r="N23" s="683">
        <v>30</v>
      </c>
      <c r="O23" s="683">
        <v>810</v>
      </c>
      <c r="P23" s="705"/>
      <c r="Q23" s="684">
        <v>27</v>
      </c>
    </row>
    <row r="24" spans="1:17" ht="14.45" customHeight="1" x14ac:dyDescent="0.2">
      <c r="A24" s="678" t="s">
        <v>2994</v>
      </c>
      <c r="B24" s="679" t="s">
        <v>2995</v>
      </c>
      <c r="C24" s="679" t="s">
        <v>2221</v>
      </c>
      <c r="D24" s="679" t="s">
        <v>3018</v>
      </c>
      <c r="E24" s="679" t="s">
        <v>3019</v>
      </c>
      <c r="F24" s="683"/>
      <c r="G24" s="683"/>
      <c r="H24" s="683"/>
      <c r="I24" s="683"/>
      <c r="J24" s="683">
        <v>1</v>
      </c>
      <c r="K24" s="683">
        <v>743</v>
      </c>
      <c r="L24" s="683"/>
      <c r="M24" s="683">
        <v>743</v>
      </c>
      <c r="N24" s="683"/>
      <c r="O24" s="683"/>
      <c r="P24" s="705"/>
      <c r="Q24" s="684"/>
    </row>
    <row r="25" spans="1:17" ht="14.45" customHeight="1" x14ac:dyDescent="0.2">
      <c r="A25" s="678" t="s">
        <v>2994</v>
      </c>
      <c r="B25" s="679" t="s">
        <v>2995</v>
      </c>
      <c r="C25" s="679" t="s">
        <v>2221</v>
      </c>
      <c r="D25" s="679" t="s">
        <v>3020</v>
      </c>
      <c r="E25" s="679" t="s">
        <v>3021</v>
      </c>
      <c r="F25" s="683">
        <v>108</v>
      </c>
      <c r="G25" s="683">
        <v>19548</v>
      </c>
      <c r="H25" s="683"/>
      <c r="I25" s="683">
        <v>181</v>
      </c>
      <c r="J25" s="683">
        <v>122</v>
      </c>
      <c r="K25" s="683">
        <v>22082</v>
      </c>
      <c r="L25" s="683"/>
      <c r="M25" s="683">
        <v>181</v>
      </c>
      <c r="N25" s="683">
        <v>138</v>
      </c>
      <c r="O25" s="683">
        <v>25254</v>
      </c>
      <c r="P25" s="705"/>
      <c r="Q25" s="684">
        <v>183</v>
      </c>
    </row>
    <row r="26" spans="1:17" ht="14.45" customHeight="1" x14ac:dyDescent="0.2">
      <c r="A26" s="678" t="s">
        <v>2994</v>
      </c>
      <c r="B26" s="679" t="s">
        <v>2995</v>
      </c>
      <c r="C26" s="679" t="s">
        <v>2221</v>
      </c>
      <c r="D26" s="679" t="s">
        <v>3022</v>
      </c>
      <c r="E26" s="679" t="s">
        <v>3023</v>
      </c>
      <c r="F26" s="683">
        <v>54</v>
      </c>
      <c r="G26" s="683">
        <v>13716</v>
      </c>
      <c r="H26" s="683"/>
      <c r="I26" s="683">
        <v>254</v>
      </c>
      <c r="J26" s="683">
        <v>35</v>
      </c>
      <c r="K26" s="683">
        <v>8890</v>
      </c>
      <c r="L26" s="683"/>
      <c r="M26" s="683">
        <v>254</v>
      </c>
      <c r="N26" s="683">
        <v>86</v>
      </c>
      <c r="O26" s="683">
        <v>22016</v>
      </c>
      <c r="P26" s="705"/>
      <c r="Q26" s="684">
        <v>256</v>
      </c>
    </row>
    <row r="27" spans="1:17" ht="14.45" customHeight="1" x14ac:dyDescent="0.2">
      <c r="A27" s="678" t="s">
        <v>2994</v>
      </c>
      <c r="B27" s="679" t="s">
        <v>2995</v>
      </c>
      <c r="C27" s="679" t="s">
        <v>2221</v>
      </c>
      <c r="D27" s="679" t="s">
        <v>3024</v>
      </c>
      <c r="E27" s="679" t="s">
        <v>3025</v>
      </c>
      <c r="F27" s="683"/>
      <c r="G27" s="683"/>
      <c r="H27" s="683"/>
      <c r="I27" s="683"/>
      <c r="J27" s="683">
        <v>1</v>
      </c>
      <c r="K27" s="683">
        <v>269</v>
      </c>
      <c r="L27" s="683"/>
      <c r="M27" s="683">
        <v>269</v>
      </c>
      <c r="N27" s="683"/>
      <c r="O27" s="683"/>
      <c r="P27" s="705"/>
      <c r="Q27" s="684"/>
    </row>
    <row r="28" spans="1:17" ht="14.45" customHeight="1" x14ac:dyDescent="0.2">
      <c r="A28" s="678" t="s">
        <v>2994</v>
      </c>
      <c r="B28" s="679" t="s">
        <v>2995</v>
      </c>
      <c r="C28" s="679" t="s">
        <v>2221</v>
      </c>
      <c r="D28" s="679" t="s">
        <v>3026</v>
      </c>
      <c r="E28" s="679" t="s">
        <v>3027</v>
      </c>
      <c r="F28" s="683">
        <v>225</v>
      </c>
      <c r="G28" s="683">
        <v>48825</v>
      </c>
      <c r="H28" s="683"/>
      <c r="I28" s="683">
        <v>217</v>
      </c>
      <c r="J28" s="683">
        <v>233</v>
      </c>
      <c r="K28" s="683">
        <v>50561</v>
      </c>
      <c r="L28" s="683"/>
      <c r="M28" s="683">
        <v>217</v>
      </c>
      <c r="N28" s="683">
        <v>252</v>
      </c>
      <c r="O28" s="683">
        <v>55188</v>
      </c>
      <c r="P28" s="705"/>
      <c r="Q28" s="684">
        <v>219</v>
      </c>
    </row>
    <row r="29" spans="1:17" ht="14.45" customHeight="1" x14ac:dyDescent="0.2">
      <c r="A29" s="678" t="s">
        <v>2994</v>
      </c>
      <c r="B29" s="679" t="s">
        <v>2995</v>
      </c>
      <c r="C29" s="679" t="s">
        <v>2221</v>
      </c>
      <c r="D29" s="679" t="s">
        <v>3028</v>
      </c>
      <c r="E29" s="679" t="s">
        <v>3029</v>
      </c>
      <c r="F29" s="683"/>
      <c r="G29" s="683"/>
      <c r="H29" s="683"/>
      <c r="I29" s="683"/>
      <c r="J29" s="683">
        <v>1</v>
      </c>
      <c r="K29" s="683">
        <v>37</v>
      </c>
      <c r="L29" s="683"/>
      <c r="M29" s="683">
        <v>37</v>
      </c>
      <c r="N29" s="683">
        <v>3</v>
      </c>
      <c r="O29" s="683">
        <v>117</v>
      </c>
      <c r="P29" s="705"/>
      <c r="Q29" s="684">
        <v>39</v>
      </c>
    </row>
    <row r="30" spans="1:17" ht="14.45" customHeight="1" x14ac:dyDescent="0.2">
      <c r="A30" s="678" t="s">
        <v>2994</v>
      </c>
      <c r="B30" s="679" t="s">
        <v>2995</v>
      </c>
      <c r="C30" s="679" t="s">
        <v>2221</v>
      </c>
      <c r="D30" s="679" t="s">
        <v>3030</v>
      </c>
      <c r="E30" s="679" t="s">
        <v>3031</v>
      </c>
      <c r="F30" s="683"/>
      <c r="G30" s="683"/>
      <c r="H30" s="683"/>
      <c r="I30" s="683"/>
      <c r="J30" s="683">
        <v>2</v>
      </c>
      <c r="K30" s="683">
        <v>1190</v>
      </c>
      <c r="L30" s="683"/>
      <c r="M30" s="683">
        <v>595</v>
      </c>
      <c r="N30" s="683"/>
      <c r="O30" s="683"/>
      <c r="P30" s="705"/>
      <c r="Q30" s="684"/>
    </row>
    <row r="31" spans="1:17" ht="14.45" customHeight="1" x14ac:dyDescent="0.2">
      <c r="A31" s="678" t="s">
        <v>2994</v>
      </c>
      <c r="B31" s="679" t="s">
        <v>2995</v>
      </c>
      <c r="C31" s="679" t="s">
        <v>2221</v>
      </c>
      <c r="D31" s="679" t="s">
        <v>3032</v>
      </c>
      <c r="E31" s="679" t="s">
        <v>3033</v>
      </c>
      <c r="F31" s="683">
        <v>5</v>
      </c>
      <c r="G31" s="683">
        <v>250</v>
      </c>
      <c r="H31" s="683"/>
      <c r="I31" s="683">
        <v>50</v>
      </c>
      <c r="J31" s="683">
        <v>13</v>
      </c>
      <c r="K31" s="683">
        <v>650</v>
      </c>
      <c r="L31" s="683"/>
      <c r="M31" s="683">
        <v>50</v>
      </c>
      <c r="N31" s="683">
        <v>24</v>
      </c>
      <c r="O31" s="683">
        <v>1224</v>
      </c>
      <c r="P31" s="705"/>
      <c r="Q31" s="684">
        <v>51</v>
      </c>
    </row>
    <row r="32" spans="1:17" ht="14.45" customHeight="1" x14ac:dyDescent="0.2">
      <c r="A32" s="678" t="s">
        <v>2994</v>
      </c>
      <c r="B32" s="679" t="s">
        <v>2995</v>
      </c>
      <c r="C32" s="679" t="s">
        <v>2221</v>
      </c>
      <c r="D32" s="679" t="s">
        <v>3034</v>
      </c>
      <c r="E32" s="679" t="s">
        <v>3035</v>
      </c>
      <c r="F32" s="683"/>
      <c r="G32" s="683"/>
      <c r="H32" s="683"/>
      <c r="I32" s="683"/>
      <c r="J32" s="683">
        <v>1</v>
      </c>
      <c r="K32" s="683">
        <v>549</v>
      </c>
      <c r="L32" s="683"/>
      <c r="M32" s="683">
        <v>549</v>
      </c>
      <c r="N32" s="683"/>
      <c r="O32" s="683"/>
      <c r="P32" s="705"/>
      <c r="Q32" s="684"/>
    </row>
    <row r="33" spans="1:17" ht="14.45" customHeight="1" x14ac:dyDescent="0.2">
      <c r="A33" s="678" t="s">
        <v>2994</v>
      </c>
      <c r="B33" s="679" t="s">
        <v>2995</v>
      </c>
      <c r="C33" s="679" t="s">
        <v>2221</v>
      </c>
      <c r="D33" s="679" t="s">
        <v>3036</v>
      </c>
      <c r="E33" s="679" t="s">
        <v>3037</v>
      </c>
      <c r="F33" s="683"/>
      <c r="G33" s="683"/>
      <c r="H33" s="683"/>
      <c r="I33" s="683"/>
      <c r="J33" s="683">
        <v>1</v>
      </c>
      <c r="K33" s="683">
        <v>737</v>
      </c>
      <c r="L33" s="683"/>
      <c r="M33" s="683">
        <v>737</v>
      </c>
      <c r="N33" s="683"/>
      <c r="O33" s="683"/>
      <c r="P33" s="705"/>
      <c r="Q33" s="684"/>
    </row>
    <row r="34" spans="1:17" ht="14.45" customHeight="1" x14ac:dyDescent="0.2">
      <c r="A34" s="678" t="s">
        <v>2994</v>
      </c>
      <c r="B34" s="679" t="s">
        <v>2995</v>
      </c>
      <c r="C34" s="679" t="s">
        <v>2221</v>
      </c>
      <c r="D34" s="679" t="s">
        <v>3038</v>
      </c>
      <c r="E34" s="679" t="s">
        <v>3039</v>
      </c>
      <c r="F34" s="683"/>
      <c r="G34" s="683"/>
      <c r="H34" s="683"/>
      <c r="I34" s="683"/>
      <c r="J34" s="683">
        <v>1</v>
      </c>
      <c r="K34" s="683">
        <v>331</v>
      </c>
      <c r="L34" s="683"/>
      <c r="M34" s="683">
        <v>331</v>
      </c>
      <c r="N34" s="683"/>
      <c r="O34" s="683"/>
      <c r="P34" s="705"/>
      <c r="Q34" s="684"/>
    </row>
    <row r="35" spans="1:17" ht="14.45" customHeight="1" x14ac:dyDescent="0.2">
      <c r="A35" s="678" t="s">
        <v>2994</v>
      </c>
      <c r="B35" s="679" t="s">
        <v>2995</v>
      </c>
      <c r="C35" s="679" t="s">
        <v>2221</v>
      </c>
      <c r="D35" s="679" t="s">
        <v>3040</v>
      </c>
      <c r="E35" s="679" t="s">
        <v>3041</v>
      </c>
      <c r="F35" s="683"/>
      <c r="G35" s="683"/>
      <c r="H35" s="683"/>
      <c r="I35" s="683"/>
      <c r="J35" s="683">
        <v>1</v>
      </c>
      <c r="K35" s="683">
        <v>348</v>
      </c>
      <c r="L35" s="683"/>
      <c r="M35" s="683">
        <v>348</v>
      </c>
      <c r="N35" s="683"/>
      <c r="O35" s="683"/>
      <c r="P35" s="705"/>
      <c r="Q35" s="684"/>
    </row>
    <row r="36" spans="1:17" ht="14.45" customHeight="1" x14ac:dyDescent="0.2">
      <c r="A36" s="678" t="s">
        <v>2994</v>
      </c>
      <c r="B36" s="679" t="s">
        <v>2995</v>
      </c>
      <c r="C36" s="679" t="s">
        <v>2221</v>
      </c>
      <c r="D36" s="679" t="s">
        <v>3042</v>
      </c>
      <c r="E36" s="679" t="s">
        <v>3043</v>
      </c>
      <c r="F36" s="683"/>
      <c r="G36" s="683"/>
      <c r="H36" s="683"/>
      <c r="I36" s="683"/>
      <c r="J36" s="683">
        <v>1</v>
      </c>
      <c r="K36" s="683">
        <v>755</v>
      </c>
      <c r="L36" s="683"/>
      <c r="M36" s="683">
        <v>755</v>
      </c>
      <c r="N36" s="683"/>
      <c r="O36" s="683"/>
      <c r="P36" s="705"/>
      <c r="Q36" s="684"/>
    </row>
    <row r="37" spans="1:17" ht="14.45" customHeight="1" x14ac:dyDescent="0.2">
      <c r="A37" s="678" t="s">
        <v>2994</v>
      </c>
      <c r="B37" s="679" t="s">
        <v>2995</v>
      </c>
      <c r="C37" s="679" t="s">
        <v>2221</v>
      </c>
      <c r="D37" s="679" t="s">
        <v>3044</v>
      </c>
      <c r="E37" s="679" t="s">
        <v>3045</v>
      </c>
      <c r="F37" s="683"/>
      <c r="G37" s="683"/>
      <c r="H37" s="683"/>
      <c r="I37" s="683"/>
      <c r="J37" s="683">
        <v>2</v>
      </c>
      <c r="K37" s="683">
        <v>466</v>
      </c>
      <c r="L37" s="683"/>
      <c r="M37" s="683">
        <v>233</v>
      </c>
      <c r="N37" s="683">
        <v>1</v>
      </c>
      <c r="O37" s="683">
        <v>234</v>
      </c>
      <c r="P37" s="705"/>
      <c r="Q37" s="684">
        <v>234</v>
      </c>
    </row>
    <row r="38" spans="1:17" ht="14.45" customHeight="1" x14ac:dyDescent="0.2">
      <c r="A38" s="678" t="s">
        <v>2994</v>
      </c>
      <c r="B38" s="679" t="s">
        <v>2995</v>
      </c>
      <c r="C38" s="679" t="s">
        <v>2221</v>
      </c>
      <c r="D38" s="679" t="s">
        <v>3046</v>
      </c>
      <c r="E38" s="679" t="s">
        <v>3047</v>
      </c>
      <c r="F38" s="683"/>
      <c r="G38" s="683"/>
      <c r="H38" s="683"/>
      <c r="I38" s="683"/>
      <c r="J38" s="683"/>
      <c r="K38" s="683"/>
      <c r="L38" s="683"/>
      <c r="M38" s="683"/>
      <c r="N38" s="683">
        <v>7</v>
      </c>
      <c r="O38" s="683">
        <v>2898</v>
      </c>
      <c r="P38" s="705"/>
      <c r="Q38" s="684">
        <v>414</v>
      </c>
    </row>
    <row r="39" spans="1:17" ht="14.45" customHeight="1" x14ac:dyDescent="0.2">
      <c r="A39" s="678" t="s">
        <v>2994</v>
      </c>
      <c r="B39" s="679" t="s">
        <v>2995</v>
      </c>
      <c r="C39" s="679" t="s">
        <v>2221</v>
      </c>
      <c r="D39" s="679" t="s">
        <v>3048</v>
      </c>
      <c r="E39" s="679" t="s">
        <v>3049</v>
      </c>
      <c r="F39" s="683"/>
      <c r="G39" s="683"/>
      <c r="H39" s="683"/>
      <c r="I39" s="683"/>
      <c r="J39" s="683"/>
      <c r="K39" s="683"/>
      <c r="L39" s="683"/>
      <c r="M39" s="683"/>
      <c r="N39" s="683">
        <v>4</v>
      </c>
      <c r="O39" s="683">
        <v>2384</v>
      </c>
      <c r="P39" s="705"/>
      <c r="Q39" s="684">
        <v>596</v>
      </c>
    </row>
    <row r="40" spans="1:17" ht="14.45" customHeight="1" x14ac:dyDescent="0.2">
      <c r="A40" s="678" t="s">
        <v>2994</v>
      </c>
      <c r="B40" s="679" t="s">
        <v>2995</v>
      </c>
      <c r="C40" s="679" t="s">
        <v>2221</v>
      </c>
      <c r="D40" s="679" t="s">
        <v>3050</v>
      </c>
      <c r="E40" s="679" t="s">
        <v>3051</v>
      </c>
      <c r="F40" s="683">
        <v>1</v>
      </c>
      <c r="G40" s="683">
        <v>388</v>
      </c>
      <c r="H40" s="683"/>
      <c r="I40" s="683">
        <v>388</v>
      </c>
      <c r="J40" s="683">
        <v>1</v>
      </c>
      <c r="K40" s="683">
        <v>389</v>
      </c>
      <c r="L40" s="683"/>
      <c r="M40" s="683">
        <v>389</v>
      </c>
      <c r="N40" s="683">
        <v>2</v>
      </c>
      <c r="O40" s="683">
        <v>782</v>
      </c>
      <c r="P40" s="705"/>
      <c r="Q40" s="684">
        <v>391</v>
      </c>
    </row>
    <row r="41" spans="1:17" ht="14.45" customHeight="1" x14ac:dyDescent="0.2">
      <c r="A41" s="678" t="s">
        <v>2994</v>
      </c>
      <c r="B41" s="679" t="s">
        <v>2995</v>
      </c>
      <c r="C41" s="679" t="s">
        <v>2221</v>
      </c>
      <c r="D41" s="679" t="s">
        <v>3052</v>
      </c>
      <c r="E41" s="679" t="s">
        <v>3053</v>
      </c>
      <c r="F41" s="683"/>
      <c r="G41" s="683"/>
      <c r="H41" s="683"/>
      <c r="I41" s="683"/>
      <c r="J41" s="683">
        <v>5</v>
      </c>
      <c r="K41" s="683">
        <v>3955</v>
      </c>
      <c r="L41" s="683"/>
      <c r="M41" s="683">
        <v>791</v>
      </c>
      <c r="N41" s="683"/>
      <c r="O41" s="683"/>
      <c r="P41" s="705"/>
      <c r="Q41" s="684"/>
    </row>
    <row r="42" spans="1:17" ht="14.45" customHeight="1" x14ac:dyDescent="0.2">
      <c r="A42" s="678" t="s">
        <v>2994</v>
      </c>
      <c r="B42" s="679" t="s">
        <v>2995</v>
      </c>
      <c r="C42" s="679" t="s">
        <v>2221</v>
      </c>
      <c r="D42" s="679" t="s">
        <v>3054</v>
      </c>
      <c r="E42" s="679" t="s">
        <v>3055</v>
      </c>
      <c r="F42" s="683"/>
      <c r="G42" s="683"/>
      <c r="H42" s="683"/>
      <c r="I42" s="683"/>
      <c r="J42" s="683">
        <v>1</v>
      </c>
      <c r="K42" s="683">
        <v>226</v>
      </c>
      <c r="L42" s="683"/>
      <c r="M42" s="683">
        <v>226</v>
      </c>
      <c r="N42" s="683"/>
      <c r="O42" s="683"/>
      <c r="P42" s="705"/>
      <c r="Q42" s="684"/>
    </row>
    <row r="43" spans="1:17" ht="14.45" customHeight="1" x14ac:dyDescent="0.2">
      <c r="A43" s="678" t="s">
        <v>2994</v>
      </c>
      <c r="B43" s="679" t="s">
        <v>2995</v>
      </c>
      <c r="C43" s="679" t="s">
        <v>2221</v>
      </c>
      <c r="D43" s="679" t="s">
        <v>3056</v>
      </c>
      <c r="E43" s="679" t="s">
        <v>3057</v>
      </c>
      <c r="F43" s="683"/>
      <c r="G43" s="683"/>
      <c r="H43" s="683"/>
      <c r="I43" s="683"/>
      <c r="J43" s="683"/>
      <c r="K43" s="683"/>
      <c r="L43" s="683"/>
      <c r="M43" s="683"/>
      <c r="N43" s="683">
        <v>5</v>
      </c>
      <c r="O43" s="683">
        <v>4625</v>
      </c>
      <c r="P43" s="705"/>
      <c r="Q43" s="684">
        <v>925</v>
      </c>
    </row>
    <row r="44" spans="1:17" ht="14.45" customHeight="1" x14ac:dyDescent="0.2">
      <c r="A44" s="678" t="s">
        <v>2994</v>
      </c>
      <c r="B44" s="679" t="s">
        <v>2995</v>
      </c>
      <c r="C44" s="679" t="s">
        <v>2221</v>
      </c>
      <c r="D44" s="679" t="s">
        <v>3058</v>
      </c>
      <c r="E44" s="679" t="s">
        <v>3059</v>
      </c>
      <c r="F44" s="683"/>
      <c r="G44" s="683"/>
      <c r="H44" s="683"/>
      <c r="I44" s="683"/>
      <c r="J44" s="683"/>
      <c r="K44" s="683"/>
      <c r="L44" s="683"/>
      <c r="M44" s="683"/>
      <c r="N44" s="683">
        <v>5</v>
      </c>
      <c r="O44" s="683">
        <v>4510</v>
      </c>
      <c r="P44" s="705"/>
      <c r="Q44" s="684">
        <v>902</v>
      </c>
    </row>
    <row r="45" spans="1:17" ht="14.45" customHeight="1" x14ac:dyDescent="0.2">
      <c r="A45" s="678" t="s">
        <v>2994</v>
      </c>
      <c r="B45" s="679" t="s">
        <v>2995</v>
      </c>
      <c r="C45" s="679" t="s">
        <v>2221</v>
      </c>
      <c r="D45" s="679" t="s">
        <v>3060</v>
      </c>
      <c r="E45" s="679" t="s">
        <v>3061</v>
      </c>
      <c r="F45" s="683">
        <v>10</v>
      </c>
      <c r="G45" s="683">
        <v>2450</v>
      </c>
      <c r="H45" s="683"/>
      <c r="I45" s="683">
        <v>245</v>
      </c>
      <c r="J45" s="683">
        <v>40</v>
      </c>
      <c r="K45" s="683">
        <v>9840</v>
      </c>
      <c r="L45" s="683"/>
      <c r="M45" s="683">
        <v>246</v>
      </c>
      <c r="N45" s="683">
        <v>50</v>
      </c>
      <c r="O45" s="683">
        <v>12500</v>
      </c>
      <c r="P45" s="705"/>
      <c r="Q45" s="684">
        <v>250</v>
      </c>
    </row>
    <row r="46" spans="1:17" ht="14.45" customHeight="1" x14ac:dyDescent="0.2">
      <c r="A46" s="678" t="s">
        <v>2994</v>
      </c>
      <c r="B46" s="679" t="s">
        <v>2995</v>
      </c>
      <c r="C46" s="679" t="s">
        <v>2221</v>
      </c>
      <c r="D46" s="679" t="s">
        <v>3062</v>
      </c>
      <c r="E46" s="679" t="s">
        <v>3063</v>
      </c>
      <c r="F46" s="683"/>
      <c r="G46" s="683"/>
      <c r="H46" s="683"/>
      <c r="I46" s="683"/>
      <c r="J46" s="683">
        <v>2</v>
      </c>
      <c r="K46" s="683">
        <v>408</v>
      </c>
      <c r="L46" s="683"/>
      <c r="M46" s="683">
        <v>204</v>
      </c>
      <c r="N46" s="683">
        <v>1</v>
      </c>
      <c r="O46" s="683">
        <v>205</v>
      </c>
      <c r="P46" s="705"/>
      <c r="Q46" s="684">
        <v>205</v>
      </c>
    </row>
    <row r="47" spans="1:17" ht="14.45" customHeight="1" x14ac:dyDescent="0.2">
      <c r="A47" s="678" t="s">
        <v>2994</v>
      </c>
      <c r="B47" s="679" t="s">
        <v>2995</v>
      </c>
      <c r="C47" s="679" t="s">
        <v>2221</v>
      </c>
      <c r="D47" s="679" t="s">
        <v>3064</v>
      </c>
      <c r="E47" s="679" t="s">
        <v>3065</v>
      </c>
      <c r="F47" s="683"/>
      <c r="G47" s="683"/>
      <c r="H47" s="683"/>
      <c r="I47" s="683"/>
      <c r="J47" s="683">
        <v>1</v>
      </c>
      <c r="K47" s="683">
        <v>469</v>
      </c>
      <c r="L47" s="683"/>
      <c r="M47" s="683">
        <v>469</v>
      </c>
      <c r="N47" s="683"/>
      <c r="O47" s="683"/>
      <c r="P47" s="705"/>
      <c r="Q47" s="684"/>
    </row>
    <row r="48" spans="1:17" ht="14.45" customHeight="1" x14ac:dyDescent="0.2">
      <c r="A48" s="678" t="s">
        <v>2994</v>
      </c>
      <c r="B48" s="679" t="s">
        <v>2995</v>
      </c>
      <c r="C48" s="679" t="s">
        <v>2221</v>
      </c>
      <c r="D48" s="679" t="s">
        <v>3066</v>
      </c>
      <c r="E48" s="679" t="s">
        <v>3067</v>
      </c>
      <c r="F48" s="683"/>
      <c r="G48" s="683"/>
      <c r="H48" s="683"/>
      <c r="I48" s="683"/>
      <c r="J48" s="683"/>
      <c r="K48" s="683"/>
      <c r="L48" s="683"/>
      <c r="M48" s="683"/>
      <c r="N48" s="683">
        <v>2</v>
      </c>
      <c r="O48" s="683">
        <v>1172</v>
      </c>
      <c r="P48" s="705"/>
      <c r="Q48" s="684">
        <v>586</v>
      </c>
    </row>
    <row r="49" spans="1:17" ht="14.45" customHeight="1" x14ac:dyDescent="0.2">
      <c r="A49" s="678" t="s">
        <v>2994</v>
      </c>
      <c r="B49" s="679" t="s">
        <v>2995</v>
      </c>
      <c r="C49" s="679" t="s">
        <v>2221</v>
      </c>
      <c r="D49" s="679" t="s">
        <v>3068</v>
      </c>
      <c r="E49" s="679" t="s">
        <v>3069</v>
      </c>
      <c r="F49" s="683"/>
      <c r="G49" s="683"/>
      <c r="H49" s="683"/>
      <c r="I49" s="683"/>
      <c r="J49" s="683"/>
      <c r="K49" s="683"/>
      <c r="L49" s="683"/>
      <c r="M49" s="683"/>
      <c r="N49" s="683">
        <v>4</v>
      </c>
      <c r="O49" s="683">
        <v>12968</v>
      </c>
      <c r="P49" s="705"/>
      <c r="Q49" s="684">
        <v>3242</v>
      </c>
    </row>
    <row r="50" spans="1:17" ht="14.45" customHeight="1" x14ac:dyDescent="0.2">
      <c r="A50" s="678" t="s">
        <v>2994</v>
      </c>
      <c r="B50" s="679" t="s">
        <v>2995</v>
      </c>
      <c r="C50" s="679" t="s">
        <v>2221</v>
      </c>
      <c r="D50" s="679" t="s">
        <v>3070</v>
      </c>
      <c r="E50" s="679" t="s">
        <v>3071</v>
      </c>
      <c r="F50" s="683"/>
      <c r="G50" s="683"/>
      <c r="H50" s="683"/>
      <c r="I50" s="683"/>
      <c r="J50" s="683"/>
      <c r="K50" s="683"/>
      <c r="L50" s="683"/>
      <c r="M50" s="683"/>
      <c r="N50" s="683">
        <v>1</v>
      </c>
      <c r="O50" s="683">
        <v>3016</v>
      </c>
      <c r="P50" s="705"/>
      <c r="Q50" s="684">
        <v>3016</v>
      </c>
    </row>
    <row r="51" spans="1:17" ht="14.45" customHeight="1" x14ac:dyDescent="0.2">
      <c r="A51" s="678" t="s">
        <v>2994</v>
      </c>
      <c r="B51" s="679" t="s">
        <v>2995</v>
      </c>
      <c r="C51" s="679" t="s">
        <v>2221</v>
      </c>
      <c r="D51" s="679" t="s">
        <v>3072</v>
      </c>
      <c r="E51" s="679" t="s">
        <v>3073</v>
      </c>
      <c r="F51" s="683"/>
      <c r="G51" s="683"/>
      <c r="H51" s="683"/>
      <c r="I51" s="683"/>
      <c r="J51" s="683"/>
      <c r="K51" s="683"/>
      <c r="L51" s="683"/>
      <c r="M51" s="683"/>
      <c r="N51" s="683">
        <v>3</v>
      </c>
      <c r="O51" s="683">
        <v>930</v>
      </c>
      <c r="P51" s="705"/>
      <c r="Q51" s="684">
        <v>310</v>
      </c>
    </row>
    <row r="52" spans="1:17" ht="14.45" customHeight="1" x14ac:dyDescent="0.2">
      <c r="A52" s="678" t="s">
        <v>3074</v>
      </c>
      <c r="B52" s="679" t="s">
        <v>3075</v>
      </c>
      <c r="C52" s="679" t="s">
        <v>2221</v>
      </c>
      <c r="D52" s="679" t="s">
        <v>3076</v>
      </c>
      <c r="E52" s="679" t="s">
        <v>3077</v>
      </c>
      <c r="F52" s="683">
        <v>152</v>
      </c>
      <c r="G52" s="683">
        <v>4256</v>
      </c>
      <c r="H52" s="683"/>
      <c r="I52" s="683">
        <v>28</v>
      </c>
      <c r="J52" s="683">
        <v>129</v>
      </c>
      <c r="K52" s="683">
        <v>3612</v>
      </c>
      <c r="L52" s="683"/>
      <c r="M52" s="683">
        <v>28</v>
      </c>
      <c r="N52" s="683">
        <v>322</v>
      </c>
      <c r="O52" s="683">
        <v>9338</v>
      </c>
      <c r="P52" s="705"/>
      <c r="Q52" s="684">
        <v>29</v>
      </c>
    </row>
    <row r="53" spans="1:17" ht="14.45" customHeight="1" x14ac:dyDescent="0.2">
      <c r="A53" s="678" t="s">
        <v>3074</v>
      </c>
      <c r="B53" s="679" t="s">
        <v>3075</v>
      </c>
      <c r="C53" s="679" t="s">
        <v>2221</v>
      </c>
      <c r="D53" s="679" t="s">
        <v>3078</v>
      </c>
      <c r="E53" s="679" t="s">
        <v>3079</v>
      </c>
      <c r="F53" s="683">
        <v>212</v>
      </c>
      <c r="G53" s="683">
        <v>11448</v>
      </c>
      <c r="H53" s="683"/>
      <c r="I53" s="683">
        <v>54</v>
      </c>
      <c r="J53" s="683">
        <v>169</v>
      </c>
      <c r="K53" s="683">
        <v>9126</v>
      </c>
      <c r="L53" s="683"/>
      <c r="M53" s="683">
        <v>54</v>
      </c>
      <c r="N53" s="683">
        <v>399</v>
      </c>
      <c r="O53" s="683">
        <v>21945</v>
      </c>
      <c r="P53" s="705"/>
      <c r="Q53" s="684">
        <v>55</v>
      </c>
    </row>
    <row r="54" spans="1:17" ht="14.45" customHeight="1" x14ac:dyDescent="0.2">
      <c r="A54" s="678" t="s">
        <v>3074</v>
      </c>
      <c r="B54" s="679" t="s">
        <v>3075</v>
      </c>
      <c r="C54" s="679" t="s">
        <v>2221</v>
      </c>
      <c r="D54" s="679" t="s">
        <v>3080</v>
      </c>
      <c r="E54" s="679" t="s">
        <v>3081</v>
      </c>
      <c r="F54" s="683">
        <v>489</v>
      </c>
      <c r="G54" s="683">
        <v>11736</v>
      </c>
      <c r="H54" s="683"/>
      <c r="I54" s="683">
        <v>24</v>
      </c>
      <c r="J54" s="683">
        <v>423</v>
      </c>
      <c r="K54" s="683">
        <v>10152</v>
      </c>
      <c r="L54" s="683"/>
      <c r="M54" s="683">
        <v>24</v>
      </c>
      <c r="N54" s="683">
        <v>582</v>
      </c>
      <c r="O54" s="683">
        <v>14550</v>
      </c>
      <c r="P54" s="705"/>
      <c r="Q54" s="684">
        <v>25</v>
      </c>
    </row>
    <row r="55" spans="1:17" ht="14.45" customHeight="1" x14ac:dyDescent="0.2">
      <c r="A55" s="678" t="s">
        <v>3074</v>
      </c>
      <c r="B55" s="679" t="s">
        <v>3075</v>
      </c>
      <c r="C55" s="679" t="s">
        <v>2221</v>
      </c>
      <c r="D55" s="679" t="s">
        <v>3082</v>
      </c>
      <c r="E55" s="679" t="s">
        <v>3083</v>
      </c>
      <c r="F55" s="683">
        <v>620</v>
      </c>
      <c r="G55" s="683">
        <v>16740</v>
      </c>
      <c r="H55" s="683"/>
      <c r="I55" s="683">
        <v>27</v>
      </c>
      <c r="J55" s="683">
        <v>555</v>
      </c>
      <c r="K55" s="683">
        <v>14985</v>
      </c>
      <c r="L55" s="683"/>
      <c r="M55" s="683">
        <v>27</v>
      </c>
      <c r="N55" s="683">
        <v>904</v>
      </c>
      <c r="O55" s="683">
        <v>25312</v>
      </c>
      <c r="P55" s="705"/>
      <c r="Q55" s="684">
        <v>28</v>
      </c>
    </row>
    <row r="56" spans="1:17" ht="14.45" customHeight="1" x14ac:dyDescent="0.2">
      <c r="A56" s="678" t="s">
        <v>3074</v>
      </c>
      <c r="B56" s="679" t="s">
        <v>3075</v>
      </c>
      <c r="C56" s="679" t="s">
        <v>2221</v>
      </c>
      <c r="D56" s="679" t="s">
        <v>3084</v>
      </c>
      <c r="E56" s="679" t="s">
        <v>3085</v>
      </c>
      <c r="F56" s="683"/>
      <c r="G56" s="683"/>
      <c r="H56" s="683"/>
      <c r="I56" s="683"/>
      <c r="J56" s="683">
        <v>1</v>
      </c>
      <c r="K56" s="683">
        <v>58</v>
      </c>
      <c r="L56" s="683"/>
      <c r="M56" s="683">
        <v>58</v>
      </c>
      <c r="N56" s="683"/>
      <c r="O56" s="683"/>
      <c r="P56" s="705"/>
      <c r="Q56" s="684"/>
    </row>
    <row r="57" spans="1:17" ht="14.45" customHeight="1" x14ac:dyDescent="0.2">
      <c r="A57" s="678" t="s">
        <v>3074</v>
      </c>
      <c r="B57" s="679" t="s">
        <v>3075</v>
      </c>
      <c r="C57" s="679" t="s">
        <v>2221</v>
      </c>
      <c r="D57" s="679" t="s">
        <v>3086</v>
      </c>
      <c r="E57" s="679" t="s">
        <v>3087</v>
      </c>
      <c r="F57" s="683">
        <v>152</v>
      </c>
      <c r="G57" s="683">
        <v>4104</v>
      </c>
      <c r="H57" s="683"/>
      <c r="I57" s="683">
        <v>27</v>
      </c>
      <c r="J57" s="683">
        <v>125</v>
      </c>
      <c r="K57" s="683">
        <v>3375</v>
      </c>
      <c r="L57" s="683"/>
      <c r="M57" s="683">
        <v>27</v>
      </c>
      <c r="N57" s="683">
        <v>288</v>
      </c>
      <c r="O57" s="683">
        <v>8064</v>
      </c>
      <c r="P57" s="705"/>
      <c r="Q57" s="684">
        <v>28</v>
      </c>
    </row>
    <row r="58" spans="1:17" ht="14.45" customHeight="1" x14ac:dyDescent="0.2">
      <c r="A58" s="678" t="s">
        <v>3074</v>
      </c>
      <c r="B58" s="679" t="s">
        <v>3075</v>
      </c>
      <c r="C58" s="679" t="s">
        <v>2221</v>
      </c>
      <c r="D58" s="679" t="s">
        <v>3088</v>
      </c>
      <c r="E58" s="679" t="s">
        <v>3089</v>
      </c>
      <c r="F58" s="683">
        <v>1925</v>
      </c>
      <c r="G58" s="683">
        <v>44275</v>
      </c>
      <c r="H58" s="683"/>
      <c r="I58" s="683">
        <v>23</v>
      </c>
      <c r="J58" s="683">
        <v>2280</v>
      </c>
      <c r="K58" s="683">
        <v>52440</v>
      </c>
      <c r="L58" s="683"/>
      <c r="M58" s="683">
        <v>23</v>
      </c>
      <c r="N58" s="683">
        <v>3034</v>
      </c>
      <c r="O58" s="683">
        <v>72816</v>
      </c>
      <c r="P58" s="705"/>
      <c r="Q58" s="684">
        <v>24</v>
      </c>
    </row>
    <row r="59" spans="1:17" ht="14.45" customHeight="1" x14ac:dyDescent="0.2">
      <c r="A59" s="678" t="s">
        <v>3074</v>
      </c>
      <c r="B59" s="679" t="s">
        <v>3075</v>
      </c>
      <c r="C59" s="679" t="s">
        <v>2221</v>
      </c>
      <c r="D59" s="679" t="s">
        <v>3090</v>
      </c>
      <c r="E59" s="679" t="s">
        <v>3091</v>
      </c>
      <c r="F59" s="683">
        <v>5</v>
      </c>
      <c r="G59" s="683">
        <v>345</v>
      </c>
      <c r="H59" s="683"/>
      <c r="I59" s="683">
        <v>69</v>
      </c>
      <c r="J59" s="683">
        <v>2</v>
      </c>
      <c r="K59" s="683">
        <v>138</v>
      </c>
      <c r="L59" s="683"/>
      <c r="M59" s="683">
        <v>69</v>
      </c>
      <c r="N59" s="683">
        <v>3</v>
      </c>
      <c r="O59" s="683">
        <v>210</v>
      </c>
      <c r="P59" s="705"/>
      <c r="Q59" s="684">
        <v>70</v>
      </c>
    </row>
    <row r="60" spans="1:17" ht="14.45" customHeight="1" x14ac:dyDescent="0.2">
      <c r="A60" s="678" t="s">
        <v>3074</v>
      </c>
      <c r="B60" s="679" t="s">
        <v>3075</v>
      </c>
      <c r="C60" s="679" t="s">
        <v>2221</v>
      </c>
      <c r="D60" s="679" t="s">
        <v>3092</v>
      </c>
      <c r="E60" s="679" t="s">
        <v>3093</v>
      </c>
      <c r="F60" s="683">
        <v>1764</v>
      </c>
      <c r="G60" s="683">
        <v>109368</v>
      </c>
      <c r="H60" s="683"/>
      <c r="I60" s="683">
        <v>62</v>
      </c>
      <c r="J60" s="683">
        <v>2216</v>
      </c>
      <c r="K60" s="683">
        <v>139608</v>
      </c>
      <c r="L60" s="683"/>
      <c r="M60" s="683">
        <v>63</v>
      </c>
      <c r="N60" s="683">
        <v>2975</v>
      </c>
      <c r="O60" s="683">
        <v>187425</v>
      </c>
      <c r="P60" s="705"/>
      <c r="Q60" s="684">
        <v>63</v>
      </c>
    </row>
    <row r="61" spans="1:17" ht="14.45" customHeight="1" x14ac:dyDescent="0.2">
      <c r="A61" s="678" t="s">
        <v>3074</v>
      </c>
      <c r="B61" s="679" t="s">
        <v>3075</v>
      </c>
      <c r="C61" s="679" t="s">
        <v>2221</v>
      </c>
      <c r="D61" s="679" t="s">
        <v>3094</v>
      </c>
      <c r="E61" s="679" t="s">
        <v>3095</v>
      </c>
      <c r="F61" s="683"/>
      <c r="G61" s="683"/>
      <c r="H61" s="683"/>
      <c r="I61" s="683"/>
      <c r="J61" s="683">
        <v>3</v>
      </c>
      <c r="K61" s="683">
        <v>1185</v>
      </c>
      <c r="L61" s="683"/>
      <c r="M61" s="683">
        <v>395</v>
      </c>
      <c r="N61" s="683">
        <v>1</v>
      </c>
      <c r="O61" s="683">
        <v>396</v>
      </c>
      <c r="P61" s="705"/>
      <c r="Q61" s="684">
        <v>396</v>
      </c>
    </row>
    <row r="62" spans="1:17" ht="14.45" customHeight="1" x14ac:dyDescent="0.2">
      <c r="A62" s="678" t="s">
        <v>3074</v>
      </c>
      <c r="B62" s="679" t="s">
        <v>3075</v>
      </c>
      <c r="C62" s="679" t="s">
        <v>2221</v>
      </c>
      <c r="D62" s="679" t="s">
        <v>3096</v>
      </c>
      <c r="E62" s="679" t="s">
        <v>3097</v>
      </c>
      <c r="F62" s="683">
        <v>2</v>
      </c>
      <c r="G62" s="683">
        <v>168</v>
      </c>
      <c r="H62" s="683"/>
      <c r="I62" s="683">
        <v>84</v>
      </c>
      <c r="J62" s="683">
        <v>5</v>
      </c>
      <c r="K62" s="683">
        <v>425</v>
      </c>
      <c r="L62" s="683"/>
      <c r="M62" s="683">
        <v>85</v>
      </c>
      <c r="N62" s="683">
        <v>10</v>
      </c>
      <c r="O62" s="683">
        <v>860</v>
      </c>
      <c r="P62" s="705"/>
      <c r="Q62" s="684">
        <v>86</v>
      </c>
    </row>
    <row r="63" spans="1:17" ht="14.45" customHeight="1" x14ac:dyDescent="0.2">
      <c r="A63" s="678" t="s">
        <v>3074</v>
      </c>
      <c r="B63" s="679" t="s">
        <v>3075</v>
      </c>
      <c r="C63" s="679" t="s">
        <v>2221</v>
      </c>
      <c r="D63" s="679" t="s">
        <v>3098</v>
      </c>
      <c r="E63" s="679" t="s">
        <v>3099</v>
      </c>
      <c r="F63" s="683">
        <v>62</v>
      </c>
      <c r="G63" s="683">
        <v>61256</v>
      </c>
      <c r="H63" s="683"/>
      <c r="I63" s="683">
        <v>988</v>
      </c>
      <c r="J63" s="683">
        <v>34</v>
      </c>
      <c r="K63" s="683">
        <v>33592</v>
      </c>
      <c r="L63" s="683"/>
      <c r="M63" s="683">
        <v>988</v>
      </c>
      <c r="N63" s="683">
        <v>66</v>
      </c>
      <c r="O63" s="683">
        <v>65340</v>
      </c>
      <c r="P63" s="705"/>
      <c r="Q63" s="684">
        <v>990</v>
      </c>
    </row>
    <row r="64" spans="1:17" ht="14.45" customHeight="1" x14ac:dyDescent="0.2">
      <c r="A64" s="678" t="s">
        <v>3074</v>
      </c>
      <c r="B64" s="679" t="s">
        <v>3075</v>
      </c>
      <c r="C64" s="679" t="s">
        <v>2221</v>
      </c>
      <c r="D64" s="679" t="s">
        <v>3100</v>
      </c>
      <c r="E64" s="679" t="s">
        <v>3101</v>
      </c>
      <c r="F64" s="683"/>
      <c r="G64" s="683"/>
      <c r="H64" s="683"/>
      <c r="I64" s="683"/>
      <c r="J64" s="683"/>
      <c r="K64" s="683"/>
      <c r="L64" s="683"/>
      <c r="M64" s="683"/>
      <c r="N64" s="683">
        <v>1</v>
      </c>
      <c r="O64" s="683">
        <v>192</v>
      </c>
      <c r="P64" s="705"/>
      <c r="Q64" s="684">
        <v>192</v>
      </c>
    </row>
    <row r="65" spans="1:17" ht="14.45" customHeight="1" x14ac:dyDescent="0.2">
      <c r="A65" s="678" t="s">
        <v>3074</v>
      </c>
      <c r="B65" s="679" t="s">
        <v>3075</v>
      </c>
      <c r="C65" s="679" t="s">
        <v>2221</v>
      </c>
      <c r="D65" s="679" t="s">
        <v>3102</v>
      </c>
      <c r="E65" s="679" t="s">
        <v>3103</v>
      </c>
      <c r="F65" s="683">
        <v>2</v>
      </c>
      <c r="G65" s="683">
        <v>164</v>
      </c>
      <c r="H65" s="683"/>
      <c r="I65" s="683">
        <v>82</v>
      </c>
      <c r="J65" s="683">
        <v>5</v>
      </c>
      <c r="K65" s="683">
        <v>410</v>
      </c>
      <c r="L65" s="683"/>
      <c r="M65" s="683">
        <v>82</v>
      </c>
      <c r="N65" s="683">
        <v>3</v>
      </c>
      <c r="O65" s="683">
        <v>249</v>
      </c>
      <c r="P65" s="705"/>
      <c r="Q65" s="684">
        <v>83</v>
      </c>
    </row>
    <row r="66" spans="1:17" ht="14.45" customHeight="1" x14ac:dyDescent="0.2">
      <c r="A66" s="678" t="s">
        <v>3074</v>
      </c>
      <c r="B66" s="679" t="s">
        <v>3075</v>
      </c>
      <c r="C66" s="679" t="s">
        <v>2221</v>
      </c>
      <c r="D66" s="679" t="s">
        <v>3104</v>
      </c>
      <c r="E66" s="679" t="s">
        <v>3105</v>
      </c>
      <c r="F66" s="683">
        <v>6</v>
      </c>
      <c r="G66" s="683">
        <v>384</v>
      </c>
      <c r="H66" s="683"/>
      <c r="I66" s="683">
        <v>64</v>
      </c>
      <c r="J66" s="683">
        <v>15</v>
      </c>
      <c r="K66" s="683">
        <v>960</v>
      </c>
      <c r="L66" s="683"/>
      <c r="M66" s="683">
        <v>64</v>
      </c>
      <c r="N66" s="683">
        <v>15</v>
      </c>
      <c r="O66" s="683">
        <v>975</v>
      </c>
      <c r="P66" s="705"/>
      <c r="Q66" s="684">
        <v>65</v>
      </c>
    </row>
    <row r="67" spans="1:17" ht="14.45" customHeight="1" x14ac:dyDescent="0.2">
      <c r="A67" s="678" t="s">
        <v>3074</v>
      </c>
      <c r="B67" s="679" t="s">
        <v>3075</v>
      </c>
      <c r="C67" s="679" t="s">
        <v>2221</v>
      </c>
      <c r="D67" s="679" t="s">
        <v>3106</v>
      </c>
      <c r="E67" s="679" t="s">
        <v>3107</v>
      </c>
      <c r="F67" s="683">
        <v>284</v>
      </c>
      <c r="G67" s="683">
        <v>4828</v>
      </c>
      <c r="H67" s="683"/>
      <c r="I67" s="683">
        <v>17</v>
      </c>
      <c r="J67" s="683">
        <v>359</v>
      </c>
      <c r="K67" s="683">
        <v>6103</v>
      </c>
      <c r="L67" s="683"/>
      <c r="M67" s="683">
        <v>17</v>
      </c>
      <c r="N67" s="683">
        <v>217</v>
      </c>
      <c r="O67" s="683">
        <v>3689</v>
      </c>
      <c r="P67" s="705"/>
      <c r="Q67" s="684">
        <v>17</v>
      </c>
    </row>
    <row r="68" spans="1:17" ht="14.45" customHeight="1" x14ac:dyDescent="0.2">
      <c r="A68" s="678" t="s">
        <v>3074</v>
      </c>
      <c r="B68" s="679" t="s">
        <v>3075</v>
      </c>
      <c r="C68" s="679" t="s">
        <v>2221</v>
      </c>
      <c r="D68" s="679" t="s">
        <v>3108</v>
      </c>
      <c r="E68" s="679" t="s">
        <v>3109</v>
      </c>
      <c r="F68" s="683">
        <v>1</v>
      </c>
      <c r="G68" s="683">
        <v>108</v>
      </c>
      <c r="H68" s="683"/>
      <c r="I68" s="683">
        <v>108</v>
      </c>
      <c r="J68" s="683"/>
      <c r="K68" s="683"/>
      <c r="L68" s="683"/>
      <c r="M68" s="683"/>
      <c r="N68" s="683"/>
      <c r="O68" s="683"/>
      <c r="P68" s="705"/>
      <c r="Q68" s="684"/>
    </row>
    <row r="69" spans="1:17" ht="14.45" customHeight="1" x14ac:dyDescent="0.2">
      <c r="A69" s="678" t="s">
        <v>3074</v>
      </c>
      <c r="B69" s="679" t="s">
        <v>3075</v>
      </c>
      <c r="C69" s="679" t="s">
        <v>2221</v>
      </c>
      <c r="D69" s="679" t="s">
        <v>3110</v>
      </c>
      <c r="E69" s="679" t="s">
        <v>3111</v>
      </c>
      <c r="F69" s="683"/>
      <c r="G69" s="683"/>
      <c r="H69" s="683"/>
      <c r="I69" s="683"/>
      <c r="J69" s="683"/>
      <c r="K69" s="683"/>
      <c r="L69" s="683"/>
      <c r="M69" s="683"/>
      <c r="N69" s="683">
        <v>1</v>
      </c>
      <c r="O69" s="683">
        <v>67</v>
      </c>
      <c r="P69" s="705"/>
      <c r="Q69" s="684">
        <v>67</v>
      </c>
    </row>
    <row r="70" spans="1:17" ht="14.45" customHeight="1" x14ac:dyDescent="0.2">
      <c r="A70" s="678" t="s">
        <v>3074</v>
      </c>
      <c r="B70" s="679" t="s">
        <v>3075</v>
      </c>
      <c r="C70" s="679" t="s">
        <v>2221</v>
      </c>
      <c r="D70" s="679" t="s">
        <v>3112</v>
      </c>
      <c r="E70" s="679" t="s">
        <v>3113</v>
      </c>
      <c r="F70" s="683">
        <v>3</v>
      </c>
      <c r="G70" s="683">
        <v>141</v>
      </c>
      <c r="H70" s="683"/>
      <c r="I70" s="683">
        <v>47</v>
      </c>
      <c r="J70" s="683">
        <v>2</v>
      </c>
      <c r="K70" s="683">
        <v>94</v>
      </c>
      <c r="L70" s="683"/>
      <c r="M70" s="683">
        <v>47</v>
      </c>
      <c r="N70" s="683">
        <v>2</v>
      </c>
      <c r="O70" s="683">
        <v>94</v>
      </c>
      <c r="P70" s="705"/>
      <c r="Q70" s="684">
        <v>47</v>
      </c>
    </row>
    <row r="71" spans="1:17" ht="14.45" customHeight="1" x14ac:dyDescent="0.2">
      <c r="A71" s="678" t="s">
        <v>3074</v>
      </c>
      <c r="B71" s="679" t="s">
        <v>3075</v>
      </c>
      <c r="C71" s="679" t="s">
        <v>2221</v>
      </c>
      <c r="D71" s="679" t="s">
        <v>3114</v>
      </c>
      <c r="E71" s="679" t="s">
        <v>3115</v>
      </c>
      <c r="F71" s="683"/>
      <c r="G71" s="683"/>
      <c r="H71" s="683"/>
      <c r="I71" s="683"/>
      <c r="J71" s="683">
        <v>1</v>
      </c>
      <c r="K71" s="683">
        <v>61</v>
      </c>
      <c r="L71" s="683"/>
      <c r="M71" s="683">
        <v>61</v>
      </c>
      <c r="N71" s="683">
        <v>10</v>
      </c>
      <c r="O71" s="683">
        <v>620</v>
      </c>
      <c r="P71" s="705"/>
      <c r="Q71" s="684">
        <v>62</v>
      </c>
    </row>
    <row r="72" spans="1:17" ht="14.45" customHeight="1" x14ac:dyDescent="0.2">
      <c r="A72" s="678" t="s">
        <v>3074</v>
      </c>
      <c r="B72" s="679" t="s">
        <v>3075</v>
      </c>
      <c r="C72" s="679" t="s">
        <v>2221</v>
      </c>
      <c r="D72" s="679" t="s">
        <v>3116</v>
      </c>
      <c r="E72" s="679" t="s">
        <v>3117</v>
      </c>
      <c r="F72" s="683"/>
      <c r="G72" s="683"/>
      <c r="H72" s="683"/>
      <c r="I72" s="683"/>
      <c r="J72" s="683">
        <v>1</v>
      </c>
      <c r="K72" s="683">
        <v>465</v>
      </c>
      <c r="L72" s="683"/>
      <c r="M72" s="683">
        <v>465</v>
      </c>
      <c r="N72" s="683">
        <v>2</v>
      </c>
      <c r="O72" s="683">
        <v>934</v>
      </c>
      <c r="P72" s="705"/>
      <c r="Q72" s="684">
        <v>467</v>
      </c>
    </row>
    <row r="73" spans="1:17" ht="14.45" customHeight="1" x14ac:dyDescent="0.2">
      <c r="A73" s="678" t="s">
        <v>3074</v>
      </c>
      <c r="B73" s="679" t="s">
        <v>3075</v>
      </c>
      <c r="C73" s="679" t="s">
        <v>2221</v>
      </c>
      <c r="D73" s="679" t="s">
        <v>3118</v>
      </c>
      <c r="E73" s="679" t="s">
        <v>3119</v>
      </c>
      <c r="F73" s="683">
        <v>40</v>
      </c>
      <c r="G73" s="683">
        <v>34160</v>
      </c>
      <c r="H73" s="683"/>
      <c r="I73" s="683">
        <v>854</v>
      </c>
      <c r="J73" s="683">
        <v>70</v>
      </c>
      <c r="K73" s="683">
        <v>59850</v>
      </c>
      <c r="L73" s="683"/>
      <c r="M73" s="683">
        <v>855</v>
      </c>
      <c r="N73" s="683">
        <v>112</v>
      </c>
      <c r="O73" s="683">
        <v>95984</v>
      </c>
      <c r="P73" s="705"/>
      <c r="Q73" s="684">
        <v>857</v>
      </c>
    </row>
    <row r="74" spans="1:17" ht="14.45" customHeight="1" x14ac:dyDescent="0.2">
      <c r="A74" s="678" t="s">
        <v>3074</v>
      </c>
      <c r="B74" s="679" t="s">
        <v>3075</v>
      </c>
      <c r="C74" s="679" t="s">
        <v>2221</v>
      </c>
      <c r="D74" s="679" t="s">
        <v>3120</v>
      </c>
      <c r="E74" s="679" t="s">
        <v>3121</v>
      </c>
      <c r="F74" s="683">
        <v>10</v>
      </c>
      <c r="G74" s="683">
        <v>1880</v>
      </c>
      <c r="H74" s="683"/>
      <c r="I74" s="683">
        <v>188</v>
      </c>
      <c r="J74" s="683">
        <v>18</v>
      </c>
      <c r="K74" s="683">
        <v>3384</v>
      </c>
      <c r="L74" s="683"/>
      <c r="M74" s="683">
        <v>188</v>
      </c>
      <c r="N74" s="683">
        <v>5</v>
      </c>
      <c r="O74" s="683">
        <v>950</v>
      </c>
      <c r="P74" s="705"/>
      <c r="Q74" s="684">
        <v>190</v>
      </c>
    </row>
    <row r="75" spans="1:17" ht="14.45" customHeight="1" x14ac:dyDescent="0.2">
      <c r="A75" s="678" t="s">
        <v>3074</v>
      </c>
      <c r="B75" s="679" t="s">
        <v>3075</v>
      </c>
      <c r="C75" s="679" t="s">
        <v>2221</v>
      </c>
      <c r="D75" s="679" t="s">
        <v>3122</v>
      </c>
      <c r="E75" s="679" t="s">
        <v>3123</v>
      </c>
      <c r="F75" s="683"/>
      <c r="G75" s="683"/>
      <c r="H75" s="683"/>
      <c r="I75" s="683"/>
      <c r="J75" s="683">
        <v>4</v>
      </c>
      <c r="K75" s="683">
        <v>668</v>
      </c>
      <c r="L75" s="683"/>
      <c r="M75" s="683">
        <v>167</v>
      </c>
      <c r="N75" s="683">
        <v>1</v>
      </c>
      <c r="O75" s="683">
        <v>168</v>
      </c>
      <c r="P75" s="705"/>
      <c r="Q75" s="684">
        <v>168</v>
      </c>
    </row>
    <row r="76" spans="1:17" ht="14.45" customHeight="1" x14ac:dyDescent="0.2">
      <c r="A76" s="678" t="s">
        <v>3074</v>
      </c>
      <c r="B76" s="679" t="s">
        <v>3075</v>
      </c>
      <c r="C76" s="679" t="s">
        <v>2221</v>
      </c>
      <c r="D76" s="679" t="s">
        <v>3124</v>
      </c>
      <c r="E76" s="679" t="s">
        <v>3125</v>
      </c>
      <c r="F76" s="683"/>
      <c r="G76" s="683"/>
      <c r="H76" s="683"/>
      <c r="I76" s="683"/>
      <c r="J76" s="683"/>
      <c r="K76" s="683"/>
      <c r="L76" s="683"/>
      <c r="M76" s="683"/>
      <c r="N76" s="683">
        <v>1</v>
      </c>
      <c r="O76" s="683">
        <v>424</v>
      </c>
      <c r="P76" s="705"/>
      <c r="Q76" s="684">
        <v>424</v>
      </c>
    </row>
    <row r="77" spans="1:17" ht="14.45" customHeight="1" x14ac:dyDescent="0.2">
      <c r="A77" s="678" t="s">
        <v>3074</v>
      </c>
      <c r="B77" s="679" t="s">
        <v>3075</v>
      </c>
      <c r="C77" s="679" t="s">
        <v>2221</v>
      </c>
      <c r="D77" s="679" t="s">
        <v>3126</v>
      </c>
      <c r="E77" s="679" t="s">
        <v>3127</v>
      </c>
      <c r="F77" s="683"/>
      <c r="G77" s="683"/>
      <c r="H77" s="683"/>
      <c r="I77" s="683"/>
      <c r="J77" s="683"/>
      <c r="K77" s="683"/>
      <c r="L77" s="683"/>
      <c r="M77" s="683"/>
      <c r="N77" s="683">
        <v>1</v>
      </c>
      <c r="O77" s="683">
        <v>356</v>
      </c>
      <c r="P77" s="705"/>
      <c r="Q77" s="684">
        <v>356</v>
      </c>
    </row>
    <row r="78" spans="1:17" ht="14.45" customHeight="1" x14ac:dyDescent="0.2">
      <c r="A78" s="678" t="s">
        <v>3074</v>
      </c>
      <c r="B78" s="679" t="s">
        <v>3075</v>
      </c>
      <c r="C78" s="679" t="s">
        <v>2221</v>
      </c>
      <c r="D78" s="679" t="s">
        <v>3128</v>
      </c>
      <c r="E78" s="679" t="s">
        <v>3129</v>
      </c>
      <c r="F78" s="683"/>
      <c r="G78" s="683"/>
      <c r="H78" s="683"/>
      <c r="I78" s="683"/>
      <c r="J78" s="683"/>
      <c r="K78" s="683"/>
      <c r="L78" s="683"/>
      <c r="M78" s="683"/>
      <c r="N78" s="683">
        <v>1</v>
      </c>
      <c r="O78" s="683">
        <v>356</v>
      </c>
      <c r="P78" s="705"/>
      <c r="Q78" s="684">
        <v>356</v>
      </c>
    </row>
    <row r="79" spans="1:17" ht="14.45" customHeight="1" x14ac:dyDescent="0.2">
      <c r="A79" s="678" t="s">
        <v>3074</v>
      </c>
      <c r="B79" s="679" t="s">
        <v>3075</v>
      </c>
      <c r="C79" s="679" t="s">
        <v>2221</v>
      </c>
      <c r="D79" s="679" t="s">
        <v>3130</v>
      </c>
      <c r="E79" s="679" t="s">
        <v>3131</v>
      </c>
      <c r="F79" s="683">
        <v>2</v>
      </c>
      <c r="G79" s="683">
        <v>2454</v>
      </c>
      <c r="H79" s="683"/>
      <c r="I79" s="683">
        <v>1227</v>
      </c>
      <c r="J79" s="683">
        <v>2</v>
      </c>
      <c r="K79" s="683">
        <v>2460</v>
      </c>
      <c r="L79" s="683"/>
      <c r="M79" s="683">
        <v>1230</v>
      </c>
      <c r="N79" s="683">
        <v>2</v>
      </c>
      <c r="O79" s="683">
        <v>2480</v>
      </c>
      <c r="P79" s="705"/>
      <c r="Q79" s="684">
        <v>1240</v>
      </c>
    </row>
    <row r="80" spans="1:17" ht="14.45" customHeight="1" x14ac:dyDescent="0.2">
      <c r="A80" s="678" t="s">
        <v>3074</v>
      </c>
      <c r="B80" s="679" t="s">
        <v>3075</v>
      </c>
      <c r="C80" s="679" t="s">
        <v>2221</v>
      </c>
      <c r="D80" s="679" t="s">
        <v>3132</v>
      </c>
      <c r="E80" s="679" t="s">
        <v>3133</v>
      </c>
      <c r="F80" s="683">
        <v>284</v>
      </c>
      <c r="G80" s="683">
        <v>224076</v>
      </c>
      <c r="H80" s="683"/>
      <c r="I80" s="683">
        <v>789</v>
      </c>
      <c r="J80" s="683">
        <v>395</v>
      </c>
      <c r="K80" s="683">
        <v>312445</v>
      </c>
      <c r="L80" s="683"/>
      <c r="M80" s="683">
        <v>791</v>
      </c>
      <c r="N80" s="683">
        <v>620</v>
      </c>
      <c r="O80" s="683">
        <v>492280</v>
      </c>
      <c r="P80" s="705"/>
      <c r="Q80" s="684">
        <v>794</v>
      </c>
    </row>
    <row r="81" spans="1:17" ht="14.45" customHeight="1" x14ac:dyDescent="0.2">
      <c r="A81" s="678" t="s">
        <v>3074</v>
      </c>
      <c r="B81" s="679" t="s">
        <v>3075</v>
      </c>
      <c r="C81" s="679" t="s">
        <v>2221</v>
      </c>
      <c r="D81" s="679" t="s">
        <v>3134</v>
      </c>
      <c r="E81" s="679" t="s">
        <v>3135</v>
      </c>
      <c r="F81" s="683"/>
      <c r="G81" s="683"/>
      <c r="H81" s="683"/>
      <c r="I81" s="683"/>
      <c r="J81" s="683"/>
      <c r="K81" s="683"/>
      <c r="L81" s="683"/>
      <c r="M81" s="683"/>
      <c r="N81" s="683">
        <v>5</v>
      </c>
      <c r="O81" s="683">
        <v>965</v>
      </c>
      <c r="P81" s="705"/>
      <c r="Q81" s="684">
        <v>193</v>
      </c>
    </row>
    <row r="82" spans="1:17" ht="14.45" customHeight="1" x14ac:dyDescent="0.2">
      <c r="A82" s="678" t="s">
        <v>3074</v>
      </c>
      <c r="B82" s="679" t="s">
        <v>3075</v>
      </c>
      <c r="C82" s="679" t="s">
        <v>2221</v>
      </c>
      <c r="D82" s="679" t="s">
        <v>3136</v>
      </c>
      <c r="E82" s="679" t="s">
        <v>3137</v>
      </c>
      <c r="F82" s="683"/>
      <c r="G82" s="683"/>
      <c r="H82" s="683"/>
      <c r="I82" s="683"/>
      <c r="J82" s="683">
        <v>1</v>
      </c>
      <c r="K82" s="683">
        <v>161</v>
      </c>
      <c r="L82" s="683"/>
      <c r="M82" s="683">
        <v>161</v>
      </c>
      <c r="N82" s="683">
        <v>4</v>
      </c>
      <c r="O82" s="683">
        <v>652</v>
      </c>
      <c r="P82" s="705"/>
      <c r="Q82" s="684">
        <v>163</v>
      </c>
    </row>
    <row r="83" spans="1:17" ht="14.45" customHeight="1" x14ac:dyDescent="0.2">
      <c r="A83" s="678" t="s">
        <v>3074</v>
      </c>
      <c r="B83" s="679" t="s">
        <v>3075</v>
      </c>
      <c r="C83" s="679" t="s">
        <v>2221</v>
      </c>
      <c r="D83" s="679" t="s">
        <v>3138</v>
      </c>
      <c r="E83" s="679" t="s">
        <v>3139</v>
      </c>
      <c r="F83" s="683"/>
      <c r="G83" s="683"/>
      <c r="H83" s="683"/>
      <c r="I83" s="683"/>
      <c r="J83" s="683"/>
      <c r="K83" s="683"/>
      <c r="L83" s="683"/>
      <c r="M83" s="683"/>
      <c r="N83" s="683">
        <v>1</v>
      </c>
      <c r="O83" s="683">
        <v>945</v>
      </c>
      <c r="P83" s="705"/>
      <c r="Q83" s="684">
        <v>945</v>
      </c>
    </row>
    <row r="84" spans="1:17" ht="14.45" customHeight="1" x14ac:dyDescent="0.2">
      <c r="A84" s="678" t="s">
        <v>3074</v>
      </c>
      <c r="B84" s="679" t="s">
        <v>3075</v>
      </c>
      <c r="C84" s="679" t="s">
        <v>2221</v>
      </c>
      <c r="D84" s="679" t="s">
        <v>3140</v>
      </c>
      <c r="E84" s="679" t="s">
        <v>3141</v>
      </c>
      <c r="F84" s="683">
        <v>6</v>
      </c>
      <c r="G84" s="683">
        <v>534</v>
      </c>
      <c r="H84" s="683"/>
      <c r="I84" s="683">
        <v>89</v>
      </c>
      <c r="J84" s="683">
        <v>14</v>
      </c>
      <c r="K84" s="683">
        <v>1260</v>
      </c>
      <c r="L84" s="683"/>
      <c r="M84" s="683">
        <v>90</v>
      </c>
      <c r="N84" s="683">
        <v>45</v>
      </c>
      <c r="O84" s="683">
        <v>4050</v>
      </c>
      <c r="P84" s="705"/>
      <c r="Q84" s="684">
        <v>90</v>
      </c>
    </row>
    <row r="85" spans="1:17" ht="14.45" customHeight="1" x14ac:dyDescent="0.2">
      <c r="A85" s="678" t="s">
        <v>3074</v>
      </c>
      <c r="B85" s="679" t="s">
        <v>3075</v>
      </c>
      <c r="C85" s="679" t="s">
        <v>2221</v>
      </c>
      <c r="D85" s="679" t="s">
        <v>3142</v>
      </c>
      <c r="E85" s="679" t="s">
        <v>3143</v>
      </c>
      <c r="F85" s="683">
        <v>1987</v>
      </c>
      <c r="G85" s="683">
        <v>59610</v>
      </c>
      <c r="H85" s="683"/>
      <c r="I85" s="683">
        <v>30</v>
      </c>
      <c r="J85" s="683">
        <v>2439</v>
      </c>
      <c r="K85" s="683">
        <v>75609</v>
      </c>
      <c r="L85" s="683"/>
      <c r="M85" s="683">
        <v>31</v>
      </c>
      <c r="N85" s="683">
        <v>3509</v>
      </c>
      <c r="O85" s="683">
        <v>108779</v>
      </c>
      <c r="P85" s="705"/>
      <c r="Q85" s="684">
        <v>31</v>
      </c>
    </row>
    <row r="86" spans="1:17" ht="14.45" customHeight="1" x14ac:dyDescent="0.2">
      <c r="A86" s="678" t="s">
        <v>3074</v>
      </c>
      <c r="B86" s="679" t="s">
        <v>3075</v>
      </c>
      <c r="C86" s="679" t="s">
        <v>2221</v>
      </c>
      <c r="D86" s="679" t="s">
        <v>3144</v>
      </c>
      <c r="E86" s="679" t="s">
        <v>3145</v>
      </c>
      <c r="F86" s="683"/>
      <c r="G86" s="683"/>
      <c r="H86" s="683"/>
      <c r="I86" s="683"/>
      <c r="J86" s="683">
        <v>1</v>
      </c>
      <c r="K86" s="683">
        <v>50</v>
      </c>
      <c r="L86" s="683"/>
      <c r="M86" s="683">
        <v>50</v>
      </c>
      <c r="N86" s="683">
        <v>11</v>
      </c>
      <c r="O86" s="683">
        <v>561</v>
      </c>
      <c r="P86" s="705"/>
      <c r="Q86" s="684">
        <v>51</v>
      </c>
    </row>
    <row r="87" spans="1:17" ht="14.45" customHeight="1" x14ac:dyDescent="0.2">
      <c r="A87" s="678" t="s">
        <v>3074</v>
      </c>
      <c r="B87" s="679" t="s">
        <v>3075</v>
      </c>
      <c r="C87" s="679" t="s">
        <v>2221</v>
      </c>
      <c r="D87" s="679" t="s">
        <v>3146</v>
      </c>
      <c r="E87" s="679" t="s">
        <v>3147</v>
      </c>
      <c r="F87" s="683">
        <v>177</v>
      </c>
      <c r="G87" s="683">
        <v>2301</v>
      </c>
      <c r="H87" s="683"/>
      <c r="I87" s="683">
        <v>13</v>
      </c>
      <c r="J87" s="683">
        <v>156</v>
      </c>
      <c r="K87" s="683">
        <v>2028</v>
      </c>
      <c r="L87" s="683"/>
      <c r="M87" s="683">
        <v>13</v>
      </c>
      <c r="N87" s="683">
        <v>192</v>
      </c>
      <c r="O87" s="683">
        <v>2688</v>
      </c>
      <c r="P87" s="705"/>
      <c r="Q87" s="684">
        <v>14</v>
      </c>
    </row>
    <row r="88" spans="1:17" ht="14.45" customHeight="1" x14ac:dyDescent="0.2">
      <c r="A88" s="678" t="s">
        <v>3074</v>
      </c>
      <c r="B88" s="679" t="s">
        <v>3075</v>
      </c>
      <c r="C88" s="679" t="s">
        <v>2221</v>
      </c>
      <c r="D88" s="679" t="s">
        <v>3148</v>
      </c>
      <c r="E88" s="679" t="s">
        <v>3149</v>
      </c>
      <c r="F88" s="683">
        <v>2</v>
      </c>
      <c r="G88" s="683">
        <v>368</v>
      </c>
      <c r="H88" s="683"/>
      <c r="I88" s="683">
        <v>184</v>
      </c>
      <c r="J88" s="683">
        <v>1</v>
      </c>
      <c r="K88" s="683">
        <v>185</v>
      </c>
      <c r="L88" s="683"/>
      <c r="M88" s="683">
        <v>185</v>
      </c>
      <c r="N88" s="683">
        <v>6</v>
      </c>
      <c r="O88" s="683">
        <v>1122</v>
      </c>
      <c r="P88" s="705"/>
      <c r="Q88" s="684">
        <v>187</v>
      </c>
    </row>
    <row r="89" spans="1:17" ht="14.45" customHeight="1" x14ac:dyDescent="0.2">
      <c r="A89" s="678" t="s">
        <v>3074</v>
      </c>
      <c r="B89" s="679" t="s">
        <v>3075</v>
      </c>
      <c r="C89" s="679" t="s">
        <v>2221</v>
      </c>
      <c r="D89" s="679" t="s">
        <v>3150</v>
      </c>
      <c r="E89" s="679" t="s">
        <v>3151</v>
      </c>
      <c r="F89" s="683">
        <v>9</v>
      </c>
      <c r="G89" s="683">
        <v>657</v>
      </c>
      <c r="H89" s="683"/>
      <c r="I89" s="683">
        <v>73</v>
      </c>
      <c r="J89" s="683">
        <v>7</v>
      </c>
      <c r="K89" s="683">
        <v>518</v>
      </c>
      <c r="L89" s="683"/>
      <c r="M89" s="683">
        <v>74</v>
      </c>
      <c r="N89" s="683">
        <v>25</v>
      </c>
      <c r="O89" s="683">
        <v>1875</v>
      </c>
      <c r="P89" s="705"/>
      <c r="Q89" s="684">
        <v>75</v>
      </c>
    </row>
    <row r="90" spans="1:17" ht="14.45" customHeight="1" x14ac:dyDescent="0.2">
      <c r="A90" s="678" t="s">
        <v>3074</v>
      </c>
      <c r="B90" s="679" t="s">
        <v>3075</v>
      </c>
      <c r="C90" s="679" t="s">
        <v>2221</v>
      </c>
      <c r="D90" s="679" t="s">
        <v>3152</v>
      </c>
      <c r="E90" s="679" t="s">
        <v>3153</v>
      </c>
      <c r="F90" s="683"/>
      <c r="G90" s="683"/>
      <c r="H90" s="683"/>
      <c r="I90" s="683"/>
      <c r="J90" s="683">
        <v>1</v>
      </c>
      <c r="K90" s="683">
        <v>186</v>
      </c>
      <c r="L90" s="683"/>
      <c r="M90" s="683">
        <v>186</v>
      </c>
      <c r="N90" s="683">
        <v>4</v>
      </c>
      <c r="O90" s="683">
        <v>752</v>
      </c>
      <c r="P90" s="705"/>
      <c r="Q90" s="684">
        <v>188</v>
      </c>
    </row>
    <row r="91" spans="1:17" ht="14.45" customHeight="1" x14ac:dyDescent="0.2">
      <c r="A91" s="678" t="s">
        <v>3074</v>
      </c>
      <c r="B91" s="679" t="s">
        <v>3075</v>
      </c>
      <c r="C91" s="679" t="s">
        <v>2221</v>
      </c>
      <c r="D91" s="679" t="s">
        <v>3154</v>
      </c>
      <c r="E91" s="679" t="s">
        <v>3155</v>
      </c>
      <c r="F91" s="683">
        <v>802</v>
      </c>
      <c r="G91" s="683">
        <v>120300</v>
      </c>
      <c r="H91" s="683"/>
      <c r="I91" s="683">
        <v>150</v>
      </c>
      <c r="J91" s="683">
        <v>898</v>
      </c>
      <c r="K91" s="683">
        <v>134700</v>
      </c>
      <c r="L91" s="683"/>
      <c r="M91" s="683">
        <v>150</v>
      </c>
      <c r="N91" s="683">
        <v>1183</v>
      </c>
      <c r="O91" s="683">
        <v>178633</v>
      </c>
      <c r="P91" s="705"/>
      <c r="Q91" s="684">
        <v>151</v>
      </c>
    </row>
    <row r="92" spans="1:17" ht="14.45" customHeight="1" x14ac:dyDescent="0.2">
      <c r="A92" s="678" t="s">
        <v>3074</v>
      </c>
      <c r="B92" s="679" t="s">
        <v>3075</v>
      </c>
      <c r="C92" s="679" t="s">
        <v>2221</v>
      </c>
      <c r="D92" s="679" t="s">
        <v>3156</v>
      </c>
      <c r="E92" s="679" t="s">
        <v>3157</v>
      </c>
      <c r="F92" s="683">
        <v>2029</v>
      </c>
      <c r="G92" s="683">
        <v>60870</v>
      </c>
      <c r="H92" s="683"/>
      <c r="I92" s="683">
        <v>30</v>
      </c>
      <c r="J92" s="683">
        <v>2478</v>
      </c>
      <c r="K92" s="683">
        <v>76818</v>
      </c>
      <c r="L92" s="683"/>
      <c r="M92" s="683">
        <v>31</v>
      </c>
      <c r="N92" s="683">
        <v>3483</v>
      </c>
      <c r="O92" s="683">
        <v>107973</v>
      </c>
      <c r="P92" s="705"/>
      <c r="Q92" s="684">
        <v>31</v>
      </c>
    </row>
    <row r="93" spans="1:17" ht="14.45" customHeight="1" x14ac:dyDescent="0.2">
      <c r="A93" s="678" t="s">
        <v>3074</v>
      </c>
      <c r="B93" s="679" t="s">
        <v>3075</v>
      </c>
      <c r="C93" s="679" t="s">
        <v>2221</v>
      </c>
      <c r="D93" s="679" t="s">
        <v>3158</v>
      </c>
      <c r="E93" s="679" t="s">
        <v>3159</v>
      </c>
      <c r="F93" s="683">
        <v>132</v>
      </c>
      <c r="G93" s="683">
        <v>4092</v>
      </c>
      <c r="H93" s="683"/>
      <c r="I93" s="683">
        <v>31</v>
      </c>
      <c r="J93" s="683">
        <v>116</v>
      </c>
      <c r="K93" s="683">
        <v>3596</v>
      </c>
      <c r="L93" s="683"/>
      <c r="M93" s="683">
        <v>31</v>
      </c>
      <c r="N93" s="683">
        <v>280</v>
      </c>
      <c r="O93" s="683">
        <v>8960</v>
      </c>
      <c r="P93" s="705"/>
      <c r="Q93" s="684">
        <v>32</v>
      </c>
    </row>
    <row r="94" spans="1:17" ht="14.45" customHeight="1" x14ac:dyDescent="0.2">
      <c r="A94" s="678" t="s">
        <v>3074</v>
      </c>
      <c r="B94" s="679" t="s">
        <v>3075</v>
      </c>
      <c r="C94" s="679" t="s">
        <v>2221</v>
      </c>
      <c r="D94" s="679" t="s">
        <v>3160</v>
      </c>
      <c r="E94" s="679" t="s">
        <v>3161</v>
      </c>
      <c r="F94" s="683">
        <v>140</v>
      </c>
      <c r="G94" s="683">
        <v>3920</v>
      </c>
      <c r="H94" s="683"/>
      <c r="I94" s="683">
        <v>28</v>
      </c>
      <c r="J94" s="683">
        <v>122</v>
      </c>
      <c r="K94" s="683">
        <v>3416</v>
      </c>
      <c r="L94" s="683"/>
      <c r="M94" s="683">
        <v>28</v>
      </c>
      <c r="N94" s="683">
        <v>310</v>
      </c>
      <c r="O94" s="683">
        <v>8990</v>
      </c>
      <c r="P94" s="705"/>
      <c r="Q94" s="684">
        <v>29</v>
      </c>
    </row>
    <row r="95" spans="1:17" ht="14.45" customHeight="1" x14ac:dyDescent="0.2">
      <c r="A95" s="678" t="s">
        <v>3074</v>
      </c>
      <c r="B95" s="679" t="s">
        <v>3075</v>
      </c>
      <c r="C95" s="679" t="s">
        <v>2221</v>
      </c>
      <c r="D95" s="679" t="s">
        <v>3162</v>
      </c>
      <c r="E95" s="679" t="s">
        <v>3163</v>
      </c>
      <c r="F95" s="683"/>
      <c r="G95" s="683"/>
      <c r="H95" s="683"/>
      <c r="I95" s="683"/>
      <c r="J95" s="683">
        <v>3</v>
      </c>
      <c r="K95" s="683">
        <v>774</v>
      </c>
      <c r="L95" s="683"/>
      <c r="M95" s="683">
        <v>258</v>
      </c>
      <c r="N95" s="683">
        <v>2</v>
      </c>
      <c r="O95" s="683">
        <v>520</v>
      </c>
      <c r="P95" s="705"/>
      <c r="Q95" s="684">
        <v>260</v>
      </c>
    </row>
    <row r="96" spans="1:17" ht="14.45" customHeight="1" x14ac:dyDescent="0.2">
      <c r="A96" s="678" t="s">
        <v>3074</v>
      </c>
      <c r="B96" s="679" t="s">
        <v>3075</v>
      </c>
      <c r="C96" s="679" t="s">
        <v>2221</v>
      </c>
      <c r="D96" s="679" t="s">
        <v>3164</v>
      </c>
      <c r="E96" s="679" t="s">
        <v>3165</v>
      </c>
      <c r="F96" s="683">
        <v>2</v>
      </c>
      <c r="G96" s="683">
        <v>46</v>
      </c>
      <c r="H96" s="683"/>
      <c r="I96" s="683">
        <v>23</v>
      </c>
      <c r="J96" s="683">
        <v>3</v>
      </c>
      <c r="K96" s="683">
        <v>69</v>
      </c>
      <c r="L96" s="683"/>
      <c r="M96" s="683">
        <v>23</v>
      </c>
      <c r="N96" s="683">
        <v>3</v>
      </c>
      <c r="O96" s="683">
        <v>69</v>
      </c>
      <c r="P96" s="705"/>
      <c r="Q96" s="684">
        <v>23</v>
      </c>
    </row>
    <row r="97" spans="1:17" ht="14.45" customHeight="1" x14ac:dyDescent="0.2">
      <c r="A97" s="678" t="s">
        <v>3074</v>
      </c>
      <c r="B97" s="679" t="s">
        <v>3075</v>
      </c>
      <c r="C97" s="679" t="s">
        <v>2221</v>
      </c>
      <c r="D97" s="679" t="s">
        <v>3166</v>
      </c>
      <c r="E97" s="679" t="s">
        <v>3167</v>
      </c>
      <c r="F97" s="683">
        <v>635</v>
      </c>
      <c r="G97" s="683">
        <v>16510</v>
      </c>
      <c r="H97" s="683"/>
      <c r="I97" s="683">
        <v>26</v>
      </c>
      <c r="J97" s="683">
        <v>564</v>
      </c>
      <c r="K97" s="683">
        <v>14664</v>
      </c>
      <c r="L97" s="683"/>
      <c r="M97" s="683">
        <v>26</v>
      </c>
      <c r="N97" s="683">
        <v>940</v>
      </c>
      <c r="O97" s="683">
        <v>25380</v>
      </c>
      <c r="P97" s="705"/>
      <c r="Q97" s="684">
        <v>27</v>
      </c>
    </row>
    <row r="98" spans="1:17" ht="14.45" customHeight="1" x14ac:dyDescent="0.2">
      <c r="A98" s="678" t="s">
        <v>3074</v>
      </c>
      <c r="B98" s="679" t="s">
        <v>3075</v>
      </c>
      <c r="C98" s="679" t="s">
        <v>2221</v>
      </c>
      <c r="D98" s="679" t="s">
        <v>3168</v>
      </c>
      <c r="E98" s="679" t="s">
        <v>3169</v>
      </c>
      <c r="F98" s="683">
        <v>6</v>
      </c>
      <c r="G98" s="683">
        <v>198</v>
      </c>
      <c r="H98" s="683"/>
      <c r="I98" s="683">
        <v>33</v>
      </c>
      <c r="J98" s="683">
        <v>3</v>
      </c>
      <c r="K98" s="683">
        <v>99</v>
      </c>
      <c r="L98" s="683"/>
      <c r="M98" s="683">
        <v>33</v>
      </c>
      <c r="N98" s="683">
        <v>15</v>
      </c>
      <c r="O98" s="683">
        <v>510</v>
      </c>
      <c r="P98" s="705"/>
      <c r="Q98" s="684">
        <v>34</v>
      </c>
    </row>
    <row r="99" spans="1:17" ht="14.45" customHeight="1" x14ac:dyDescent="0.2">
      <c r="A99" s="678" t="s">
        <v>3074</v>
      </c>
      <c r="B99" s="679" t="s">
        <v>3075</v>
      </c>
      <c r="C99" s="679" t="s">
        <v>2221</v>
      </c>
      <c r="D99" s="679" t="s">
        <v>3170</v>
      </c>
      <c r="E99" s="679" t="s">
        <v>3171</v>
      </c>
      <c r="F99" s="683"/>
      <c r="G99" s="683"/>
      <c r="H99" s="683"/>
      <c r="I99" s="683"/>
      <c r="J99" s="683">
        <v>1</v>
      </c>
      <c r="K99" s="683">
        <v>30</v>
      </c>
      <c r="L99" s="683"/>
      <c r="M99" s="683">
        <v>30</v>
      </c>
      <c r="N99" s="683">
        <v>4</v>
      </c>
      <c r="O99" s="683">
        <v>120</v>
      </c>
      <c r="P99" s="705"/>
      <c r="Q99" s="684">
        <v>30</v>
      </c>
    </row>
    <row r="100" spans="1:17" ht="14.45" customHeight="1" x14ac:dyDescent="0.2">
      <c r="A100" s="678" t="s">
        <v>3074</v>
      </c>
      <c r="B100" s="679" t="s">
        <v>3075</v>
      </c>
      <c r="C100" s="679" t="s">
        <v>2221</v>
      </c>
      <c r="D100" s="679" t="s">
        <v>3172</v>
      </c>
      <c r="E100" s="679" t="s">
        <v>3173</v>
      </c>
      <c r="F100" s="683">
        <v>1</v>
      </c>
      <c r="G100" s="683">
        <v>204</v>
      </c>
      <c r="H100" s="683"/>
      <c r="I100" s="683">
        <v>204</v>
      </c>
      <c r="J100" s="683"/>
      <c r="K100" s="683"/>
      <c r="L100" s="683"/>
      <c r="M100" s="683"/>
      <c r="N100" s="683">
        <v>5</v>
      </c>
      <c r="O100" s="683">
        <v>1030</v>
      </c>
      <c r="P100" s="705"/>
      <c r="Q100" s="684">
        <v>206</v>
      </c>
    </row>
    <row r="101" spans="1:17" ht="14.45" customHeight="1" x14ac:dyDescent="0.2">
      <c r="A101" s="678" t="s">
        <v>3074</v>
      </c>
      <c r="B101" s="679" t="s">
        <v>3075</v>
      </c>
      <c r="C101" s="679" t="s">
        <v>2221</v>
      </c>
      <c r="D101" s="679" t="s">
        <v>3174</v>
      </c>
      <c r="E101" s="679" t="s">
        <v>3175</v>
      </c>
      <c r="F101" s="683">
        <v>231</v>
      </c>
      <c r="G101" s="683">
        <v>6006</v>
      </c>
      <c r="H101" s="683"/>
      <c r="I101" s="683">
        <v>26</v>
      </c>
      <c r="J101" s="683">
        <v>269</v>
      </c>
      <c r="K101" s="683">
        <v>6994</v>
      </c>
      <c r="L101" s="683"/>
      <c r="M101" s="683">
        <v>26</v>
      </c>
      <c r="N101" s="683">
        <v>503</v>
      </c>
      <c r="O101" s="683">
        <v>13581</v>
      </c>
      <c r="P101" s="705"/>
      <c r="Q101" s="684">
        <v>27</v>
      </c>
    </row>
    <row r="102" spans="1:17" ht="14.45" customHeight="1" x14ac:dyDescent="0.2">
      <c r="A102" s="678" t="s">
        <v>3074</v>
      </c>
      <c r="B102" s="679" t="s">
        <v>3075</v>
      </c>
      <c r="C102" s="679" t="s">
        <v>2221</v>
      </c>
      <c r="D102" s="679" t="s">
        <v>3176</v>
      </c>
      <c r="E102" s="679" t="s">
        <v>3177</v>
      </c>
      <c r="F102" s="683">
        <v>120</v>
      </c>
      <c r="G102" s="683">
        <v>10080</v>
      </c>
      <c r="H102" s="683"/>
      <c r="I102" s="683">
        <v>84</v>
      </c>
      <c r="J102" s="683">
        <v>112</v>
      </c>
      <c r="K102" s="683">
        <v>9408</v>
      </c>
      <c r="L102" s="683"/>
      <c r="M102" s="683">
        <v>84</v>
      </c>
      <c r="N102" s="683">
        <v>294</v>
      </c>
      <c r="O102" s="683">
        <v>24990</v>
      </c>
      <c r="P102" s="705"/>
      <c r="Q102" s="684">
        <v>85</v>
      </c>
    </row>
    <row r="103" spans="1:17" ht="14.45" customHeight="1" x14ac:dyDescent="0.2">
      <c r="A103" s="678" t="s">
        <v>3074</v>
      </c>
      <c r="B103" s="679" t="s">
        <v>3075</v>
      </c>
      <c r="C103" s="679" t="s">
        <v>2221</v>
      </c>
      <c r="D103" s="679" t="s">
        <v>3178</v>
      </c>
      <c r="E103" s="679" t="s">
        <v>3179</v>
      </c>
      <c r="F103" s="683">
        <v>2</v>
      </c>
      <c r="G103" s="683">
        <v>354</v>
      </c>
      <c r="H103" s="683"/>
      <c r="I103" s="683">
        <v>177</v>
      </c>
      <c r="J103" s="683">
        <v>2</v>
      </c>
      <c r="K103" s="683">
        <v>356</v>
      </c>
      <c r="L103" s="683"/>
      <c r="M103" s="683">
        <v>178</v>
      </c>
      <c r="N103" s="683">
        <v>11</v>
      </c>
      <c r="O103" s="683">
        <v>1980</v>
      </c>
      <c r="P103" s="705"/>
      <c r="Q103" s="684">
        <v>180</v>
      </c>
    </row>
    <row r="104" spans="1:17" ht="14.45" customHeight="1" x14ac:dyDescent="0.2">
      <c r="A104" s="678" t="s">
        <v>3074</v>
      </c>
      <c r="B104" s="679" t="s">
        <v>3075</v>
      </c>
      <c r="C104" s="679" t="s">
        <v>2221</v>
      </c>
      <c r="D104" s="679" t="s">
        <v>3180</v>
      </c>
      <c r="E104" s="679" t="s">
        <v>3181</v>
      </c>
      <c r="F104" s="683"/>
      <c r="G104" s="683"/>
      <c r="H104" s="683"/>
      <c r="I104" s="683"/>
      <c r="J104" s="683"/>
      <c r="K104" s="683"/>
      <c r="L104" s="683"/>
      <c r="M104" s="683"/>
      <c r="N104" s="683">
        <v>1</v>
      </c>
      <c r="O104" s="683">
        <v>257</v>
      </c>
      <c r="P104" s="705"/>
      <c r="Q104" s="684">
        <v>257</v>
      </c>
    </row>
    <row r="105" spans="1:17" ht="14.45" customHeight="1" x14ac:dyDescent="0.2">
      <c r="A105" s="678" t="s">
        <v>3074</v>
      </c>
      <c r="B105" s="679" t="s">
        <v>3075</v>
      </c>
      <c r="C105" s="679" t="s">
        <v>2221</v>
      </c>
      <c r="D105" s="679" t="s">
        <v>3182</v>
      </c>
      <c r="E105" s="679" t="s">
        <v>3183</v>
      </c>
      <c r="F105" s="683">
        <v>86</v>
      </c>
      <c r="G105" s="683">
        <v>1376</v>
      </c>
      <c r="H105" s="683"/>
      <c r="I105" s="683">
        <v>16</v>
      </c>
      <c r="J105" s="683">
        <v>116</v>
      </c>
      <c r="K105" s="683">
        <v>1856</v>
      </c>
      <c r="L105" s="683"/>
      <c r="M105" s="683">
        <v>16</v>
      </c>
      <c r="N105" s="683">
        <v>93</v>
      </c>
      <c r="O105" s="683">
        <v>1488</v>
      </c>
      <c r="P105" s="705"/>
      <c r="Q105" s="684">
        <v>16</v>
      </c>
    </row>
    <row r="106" spans="1:17" ht="14.45" customHeight="1" x14ac:dyDescent="0.2">
      <c r="A106" s="678" t="s">
        <v>3074</v>
      </c>
      <c r="B106" s="679" t="s">
        <v>3075</v>
      </c>
      <c r="C106" s="679" t="s">
        <v>2221</v>
      </c>
      <c r="D106" s="679" t="s">
        <v>3184</v>
      </c>
      <c r="E106" s="679" t="s">
        <v>3185</v>
      </c>
      <c r="F106" s="683">
        <v>100</v>
      </c>
      <c r="G106" s="683">
        <v>2300</v>
      </c>
      <c r="H106" s="683"/>
      <c r="I106" s="683">
        <v>23</v>
      </c>
      <c r="J106" s="683">
        <v>84</v>
      </c>
      <c r="K106" s="683">
        <v>1932</v>
      </c>
      <c r="L106" s="683"/>
      <c r="M106" s="683">
        <v>23</v>
      </c>
      <c r="N106" s="683">
        <v>255</v>
      </c>
      <c r="O106" s="683">
        <v>6120</v>
      </c>
      <c r="P106" s="705"/>
      <c r="Q106" s="684">
        <v>24</v>
      </c>
    </row>
    <row r="107" spans="1:17" ht="14.45" customHeight="1" x14ac:dyDescent="0.2">
      <c r="A107" s="678" t="s">
        <v>3074</v>
      </c>
      <c r="B107" s="679" t="s">
        <v>3075</v>
      </c>
      <c r="C107" s="679" t="s">
        <v>2221</v>
      </c>
      <c r="D107" s="679" t="s">
        <v>3186</v>
      </c>
      <c r="E107" s="679" t="s">
        <v>3187</v>
      </c>
      <c r="F107" s="683"/>
      <c r="G107" s="683"/>
      <c r="H107" s="683"/>
      <c r="I107" s="683"/>
      <c r="J107" s="683"/>
      <c r="K107" s="683"/>
      <c r="L107" s="683"/>
      <c r="M107" s="683"/>
      <c r="N107" s="683">
        <v>1</v>
      </c>
      <c r="O107" s="683">
        <v>256</v>
      </c>
      <c r="P107" s="705"/>
      <c r="Q107" s="684">
        <v>256</v>
      </c>
    </row>
    <row r="108" spans="1:17" ht="14.45" customHeight="1" x14ac:dyDescent="0.2">
      <c r="A108" s="678" t="s">
        <v>3074</v>
      </c>
      <c r="B108" s="679" t="s">
        <v>3075</v>
      </c>
      <c r="C108" s="679" t="s">
        <v>2221</v>
      </c>
      <c r="D108" s="679" t="s">
        <v>3188</v>
      </c>
      <c r="E108" s="679" t="s">
        <v>3189</v>
      </c>
      <c r="F108" s="683">
        <v>152</v>
      </c>
      <c r="G108" s="683">
        <v>5624</v>
      </c>
      <c r="H108" s="683"/>
      <c r="I108" s="683">
        <v>37</v>
      </c>
      <c r="J108" s="683">
        <v>188</v>
      </c>
      <c r="K108" s="683">
        <v>6956</v>
      </c>
      <c r="L108" s="683"/>
      <c r="M108" s="683">
        <v>37</v>
      </c>
      <c r="N108" s="683">
        <v>134</v>
      </c>
      <c r="O108" s="683">
        <v>4958</v>
      </c>
      <c r="P108" s="705"/>
      <c r="Q108" s="684">
        <v>37</v>
      </c>
    </row>
    <row r="109" spans="1:17" ht="14.45" customHeight="1" x14ac:dyDescent="0.2">
      <c r="A109" s="678" t="s">
        <v>3074</v>
      </c>
      <c r="B109" s="679" t="s">
        <v>3075</v>
      </c>
      <c r="C109" s="679" t="s">
        <v>2221</v>
      </c>
      <c r="D109" s="679" t="s">
        <v>3190</v>
      </c>
      <c r="E109" s="679" t="s">
        <v>3191</v>
      </c>
      <c r="F109" s="683">
        <v>1940</v>
      </c>
      <c r="G109" s="683">
        <v>44620</v>
      </c>
      <c r="H109" s="683"/>
      <c r="I109" s="683">
        <v>23</v>
      </c>
      <c r="J109" s="683">
        <v>2411</v>
      </c>
      <c r="K109" s="683">
        <v>55453</v>
      </c>
      <c r="L109" s="683"/>
      <c r="M109" s="683">
        <v>23</v>
      </c>
      <c r="N109" s="683">
        <v>3382</v>
      </c>
      <c r="O109" s="683">
        <v>81168</v>
      </c>
      <c r="P109" s="705"/>
      <c r="Q109" s="684">
        <v>24</v>
      </c>
    </row>
    <row r="110" spans="1:17" ht="14.45" customHeight="1" x14ac:dyDescent="0.2">
      <c r="A110" s="678" t="s">
        <v>3074</v>
      </c>
      <c r="B110" s="679" t="s">
        <v>3075</v>
      </c>
      <c r="C110" s="679" t="s">
        <v>2221</v>
      </c>
      <c r="D110" s="679" t="s">
        <v>3192</v>
      </c>
      <c r="E110" s="679" t="s">
        <v>3193</v>
      </c>
      <c r="F110" s="683"/>
      <c r="G110" s="683"/>
      <c r="H110" s="683"/>
      <c r="I110" s="683"/>
      <c r="J110" s="683"/>
      <c r="K110" s="683"/>
      <c r="L110" s="683"/>
      <c r="M110" s="683"/>
      <c r="N110" s="683">
        <v>1</v>
      </c>
      <c r="O110" s="683">
        <v>172</v>
      </c>
      <c r="P110" s="705"/>
      <c r="Q110" s="684">
        <v>172</v>
      </c>
    </row>
    <row r="111" spans="1:17" ht="14.45" customHeight="1" x14ac:dyDescent="0.2">
      <c r="A111" s="678" t="s">
        <v>3074</v>
      </c>
      <c r="B111" s="679" t="s">
        <v>3075</v>
      </c>
      <c r="C111" s="679" t="s">
        <v>2221</v>
      </c>
      <c r="D111" s="679" t="s">
        <v>3194</v>
      </c>
      <c r="E111" s="679" t="s">
        <v>3195</v>
      </c>
      <c r="F111" s="683"/>
      <c r="G111" s="683"/>
      <c r="H111" s="683"/>
      <c r="I111" s="683"/>
      <c r="J111" s="683"/>
      <c r="K111" s="683"/>
      <c r="L111" s="683"/>
      <c r="M111" s="683"/>
      <c r="N111" s="683">
        <v>1</v>
      </c>
      <c r="O111" s="683">
        <v>331</v>
      </c>
      <c r="P111" s="705"/>
      <c r="Q111" s="684">
        <v>331</v>
      </c>
    </row>
    <row r="112" spans="1:17" ht="14.45" customHeight="1" x14ac:dyDescent="0.2">
      <c r="A112" s="678" t="s">
        <v>3074</v>
      </c>
      <c r="B112" s="679" t="s">
        <v>3075</v>
      </c>
      <c r="C112" s="679" t="s">
        <v>2221</v>
      </c>
      <c r="D112" s="679" t="s">
        <v>3196</v>
      </c>
      <c r="E112" s="679" t="s">
        <v>3197</v>
      </c>
      <c r="F112" s="683"/>
      <c r="G112" s="683"/>
      <c r="H112" s="683"/>
      <c r="I112" s="683"/>
      <c r="J112" s="683"/>
      <c r="K112" s="683"/>
      <c r="L112" s="683"/>
      <c r="M112" s="683"/>
      <c r="N112" s="683">
        <v>1</v>
      </c>
      <c r="O112" s="683">
        <v>332</v>
      </c>
      <c r="P112" s="705"/>
      <c r="Q112" s="684">
        <v>332</v>
      </c>
    </row>
    <row r="113" spans="1:17" ht="14.45" customHeight="1" x14ac:dyDescent="0.2">
      <c r="A113" s="678" t="s">
        <v>3074</v>
      </c>
      <c r="B113" s="679" t="s">
        <v>3075</v>
      </c>
      <c r="C113" s="679" t="s">
        <v>2221</v>
      </c>
      <c r="D113" s="679" t="s">
        <v>3198</v>
      </c>
      <c r="E113" s="679" t="s">
        <v>3199</v>
      </c>
      <c r="F113" s="683">
        <v>62</v>
      </c>
      <c r="G113" s="683">
        <v>1798</v>
      </c>
      <c r="H113" s="683"/>
      <c r="I113" s="683">
        <v>29</v>
      </c>
      <c r="J113" s="683">
        <v>70</v>
      </c>
      <c r="K113" s="683">
        <v>2030</v>
      </c>
      <c r="L113" s="683"/>
      <c r="M113" s="683">
        <v>29</v>
      </c>
      <c r="N113" s="683">
        <v>244</v>
      </c>
      <c r="O113" s="683">
        <v>7320</v>
      </c>
      <c r="P113" s="705"/>
      <c r="Q113" s="684">
        <v>30</v>
      </c>
    </row>
    <row r="114" spans="1:17" ht="14.45" customHeight="1" x14ac:dyDescent="0.2">
      <c r="A114" s="678" t="s">
        <v>3074</v>
      </c>
      <c r="B114" s="679" t="s">
        <v>3075</v>
      </c>
      <c r="C114" s="679" t="s">
        <v>2221</v>
      </c>
      <c r="D114" s="679" t="s">
        <v>3200</v>
      </c>
      <c r="E114" s="679" t="s">
        <v>3201</v>
      </c>
      <c r="F114" s="683">
        <v>287</v>
      </c>
      <c r="G114" s="683">
        <v>51373</v>
      </c>
      <c r="H114" s="683"/>
      <c r="I114" s="683">
        <v>179</v>
      </c>
      <c r="J114" s="683">
        <v>293</v>
      </c>
      <c r="K114" s="683">
        <v>52447</v>
      </c>
      <c r="L114" s="683"/>
      <c r="M114" s="683">
        <v>179</v>
      </c>
      <c r="N114" s="683">
        <v>358</v>
      </c>
      <c r="O114" s="683">
        <v>64440</v>
      </c>
      <c r="P114" s="705"/>
      <c r="Q114" s="684">
        <v>180</v>
      </c>
    </row>
    <row r="115" spans="1:17" ht="14.45" customHeight="1" x14ac:dyDescent="0.2">
      <c r="A115" s="678" t="s">
        <v>3074</v>
      </c>
      <c r="B115" s="679" t="s">
        <v>3075</v>
      </c>
      <c r="C115" s="679" t="s">
        <v>2221</v>
      </c>
      <c r="D115" s="679" t="s">
        <v>3202</v>
      </c>
      <c r="E115" s="679" t="s">
        <v>3203</v>
      </c>
      <c r="F115" s="683">
        <v>1</v>
      </c>
      <c r="G115" s="683">
        <v>16</v>
      </c>
      <c r="H115" s="683"/>
      <c r="I115" s="683">
        <v>16</v>
      </c>
      <c r="J115" s="683"/>
      <c r="K115" s="683"/>
      <c r="L115" s="683"/>
      <c r="M115" s="683"/>
      <c r="N115" s="683"/>
      <c r="O115" s="683"/>
      <c r="P115" s="705"/>
      <c r="Q115" s="684"/>
    </row>
    <row r="116" spans="1:17" ht="14.45" customHeight="1" x14ac:dyDescent="0.2">
      <c r="A116" s="678" t="s">
        <v>3074</v>
      </c>
      <c r="B116" s="679" t="s">
        <v>3075</v>
      </c>
      <c r="C116" s="679" t="s">
        <v>2221</v>
      </c>
      <c r="D116" s="679" t="s">
        <v>3204</v>
      </c>
      <c r="E116" s="679" t="s">
        <v>3205</v>
      </c>
      <c r="F116" s="683">
        <v>65</v>
      </c>
      <c r="G116" s="683">
        <v>1300</v>
      </c>
      <c r="H116" s="683"/>
      <c r="I116" s="683">
        <v>20</v>
      </c>
      <c r="J116" s="683">
        <v>113</v>
      </c>
      <c r="K116" s="683">
        <v>2260</v>
      </c>
      <c r="L116" s="683"/>
      <c r="M116" s="683">
        <v>20</v>
      </c>
      <c r="N116" s="683">
        <v>93</v>
      </c>
      <c r="O116" s="683">
        <v>1860</v>
      </c>
      <c r="P116" s="705"/>
      <c r="Q116" s="684">
        <v>20</v>
      </c>
    </row>
    <row r="117" spans="1:17" ht="14.45" customHeight="1" x14ac:dyDescent="0.2">
      <c r="A117" s="678" t="s">
        <v>3074</v>
      </c>
      <c r="B117" s="679" t="s">
        <v>3075</v>
      </c>
      <c r="C117" s="679" t="s">
        <v>2221</v>
      </c>
      <c r="D117" s="679" t="s">
        <v>3206</v>
      </c>
      <c r="E117" s="679" t="s">
        <v>3207</v>
      </c>
      <c r="F117" s="683">
        <v>404</v>
      </c>
      <c r="G117" s="683">
        <v>8080</v>
      </c>
      <c r="H117" s="683"/>
      <c r="I117" s="683">
        <v>20</v>
      </c>
      <c r="J117" s="683">
        <v>470</v>
      </c>
      <c r="K117" s="683">
        <v>9400</v>
      </c>
      <c r="L117" s="683"/>
      <c r="M117" s="683">
        <v>20</v>
      </c>
      <c r="N117" s="683">
        <v>638</v>
      </c>
      <c r="O117" s="683">
        <v>12760</v>
      </c>
      <c r="P117" s="705"/>
      <c r="Q117" s="684">
        <v>20</v>
      </c>
    </row>
    <row r="118" spans="1:17" ht="14.45" customHeight="1" x14ac:dyDescent="0.2">
      <c r="A118" s="678" t="s">
        <v>3074</v>
      </c>
      <c r="B118" s="679" t="s">
        <v>3075</v>
      </c>
      <c r="C118" s="679" t="s">
        <v>2221</v>
      </c>
      <c r="D118" s="679" t="s">
        <v>3208</v>
      </c>
      <c r="E118" s="679" t="s">
        <v>3209</v>
      </c>
      <c r="F118" s="683"/>
      <c r="G118" s="683"/>
      <c r="H118" s="683"/>
      <c r="I118" s="683"/>
      <c r="J118" s="683">
        <v>1</v>
      </c>
      <c r="K118" s="683">
        <v>190</v>
      </c>
      <c r="L118" s="683"/>
      <c r="M118" s="683">
        <v>190</v>
      </c>
      <c r="N118" s="683">
        <v>3</v>
      </c>
      <c r="O118" s="683">
        <v>579</v>
      </c>
      <c r="P118" s="705"/>
      <c r="Q118" s="684">
        <v>193</v>
      </c>
    </row>
    <row r="119" spans="1:17" ht="14.45" customHeight="1" x14ac:dyDescent="0.2">
      <c r="A119" s="678" t="s">
        <v>3074</v>
      </c>
      <c r="B119" s="679" t="s">
        <v>3075</v>
      </c>
      <c r="C119" s="679" t="s">
        <v>2221</v>
      </c>
      <c r="D119" s="679" t="s">
        <v>3210</v>
      </c>
      <c r="E119" s="679" t="s">
        <v>3211</v>
      </c>
      <c r="F119" s="683"/>
      <c r="G119" s="683"/>
      <c r="H119" s="683"/>
      <c r="I119" s="683"/>
      <c r="J119" s="683"/>
      <c r="K119" s="683"/>
      <c r="L119" s="683"/>
      <c r="M119" s="683"/>
      <c r="N119" s="683">
        <v>1</v>
      </c>
      <c r="O119" s="683">
        <v>271</v>
      </c>
      <c r="P119" s="705"/>
      <c r="Q119" s="684">
        <v>271</v>
      </c>
    </row>
    <row r="120" spans="1:17" ht="14.45" customHeight="1" x14ac:dyDescent="0.2">
      <c r="A120" s="678" t="s">
        <v>3074</v>
      </c>
      <c r="B120" s="679" t="s">
        <v>3075</v>
      </c>
      <c r="C120" s="679" t="s">
        <v>2221</v>
      </c>
      <c r="D120" s="679" t="s">
        <v>3212</v>
      </c>
      <c r="E120" s="679" t="s">
        <v>3213</v>
      </c>
      <c r="F120" s="683"/>
      <c r="G120" s="683"/>
      <c r="H120" s="683"/>
      <c r="I120" s="683"/>
      <c r="J120" s="683"/>
      <c r="K120" s="683"/>
      <c r="L120" s="683"/>
      <c r="M120" s="683"/>
      <c r="N120" s="683">
        <v>1</v>
      </c>
      <c r="O120" s="683">
        <v>175</v>
      </c>
      <c r="P120" s="705"/>
      <c r="Q120" s="684">
        <v>175</v>
      </c>
    </row>
    <row r="121" spans="1:17" ht="14.45" customHeight="1" x14ac:dyDescent="0.2">
      <c r="A121" s="678" t="s">
        <v>3074</v>
      </c>
      <c r="B121" s="679" t="s">
        <v>3075</v>
      </c>
      <c r="C121" s="679" t="s">
        <v>2221</v>
      </c>
      <c r="D121" s="679" t="s">
        <v>3214</v>
      </c>
      <c r="E121" s="679" t="s">
        <v>3215</v>
      </c>
      <c r="F121" s="683">
        <v>107</v>
      </c>
      <c r="G121" s="683">
        <v>8988</v>
      </c>
      <c r="H121" s="683"/>
      <c r="I121" s="683">
        <v>84</v>
      </c>
      <c r="J121" s="683">
        <v>136</v>
      </c>
      <c r="K121" s="683">
        <v>11424</v>
      </c>
      <c r="L121" s="683"/>
      <c r="M121" s="683">
        <v>84</v>
      </c>
      <c r="N121" s="683">
        <v>109</v>
      </c>
      <c r="O121" s="683">
        <v>9265</v>
      </c>
      <c r="P121" s="705"/>
      <c r="Q121" s="684">
        <v>85</v>
      </c>
    </row>
    <row r="122" spans="1:17" ht="14.45" customHeight="1" x14ac:dyDescent="0.2">
      <c r="A122" s="678" t="s">
        <v>3074</v>
      </c>
      <c r="B122" s="679" t="s">
        <v>3075</v>
      </c>
      <c r="C122" s="679" t="s">
        <v>2221</v>
      </c>
      <c r="D122" s="679" t="s">
        <v>3216</v>
      </c>
      <c r="E122" s="679" t="s">
        <v>3217</v>
      </c>
      <c r="F122" s="683">
        <v>1</v>
      </c>
      <c r="G122" s="683">
        <v>302</v>
      </c>
      <c r="H122" s="683"/>
      <c r="I122" s="683">
        <v>302</v>
      </c>
      <c r="J122" s="683">
        <v>2</v>
      </c>
      <c r="K122" s="683">
        <v>606</v>
      </c>
      <c r="L122" s="683"/>
      <c r="M122" s="683">
        <v>303</v>
      </c>
      <c r="N122" s="683">
        <v>1</v>
      </c>
      <c r="O122" s="683">
        <v>305</v>
      </c>
      <c r="P122" s="705"/>
      <c r="Q122" s="684">
        <v>305</v>
      </c>
    </row>
    <row r="123" spans="1:17" ht="14.45" customHeight="1" x14ac:dyDescent="0.2">
      <c r="A123" s="678" t="s">
        <v>3074</v>
      </c>
      <c r="B123" s="679" t="s">
        <v>3075</v>
      </c>
      <c r="C123" s="679" t="s">
        <v>2221</v>
      </c>
      <c r="D123" s="679" t="s">
        <v>3218</v>
      </c>
      <c r="E123" s="679" t="s">
        <v>3219</v>
      </c>
      <c r="F123" s="683">
        <v>1</v>
      </c>
      <c r="G123" s="683">
        <v>22</v>
      </c>
      <c r="H123" s="683"/>
      <c r="I123" s="683">
        <v>22</v>
      </c>
      <c r="J123" s="683">
        <v>2</v>
      </c>
      <c r="K123" s="683">
        <v>44</v>
      </c>
      <c r="L123" s="683"/>
      <c r="M123" s="683">
        <v>22</v>
      </c>
      <c r="N123" s="683">
        <v>9</v>
      </c>
      <c r="O123" s="683">
        <v>207</v>
      </c>
      <c r="P123" s="705"/>
      <c r="Q123" s="684">
        <v>23</v>
      </c>
    </row>
    <row r="124" spans="1:17" ht="14.45" customHeight="1" x14ac:dyDescent="0.2">
      <c r="A124" s="678" t="s">
        <v>3074</v>
      </c>
      <c r="B124" s="679" t="s">
        <v>3075</v>
      </c>
      <c r="C124" s="679" t="s">
        <v>2221</v>
      </c>
      <c r="D124" s="679" t="s">
        <v>3220</v>
      </c>
      <c r="E124" s="679" t="s">
        <v>3221</v>
      </c>
      <c r="F124" s="683">
        <v>75</v>
      </c>
      <c r="G124" s="683">
        <v>1650</v>
      </c>
      <c r="H124" s="683"/>
      <c r="I124" s="683">
        <v>22</v>
      </c>
      <c r="J124" s="683">
        <v>61</v>
      </c>
      <c r="K124" s="683">
        <v>1342</v>
      </c>
      <c r="L124" s="683"/>
      <c r="M124" s="683">
        <v>22</v>
      </c>
      <c r="N124" s="683">
        <v>152</v>
      </c>
      <c r="O124" s="683">
        <v>3496</v>
      </c>
      <c r="P124" s="705"/>
      <c r="Q124" s="684">
        <v>23</v>
      </c>
    </row>
    <row r="125" spans="1:17" ht="14.45" customHeight="1" x14ac:dyDescent="0.2">
      <c r="A125" s="678" t="s">
        <v>3074</v>
      </c>
      <c r="B125" s="679" t="s">
        <v>3075</v>
      </c>
      <c r="C125" s="679" t="s">
        <v>2221</v>
      </c>
      <c r="D125" s="679" t="s">
        <v>3222</v>
      </c>
      <c r="E125" s="679" t="s">
        <v>3223</v>
      </c>
      <c r="F125" s="683"/>
      <c r="G125" s="683"/>
      <c r="H125" s="683"/>
      <c r="I125" s="683"/>
      <c r="J125" s="683"/>
      <c r="K125" s="683"/>
      <c r="L125" s="683"/>
      <c r="M125" s="683"/>
      <c r="N125" s="683">
        <v>2</v>
      </c>
      <c r="O125" s="683">
        <v>992</v>
      </c>
      <c r="P125" s="705"/>
      <c r="Q125" s="684">
        <v>496</v>
      </c>
    </row>
    <row r="126" spans="1:17" ht="14.45" customHeight="1" x14ac:dyDescent="0.2">
      <c r="A126" s="678" t="s">
        <v>3074</v>
      </c>
      <c r="B126" s="679" t="s">
        <v>3075</v>
      </c>
      <c r="C126" s="679" t="s">
        <v>2221</v>
      </c>
      <c r="D126" s="679" t="s">
        <v>3224</v>
      </c>
      <c r="E126" s="679" t="s">
        <v>3225</v>
      </c>
      <c r="F126" s="683">
        <v>1</v>
      </c>
      <c r="G126" s="683">
        <v>192</v>
      </c>
      <c r="H126" s="683"/>
      <c r="I126" s="683">
        <v>192</v>
      </c>
      <c r="J126" s="683">
        <v>1</v>
      </c>
      <c r="K126" s="683">
        <v>193</v>
      </c>
      <c r="L126" s="683"/>
      <c r="M126" s="683">
        <v>193</v>
      </c>
      <c r="N126" s="683">
        <v>4</v>
      </c>
      <c r="O126" s="683">
        <v>780</v>
      </c>
      <c r="P126" s="705"/>
      <c r="Q126" s="684">
        <v>195</v>
      </c>
    </row>
    <row r="127" spans="1:17" ht="14.45" customHeight="1" x14ac:dyDescent="0.2">
      <c r="A127" s="678" t="s">
        <v>3074</v>
      </c>
      <c r="B127" s="679" t="s">
        <v>3075</v>
      </c>
      <c r="C127" s="679" t="s">
        <v>2221</v>
      </c>
      <c r="D127" s="679" t="s">
        <v>3226</v>
      </c>
      <c r="E127" s="679" t="s">
        <v>3227</v>
      </c>
      <c r="F127" s="683"/>
      <c r="G127" s="683"/>
      <c r="H127" s="683"/>
      <c r="I127" s="683"/>
      <c r="J127" s="683"/>
      <c r="K127" s="683"/>
      <c r="L127" s="683"/>
      <c r="M127" s="683"/>
      <c r="N127" s="683">
        <v>13</v>
      </c>
      <c r="O127" s="683">
        <v>2678</v>
      </c>
      <c r="P127" s="705"/>
      <c r="Q127" s="684">
        <v>206</v>
      </c>
    </row>
    <row r="128" spans="1:17" ht="14.45" customHeight="1" x14ac:dyDescent="0.2">
      <c r="A128" s="678" t="s">
        <v>3074</v>
      </c>
      <c r="B128" s="679" t="s">
        <v>3075</v>
      </c>
      <c r="C128" s="679" t="s">
        <v>2221</v>
      </c>
      <c r="D128" s="679" t="s">
        <v>3228</v>
      </c>
      <c r="E128" s="679" t="s">
        <v>3229</v>
      </c>
      <c r="F128" s="683"/>
      <c r="G128" s="683"/>
      <c r="H128" s="683"/>
      <c r="I128" s="683"/>
      <c r="J128" s="683">
        <v>1</v>
      </c>
      <c r="K128" s="683">
        <v>168</v>
      </c>
      <c r="L128" s="683"/>
      <c r="M128" s="683">
        <v>168</v>
      </c>
      <c r="N128" s="683"/>
      <c r="O128" s="683"/>
      <c r="P128" s="705"/>
      <c r="Q128" s="684"/>
    </row>
    <row r="129" spans="1:17" ht="14.45" customHeight="1" x14ac:dyDescent="0.2">
      <c r="A129" s="678" t="s">
        <v>3074</v>
      </c>
      <c r="B129" s="679" t="s">
        <v>3075</v>
      </c>
      <c r="C129" s="679" t="s">
        <v>2221</v>
      </c>
      <c r="D129" s="679" t="s">
        <v>3230</v>
      </c>
      <c r="E129" s="679" t="s">
        <v>3231</v>
      </c>
      <c r="F129" s="683"/>
      <c r="G129" s="683"/>
      <c r="H129" s="683"/>
      <c r="I129" s="683"/>
      <c r="J129" s="683"/>
      <c r="K129" s="683"/>
      <c r="L129" s="683"/>
      <c r="M129" s="683"/>
      <c r="N129" s="683">
        <v>1</v>
      </c>
      <c r="O129" s="683">
        <v>272</v>
      </c>
      <c r="P129" s="705"/>
      <c r="Q129" s="684">
        <v>272</v>
      </c>
    </row>
    <row r="130" spans="1:17" ht="14.45" customHeight="1" x14ac:dyDescent="0.2">
      <c r="A130" s="678" t="s">
        <v>3074</v>
      </c>
      <c r="B130" s="679" t="s">
        <v>3075</v>
      </c>
      <c r="C130" s="679" t="s">
        <v>2221</v>
      </c>
      <c r="D130" s="679" t="s">
        <v>3232</v>
      </c>
      <c r="E130" s="679" t="s">
        <v>3233</v>
      </c>
      <c r="F130" s="683">
        <v>1</v>
      </c>
      <c r="G130" s="683">
        <v>127</v>
      </c>
      <c r="H130" s="683"/>
      <c r="I130" s="683">
        <v>127</v>
      </c>
      <c r="J130" s="683">
        <v>1</v>
      </c>
      <c r="K130" s="683">
        <v>127</v>
      </c>
      <c r="L130" s="683"/>
      <c r="M130" s="683">
        <v>127</v>
      </c>
      <c r="N130" s="683">
        <v>2</v>
      </c>
      <c r="O130" s="683">
        <v>256</v>
      </c>
      <c r="P130" s="705"/>
      <c r="Q130" s="684">
        <v>128</v>
      </c>
    </row>
    <row r="131" spans="1:17" ht="14.45" customHeight="1" x14ac:dyDescent="0.2">
      <c r="A131" s="678" t="s">
        <v>3074</v>
      </c>
      <c r="B131" s="679" t="s">
        <v>3075</v>
      </c>
      <c r="C131" s="679" t="s">
        <v>2221</v>
      </c>
      <c r="D131" s="679" t="s">
        <v>3234</v>
      </c>
      <c r="E131" s="679" t="s">
        <v>3235</v>
      </c>
      <c r="F131" s="683">
        <v>3</v>
      </c>
      <c r="G131" s="683">
        <v>930</v>
      </c>
      <c r="H131" s="683"/>
      <c r="I131" s="683">
        <v>310</v>
      </c>
      <c r="J131" s="683"/>
      <c r="K131" s="683"/>
      <c r="L131" s="683"/>
      <c r="M131" s="683"/>
      <c r="N131" s="683">
        <v>2</v>
      </c>
      <c r="O131" s="683">
        <v>622</v>
      </c>
      <c r="P131" s="705"/>
      <c r="Q131" s="684">
        <v>311</v>
      </c>
    </row>
    <row r="132" spans="1:17" ht="14.45" customHeight="1" x14ac:dyDescent="0.2">
      <c r="A132" s="678" t="s">
        <v>3074</v>
      </c>
      <c r="B132" s="679" t="s">
        <v>3075</v>
      </c>
      <c r="C132" s="679" t="s">
        <v>2221</v>
      </c>
      <c r="D132" s="679" t="s">
        <v>3236</v>
      </c>
      <c r="E132" s="679" t="s">
        <v>3237</v>
      </c>
      <c r="F132" s="683">
        <v>2</v>
      </c>
      <c r="G132" s="683">
        <v>46</v>
      </c>
      <c r="H132" s="683"/>
      <c r="I132" s="683">
        <v>23</v>
      </c>
      <c r="J132" s="683">
        <v>4</v>
      </c>
      <c r="K132" s="683">
        <v>92</v>
      </c>
      <c r="L132" s="683"/>
      <c r="M132" s="683">
        <v>23</v>
      </c>
      <c r="N132" s="683">
        <v>12</v>
      </c>
      <c r="O132" s="683">
        <v>288</v>
      </c>
      <c r="P132" s="705"/>
      <c r="Q132" s="684">
        <v>24</v>
      </c>
    </row>
    <row r="133" spans="1:17" ht="14.45" customHeight="1" x14ac:dyDescent="0.2">
      <c r="A133" s="678" t="s">
        <v>3074</v>
      </c>
      <c r="B133" s="679" t="s">
        <v>3075</v>
      </c>
      <c r="C133" s="679" t="s">
        <v>2221</v>
      </c>
      <c r="D133" s="679" t="s">
        <v>3238</v>
      </c>
      <c r="E133" s="679" t="s">
        <v>3239</v>
      </c>
      <c r="F133" s="683">
        <v>2</v>
      </c>
      <c r="G133" s="683">
        <v>34</v>
      </c>
      <c r="H133" s="683"/>
      <c r="I133" s="683">
        <v>17</v>
      </c>
      <c r="J133" s="683">
        <v>3</v>
      </c>
      <c r="K133" s="683">
        <v>51</v>
      </c>
      <c r="L133" s="683"/>
      <c r="M133" s="683">
        <v>17</v>
      </c>
      <c r="N133" s="683">
        <v>1</v>
      </c>
      <c r="O133" s="683">
        <v>17</v>
      </c>
      <c r="P133" s="705"/>
      <c r="Q133" s="684">
        <v>17</v>
      </c>
    </row>
    <row r="134" spans="1:17" ht="14.45" customHeight="1" x14ac:dyDescent="0.2">
      <c r="A134" s="678" t="s">
        <v>3074</v>
      </c>
      <c r="B134" s="679" t="s">
        <v>3075</v>
      </c>
      <c r="C134" s="679" t="s">
        <v>2221</v>
      </c>
      <c r="D134" s="679" t="s">
        <v>3240</v>
      </c>
      <c r="E134" s="679" t="s">
        <v>3241</v>
      </c>
      <c r="F134" s="683"/>
      <c r="G134" s="683"/>
      <c r="H134" s="683"/>
      <c r="I134" s="683"/>
      <c r="J134" s="683"/>
      <c r="K134" s="683"/>
      <c r="L134" s="683"/>
      <c r="M134" s="683"/>
      <c r="N134" s="683">
        <v>1</v>
      </c>
      <c r="O134" s="683">
        <v>654</v>
      </c>
      <c r="P134" s="705"/>
      <c r="Q134" s="684">
        <v>654</v>
      </c>
    </row>
    <row r="135" spans="1:17" ht="14.45" customHeight="1" x14ac:dyDescent="0.2">
      <c r="A135" s="678" t="s">
        <v>3074</v>
      </c>
      <c r="B135" s="679" t="s">
        <v>3075</v>
      </c>
      <c r="C135" s="679" t="s">
        <v>2221</v>
      </c>
      <c r="D135" s="679" t="s">
        <v>3242</v>
      </c>
      <c r="E135" s="679" t="s">
        <v>3243</v>
      </c>
      <c r="F135" s="683">
        <v>61</v>
      </c>
      <c r="G135" s="683">
        <v>18056</v>
      </c>
      <c r="H135" s="683"/>
      <c r="I135" s="683">
        <v>296</v>
      </c>
      <c r="J135" s="683">
        <v>45</v>
      </c>
      <c r="K135" s="683">
        <v>13320</v>
      </c>
      <c r="L135" s="683"/>
      <c r="M135" s="683">
        <v>296</v>
      </c>
      <c r="N135" s="683">
        <v>99</v>
      </c>
      <c r="O135" s="683">
        <v>29601</v>
      </c>
      <c r="P135" s="705"/>
      <c r="Q135" s="684">
        <v>299</v>
      </c>
    </row>
    <row r="136" spans="1:17" ht="14.45" customHeight="1" x14ac:dyDescent="0.2">
      <c r="A136" s="678" t="s">
        <v>3074</v>
      </c>
      <c r="B136" s="679" t="s">
        <v>3075</v>
      </c>
      <c r="C136" s="679" t="s">
        <v>2221</v>
      </c>
      <c r="D136" s="679" t="s">
        <v>3244</v>
      </c>
      <c r="E136" s="679" t="s">
        <v>3245</v>
      </c>
      <c r="F136" s="683">
        <v>1</v>
      </c>
      <c r="G136" s="683">
        <v>45</v>
      </c>
      <c r="H136" s="683"/>
      <c r="I136" s="683">
        <v>45</v>
      </c>
      <c r="J136" s="683">
        <v>1</v>
      </c>
      <c r="K136" s="683">
        <v>45</v>
      </c>
      <c r="L136" s="683"/>
      <c r="M136" s="683">
        <v>45</v>
      </c>
      <c r="N136" s="683">
        <v>5</v>
      </c>
      <c r="O136" s="683">
        <v>230</v>
      </c>
      <c r="P136" s="705"/>
      <c r="Q136" s="684">
        <v>46</v>
      </c>
    </row>
    <row r="137" spans="1:17" ht="14.45" customHeight="1" x14ac:dyDescent="0.2">
      <c r="A137" s="678" t="s">
        <v>3074</v>
      </c>
      <c r="B137" s="679" t="s">
        <v>3075</v>
      </c>
      <c r="C137" s="679" t="s">
        <v>2221</v>
      </c>
      <c r="D137" s="679" t="s">
        <v>3246</v>
      </c>
      <c r="E137" s="679" t="s">
        <v>3247</v>
      </c>
      <c r="F137" s="683"/>
      <c r="G137" s="683"/>
      <c r="H137" s="683"/>
      <c r="I137" s="683"/>
      <c r="J137" s="683"/>
      <c r="K137" s="683"/>
      <c r="L137" s="683"/>
      <c r="M137" s="683"/>
      <c r="N137" s="683">
        <v>1</v>
      </c>
      <c r="O137" s="683">
        <v>26</v>
      </c>
      <c r="P137" s="705"/>
      <c r="Q137" s="684">
        <v>26</v>
      </c>
    </row>
    <row r="138" spans="1:17" ht="14.45" customHeight="1" x14ac:dyDescent="0.2">
      <c r="A138" s="678" t="s">
        <v>3074</v>
      </c>
      <c r="B138" s="679" t="s">
        <v>3075</v>
      </c>
      <c r="C138" s="679" t="s">
        <v>2221</v>
      </c>
      <c r="D138" s="679" t="s">
        <v>3248</v>
      </c>
      <c r="E138" s="679" t="s">
        <v>3249</v>
      </c>
      <c r="F138" s="683">
        <v>2</v>
      </c>
      <c r="G138" s="683">
        <v>92</v>
      </c>
      <c r="H138" s="683"/>
      <c r="I138" s="683">
        <v>46</v>
      </c>
      <c r="J138" s="683">
        <v>5</v>
      </c>
      <c r="K138" s="683">
        <v>230</v>
      </c>
      <c r="L138" s="683"/>
      <c r="M138" s="683">
        <v>46</v>
      </c>
      <c r="N138" s="683">
        <v>12</v>
      </c>
      <c r="O138" s="683">
        <v>564</v>
      </c>
      <c r="P138" s="705"/>
      <c r="Q138" s="684">
        <v>47</v>
      </c>
    </row>
    <row r="139" spans="1:17" ht="14.45" customHeight="1" x14ac:dyDescent="0.2">
      <c r="A139" s="678" t="s">
        <v>3074</v>
      </c>
      <c r="B139" s="679" t="s">
        <v>3075</v>
      </c>
      <c r="C139" s="679" t="s">
        <v>2221</v>
      </c>
      <c r="D139" s="679" t="s">
        <v>3250</v>
      </c>
      <c r="E139" s="679" t="s">
        <v>3251</v>
      </c>
      <c r="F139" s="683"/>
      <c r="G139" s="683"/>
      <c r="H139" s="683"/>
      <c r="I139" s="683"/>
      <c r="J139" s="683">
        <v>1</v>
      </c>
      <c r="K139" s="683">
        <v>32</v>
      </c>
      <c r="L139" s="683"/>
      <c r="M139" s="683">
        <v>32</v>
      </c>
      <c r="N139" s="683">
        <v>1</v>
      </c>
      <c r="O139" s="683">
        <v>32</v>
      </c>
      <c r="P139" s="705"/>
      <c r="Q139" s="684">
        <v>32</v>
      </c>
    </row>
    <row r="140" spans="1:17" ht="14.45" customHeight="1" x14ac:dyDescent="0.2">
      <c r="A140" s="678" t="s">
        <v>3074</v>
      </c>
      <c r="B140" s="679" t="s">
        <v>3075</v>
      </c>
      <c r="C140" s="679" t="s">
        <v>2221</v>
      </c>
      <c r="D140" s="679" t="s">
        <v>3252</v>
      </c>
      <c r="E140" s="679" t="s">
        <v>3253</v>
      </c>
      <c r="F140" s="683">
        <v>5</v>
      </c>
      <c r="G140" s="683">
        <v>130</v>
      </c>
      <c r="H140" s="683"/>
      <c r="I140" s="683">
        <v>26</v>
      </c>
      <c r="J140" s="683"/>
      <c r="K140" s="683"/>
      <c r="L140" s="683"/>
      <c r="M140" s="683"/>
      <c r="N140" s="683">
        <v>5</v>
      </c>
      <c r="O140" s="683">
        <v>135</v>
      </c>
      <c r="P140" s="705"/>
      <c r="Q140" s="684">
        <v>27</v>
      </c>
    </row>
    <row r="141" spans="1:17" ht="14.45" customHeight="1" x14ac:dyDescent="0.2">
      <c r="A141" s="678" t="s">
        <v>3074</v>
      </c>
      <c r="B141" s="679" t="s">
        <v>3075</v>
      </c>
      <c r="C141" s="679" t="s">
        <v>2221</v>
      </c>
      <c r="D141" s="679" t="s">
        <v>3254</v>
      </c>
      <c r="E141" s="679" t="s">
        <v>3255</v>
      </c>
      <c r="F141" s="683"/>
      <c r="G141" s="683"/>
      <c r="H141" s="683"/>
      <c r="I141" s="683"/>
      <c r="J141" s="683">
        <v>2</v>
      </c>
      <c r="K141" s="683">
        <v>62</v>
      </c>
      <c r="L141" s="683"/>
      <c r="M141" s="683">
        <v>31</v>
      </c>
      <c r="N141" s="683">
        <v>2</v>
      </c>
      <c r="O141" s="683">
        <v>64</v>
      </c>
      <c r="P141" s="705"/>
      <c r="Q141" s="684">
        <v>32</v>
      </c>
    </row>
    <row r="142" spans="1:17" ht="14.45" customHeight="1" x14ac:dyDescent="0.2">
      <c r="A142" s="678" t="s">
        <v>3074</v>
      </c>
      <c r="B142" s="679" t="s">
        <v>3075</v>
      </c>
      <c r="C142" s="679" t="s">
        <v>2221</v>
      </c>
      <c r="D142" s="679" t="s">
        <v>3256</v>
      </c>
      <c r="E142" s="679" t="s">
        <v>3257</v>
      </c>
      <c r="F142" s="683"/>
      <c r="G142" s="683"/>
      <c r="H142" s="683"/>
      <c r="I142" s="683"/>
      <c r="J142" s="683"/>
      <c r="K142" s="683"/>
      <c r="L142" s="683"/>
      <c r="M142" s="683"/>
      <c r="N142" s="683">
        <v>2</v>
      </c>
      <c r="O142" s="683">
        <v>274</v>
      </c>
      <c r="P142" s="705"/>
      <c r="Q142" s="684">
        <v>137</v>
      </c>
    </row>
    <row r="143" spans="1:17" ht="14.45" customHeight="1" x14ac:dyDescent="0.2">
      <c r="A143" s="678" t="s">
        <v>3074</v>
      </c>
      <c r="B143" s="679" t="s">
        <v>3075</v>
      </c>
      <c r="C143" s="679" t="s">
        <v>2221</v>
      </c>
      <c r="D143" s="679" t="s">
        <v>3258</v>
      </c>
      <c r="E143" s="679" t="s">
        <v>3259</v>
      </c>
      <c r="F143" s="683">
        <v>2</v>
      </c>
      <c r="G143" s="683">
        <v>548</v>
      </c>
      <c r="H143" s="683"/>
      <c r="I143" s="683">
        <v>274</v>
      </c>
      <c r="J143" s="683">
        <v>1</v>
      </c>
      <c r="K143" s="683">
        <v>275</v>
      </c>
      <c r="L143" s="683"/>
      <c r="M143" s="683">
        <v>275</v>
      </c>
      <c r="N143" s="683"/>
      <c r="O143" s="683"/>
      <c r="P143" s="705"/>
      <c r="Q143" s="684"/>
    </row>
    <row r="144" spans="1:17" ht="14.45" customHeight="1" x14ac:dyDescent="0.2">
      <c r="A144" s="678" t="s">
        <v>3074</v>
      </c>
      <c r="B144" s="679" t="s">
        <v>3075</v>
      </c>
      <c r="C144" s="679" t="s">
        <v>2221</v>
      </c>
      <c r="D144" s="679" t="s">
        <v>3260</v>
      </c>
      <c r="E144" s="679" t="s">
        <v>3261</v>
      </c>
      <c r="F144" s="683">
        <v>1</v>
      </c>
      <c r="G144" s="683">
        <v>133</v>
      </c>
      <c r="H144" s="683"/>
      <c r="I144" s="683">
        <v>133</v>
      </c>
      <c r="J144" s="683">
        <v>1</v>
      </c>
      <c r="K144" s="683">
        <v>133</v>
      </c>
      <c r="L144" s="683"/>
      <c r="M144" s="683">
        <v>133</v>
      </c>
      <c r="N144" s="683">
        <v>9</v>
      </c>
      <c r="O144" s="683">
        <v>1206</v>
      </c>
      <c r="P144" s="705"/>
      <c r="Q144" s="684">
        <v>134</v>
      </c>
    </row>
    <row r="145" spans="1:17" ht="14.45" customHeight="1" x14ac:dyDescent="0.2">
      <c r="A145" s="678" t="s">
        <v>3074</v>
      </c>
      <c r="B145" s="679" t="s">
        <v>3075</v>
      </c>
      <c r="C145" s="679" t="s">
        <v>2221</v>
      </c>
      <c r="D145" s="679" t="s">
        <v>3262</v>
      </c>
      <c r="E145" s="679" t="s">
        <v>3263</v>
      </c>
      <c r="F145" s="683">
        <v>127</v>
      </c>
      <c r="G145" s="683">
        <v>4699</v>
      </c>
      <c r="H145" s="683"/>
      <c r="I145" s="683">
        <v>37</v>
      </c>
      <c r="J145" s="683">
        <v>143</v>
      </c>
      <c r="K145" s="683">
        <v>5291</v>
      </c>
      <c r="L145" s="683"/>
      <c r="M145" s="683">
        <v>37</v>
      </c>
      <c r="N145" s="683">
        <v>212</v>
      </c>
      <c r="O145" s="683">
        <v>8056</v>
      </c>
      <c r="P145" s="705"/>
      <c r="Q145" s="684">
        <v>38</v>
      </c>
    </row>
    <row r="146" spans="1:17" ht="14.45" customHeight="1" x14ac:dyDescent="0.2">
      <c r="A146" s="678" t="s">
        <v>3074</v>
      </c>
      <c r="B146" s="679" t="s">
        <v>3075</v>
      </c>
      <c r="C146" s="679" t="s">
        <v>2221</v>
      </c>
      <c r="D146" s="679" t="s">
        <v>3264</v>
      </c>
      <c r="E146" s="679" t="s">
        <v>3265</v>
      </c>
      <c r="F146" s="683"/>
      <c r="G146" s="683"/>
      <c r="H146" s="683"/>
      <c r="I146" s="683"/>
      <c r="J146" s="683"/>
      <c r="K146" s="683"/>
      <c r="L146" s="683"/>
      <c r="M146" s="683"/>
      <c r="N146" s="683">
        <v>1</v>
      </c>
      <c r="O146" s="683">
        <v>476</v>
      </c>
      <c r="P146" s="705"/>
      <c r="Q146" s="684">
        <v>476</v>
      </c>
    </row>
    <row r="147" spans="1:17" ht="14.45" customHeight="1" x14ac:dyDescent="0.2">
      <c r="A147" s="678" t="s">
        <v>3074</v>
      </c>
      <c r="B147" s="679" t="s">
        <v>3075</v>
      </c>
      <c r="C147" s="679" t="s">
        <v>2221</v>
      </c>
      <c r="D147" s="679" t="s">
        <v>3266</v>
      </c>
      <c r="E147" s="679" t="s">
        <v>3267</v>
      </c>
      <c r="F147" s="683"/>
      <c r="G147" s="683"/>
      <c r="H147" s="683"/>
      <c r="I147" s="683"/>
      <c r="J147" s="683">
        <v>1</v>
      </c>
      <c r="K147" s="683">
        <v>171</v>
      </c>
      <c r="L147" s="683"/>
      <c r="M147" s="683">
        <v>171</v>
      </c>
      <c r="N147" s="683">
        <v>1</v>
      </c>
      <c r="O147" s="683">
        <v>172</v>
      </c>
      <c r="P147" s="705"/>
      <c r="Q147" s="684">
        <v>172</v>
      </c>
    </row>
    <row r="148" spans="1:17" ht="14.45" customHeight="1" x14ac:dyDescent="0.2">
      <c r="A148" s="678" t="s">
        <v>3074</v>
      </c>
      <c r="B148" s="679" t="s">
        <v>3075</v>
      </c>
      <c r="C148" s="679" t="s">
        <v>2221</v>
      </c>
      <c r="D148" s="679" t="s">
        <v>3268</v>
      </c>
      <c r="E148" s="679" t="s">
        <v>3269</v>
      </c>
      <c r="F148" s="683">
        <v>10</v>
      </c>
      <c r="G148" s="683">
        <v>940</v>
      </c>
      <c r="H148" s="683"/>
      <c r="I148" s="683">
        <v>94</v>
      </c>
      <c r="J148" s="683">
        <v>16</v>
      </c>
      <c r="K148" s="683">
        <v>1504</v>
      </c>
      <c r="L148" s="683"/>
      <c r="M148" s="683">
        <v>94</v>
      </c>
      <c r="N148" s="683">
        <v>3</v>
      </c>
      <c r="O148" s="683">
        <v>291</v>
      </c>
      <c r="P148" s="705"/>
      <c r="Q148" s="684">
        <v>97</v>
      </c>
    </row>
    <row r="149" spans="1:17" ht="14.45" customHeight="1" x14ac:dyDescent="0.2">
      <c r="A149" s="678" t="s">
        <v>3074</v>
      </c>
      <c r="B149" s="679" t="s">
        <v>3075</v>
      </c>
      <c r="C149" s="679" t="s">
        <v>2221</v>
      </c>
      <c r="D149" s="679" t="s">
        <v>3270</v>
      </c>
      <c r="E149" s="679" t="s">
        <v>3271</v>
      </c>
      <c r="F149" s="683">
        <v>2</v>
      </c>
      <c r="G149" s="683">
        <v>1884</v>
      </c>
      <c r="H149" s="683"/>
      <c r="I149" s="683">
        <v>942</v>
      </c>
      <c r="J149" s="683"/>
      <c r="K149" s="683"/>
      <c r="L149" s="683"/>
      <c r="M149" s="683"/>
      <c r="N149" s="683"/>
      <c r="O149" s="683"/>
      <c r="P149" s="705"/>
      <c r="Q149" s="684"/>
    </row>
    <row r="150" spans="1:17" ht="14.45" customHeight="1" x14ac:dyDescent="0.2">
      <c r="A150" s="678" t="s">
        <v>3074</v>
      </c>
      <c r="B150" s="679" t="s">
        <v>3075</v>
      </c>
      <c r="C150" s="679" t="s">
        <v>2221</v>
      </c>
      <c r="D150" s="679" t="s">
        <v>3272</v>
      </c>
      <c r="E150" s="679" t="s">
        <v>3273</v>
      </c>
      <c r="F150" s="683"/>
      <c r="G150" s="683"/>
      <c r="H150" s="683"/>
      <c r="I150" s="683"/>
      <c r="J150" s="683">
        <v>2</v>
      </c>
      <c r="K150" s="683">
        <v>188</v>
      </c>
      <c r="L150" s="683"/>
      <c r="M150" s="683">
        <v>94</v>
      </c>
      <c r="N150" s="683"/>
      <c r="O150" s="683"/>
      <c r="P150" s="705"/>
      <c r="Q150" s="684"/>
    </row>
    <row r="151" spans="1:17" ht="14.45" customHeight="1" x14ac:dyDescent="0.2">
      <c r="A151" s="678" t="s">
        <v>3074</v>
      </c>
      <c r="B151" s="679" t="s">
        <v>3075</v>
      </c>
      <c r="C151" s="679" t="s">
        <v>2221</v>
      </c>
      <c r="D151" s="679" t="s">
        <v>3274</v>
      </c>
      <c r="E151" s="679" t="s">
        <v>3275</v>
      </c>
      <c r="F151" s="683"/>
      <c r="G151" s="683"/>
      <c r="H151" s="683"/>
      <c r="I151" s="683"/>
      <c r="J151" s="683">
        <v>67</v>
      </c>
      <c r="K151" s="683">
        <v>35778</v>
      </c>
      <c r="L151" s="683"/>
      <c r="M151" s="683">
        <v>534</v>
      </c>
      <c r="N151" s="683">
        <v>59</v>
      </c>
      <c r="O151" s="683">
        <v>31624</v>
      </c>
      <c r="P151" s="705"/>
      <c r="Q151" s="684">
        <v>536</v>
      </c>
    </row>
    <row r="152" spans="1:17" ht="14.45" customHeight="1" x14ac:dyDescent="0.2">
      <c r="A152" s="678" t="s">
        <v>3074</v>
      </c>
      <c r="B152" s="679" t="s">
        <v>3075</v>
      </c>
      <c r="C152" s="679" t="s">
        <v>2221</v>
      </c>
      <c r="D152" s="679" t="s">
        <v>3276</v>
      </c>
      <c r="E152" s="679" t="s">
        <v>3277</v>
      </c>
      <c r="F152" s="683"/>
      <c r="G152" s="683"/>
      <c r="H152" s="683"/>
      <c r="I152" s="683"/>
      <c r="J152" s="683">
        <v>1</v>
      </c>
      <c r="K152" s="683">
        <v>53</v>
      </c>
      <c r="L152" s="683"/>
      <c r="M152" s="683">
        <v>53</v>
      </c>
      <c r="N152" s="683">
        <v>1</v>
      </c>
      <c r="O152" s="683">
        <v>55</v>
      </c>
      <c r="P152" s="705"/>
      <c r="Q152" s="684">
        <v>55</v>
      </c>
    </row>
    <row r="153" spans="1:17" ht="14.45" customHeight="1" x14ac:dyDescent="0.2">
      <c r="A153" s="678" t="s">
        <v>3074</v>
      </c>
      <c r="B153" s="679" t="s">
        <v>3075</v>
      </c>
      <c r="C153" s="679" t="s">
        <v>2221</v>
      </c>
      <c r="D153" s="679" t="s">
        <v>3278</v>
      </c>
      <c r="E153" s="679" t="s">
        <v>3279</v>
      </c>
      <c r="F153" s="683"/>
      <c r="G153" s="683"/>
      <c r="H153" s="683"/>
      <c r="I153" s="683"/>
      <c r="J153" s="683"/>
      <c r="K153" s="683"/>
      <c r="L153" s="683"/>
      <c r="M153" s="683"/>
      <c r="N153" s="683">
        <v>24</v>
      </c>
      <c r="O153" s="683">
        <v>18624</v>
      </c>
      <c r="P153" s="705"/>
      <c r="Q153" s="684">
        <v>776</v>
      </c>
    </row>
    <row r="154" spans="1:17" ht="14.45" customHeight="1" x14ac:dyDescent="0.2">
      <c r="A154" s="678" t="s">
        <v>3074</v>
      </c>
      <c r="B154" s="679" t="s">
        <v>3280</v>
      </c>
      <c r="C154" s="679" t="s">
        <v>2221</v>
      </c>
      <c r="D154" s="679" t="s">
        <v>3281</v>
      </c>
      <c r="E154" s="679" t="s">
        <v>3282</v>
      </c>
      <c r="F154" s="683">
        <v>5</v>
      </c>
      <c r="G154" s="683">
        <v>5195</v>
      </c>
      <c r="H154" s="683"/>
      <c r="I154" s="683">
        <v>1039</v>
      </c>
      <c r="J154" s="683">
        <v>3</v>
      </c>
      <c r="K154" s="683">
        <v>3120</v>
      </c>
      <c r="L154" s="683"/>
      <c r="M154" s="683">
        <v>1040</v>
      </c>
      <c r="N154" s="683"/>
      <c r="O154" s="683"/>
      <c r="P154" s="705"/>
      <c r="Q154" s="684"/>
    </row>
    <row r="155" spans="1:17" ht="14.45" customHeight="1" x14ac:dyDescent="0.2">
      <c r="A155" s="678" t="s">
        <v>3283</v>
      </c>
      <c r="B155" s="679" t="s">
        <v>2979</v>
      </c>
      <c r="C155" s="679" t="s">
        <v>2436</v>
      </c>
      <c r="D155" s="679" t="s">
        <v>2446</v>
      </c>
      <c r="E155" s="679" t="s">
        <v>2447</v>
      </c>
      <c r="F155" s="683"/>
      <c r="G155" s="683"/>
      <c r="H155" s="683"/>
      <c r="I155" s="683"/>
      <c r="J155" s="683">
        <v>0.30000000000000004</v>
      </c>
      <c r="K155" s="683">
        <v>1386.33</v>
      </c>
      <c r="L155" s="683"/>
      <c r="M155" s="683">
        <v>4621.0999999999995</v>
      </c>
      <c r="N155" s="683">
        <v>0.02</v>
      </c>
      <c r="O155" s="683">
        <v>97.26</v>
      </c>
      <c r="P155" s="705"/>
      <c r="Q155" s="684">
        <v>4863</v>
      </c>
    </row>
    <row r="156" spans="1:17" ht="14.45" customHeight="1" x14ac:dyDescent="0.2">
      <c r="A156" s="678" t="s">
        <v>3283</v>
      </c>
      <c r="B156" s="679" t="s">
        <v>2979</v>
      </c>
      <c r="C156" s="679" t="s">
        <v>2436</v>
      </c>
      <c r="D156" s="679" t="s">
        <v>3284</v>
      </c>
      <c r="E156" s="679" t="s">
        <v>2447</v>
      </c>
      <c r="F156" s="683">
        <v>1.6600000000000001</v>
      </c>
      <c r="G156" s="683">
        <v>14523.679999999998</v>
      </c>
      <c r="H156" s="683"/>
      <c r="I156" s="683">
        <v>8749.2048192771072</v>
      </c>
      <c r="J156" s="683">
        <v>1.1800000000000002</v>
      </c>
      <c r="K156" s="683">
        <v>10235.09</v>
      </c>
      <c r="L156" s="683"/>
      <c r="M156" s="683">
        <v>8673.8050847457616</v>
      </c>
      <c r="N156" s="683">
        <v>2.3199999999999998</v>
      </c>
      <c r="O156" s="683">
        <v>20298.14</v>
      </c>
      <c r="P156" s="705"/>
      <c r="Q156" s="684">
        <v>8749.1982758620688</v>
      </c>
    </row>
    <row r="157" spans="1:17" ht="14.45" customHeight="1" x14ac:dyDescent="0.2">
      <c r="A157" s="678" t="s">
        <v>3283</v>
      </c>
      <c r="B157" s="679" t="s">
        <v>2979</v>
      </c>
      <c r="C157" s="679" t="s">
        <v>2436</v>
      </c>
      <c r="D157" s="679" t="s">
        <v>3285</v>
      </c>
      <c r="E157" s="679" t="s">
        <v>3286</v>
      </c>
      <c r="F157" s="683">
        <v>0.3</v>
      </c>
      <c r="G157" s="683">
        <v>137.72</v>
      </c>
      <c r="H157" s="683"/>
      <c r="I157" s="683">
        <v>459.06666666666666</v>
      </c>
      <c r="J157" s="683"/>
      <c r="K157" s="683"/>
      <c r="L157" s="683"/>
      <c r="M157" s="683"/>
      <c r="N157" s="683"/>
      <c r="O157" s="683"/>
      <c r="P157" s="705"/>
      <c r="Q157" s="684"/>
    </row>
    <row r="158" spans="1:17" ht="14.45" customHeight="1" x14ac:dyDescent="0.2">
      <c r="A158" s="678" t="s">
        <v>3283</v>
      </c>
      <c r="B158" s="679" t="s">
        <v>2979</v>
      </c>
      <c r="C158" s="679" t="s">
        <v>2436</v>
      </c>
      <c r="D158" s="679" t="s">
        <v>3287</v>
      </c>
      <c r="E158" s="679" t="s">
        <v>3288</v>
      </c>
      <c r="F158" s="683">
        <v>0.1</v>
      </c>
      <c r="G158" s="683">
        <v>71.88</v>
      </c>
      <c r="H158" s="683"/>
      <c r="I158" s="683">
        <v>718.8</v>
      </c>
      <c r="J158" s="683"/>
      <c r="K158" s="683"/>
      <c r="L158" s="683"/>
      <c r="M158" s="683"/>
      <c r="N158" s="683"/>
      <c r="O158" s="683"/>
      <c r="P158" s="705"/>
      <c r="Q158" s="684"/>
    </row>
    <row r="159" spans="1:17" ht="14.45" customHeight="1" x14ac:dyDescent="0.2">
      <c r="A159" s="678" t="s">
        <v>3283</v>
      </c>
      <c r="B159" s="679" t="s">
        <v>2979</v>
      </c>
      <c r="C159" s="679" t="s">
        <v>2436</v>
      </c>
      <c r="D159" s="679" t="s">
        <v>3289</v>
      </c>
      <c r="E159" s="679" t="s">
        <v>2504</v>
      </c>
      <c r="F159" s="683">
        <v>11.93</v>
      </c>
      <c r="G159" s="683">
        <v>7813.7900000000018</v>
      </c>
      <c r="H159" s="683"/>
      <c r="I159" s="683">
        <v>654.96982397317709</v>
      </c>
      <c r="J159" s="683">
        <v>5.95</v>
      </c>
      <c r="K159" s="683">
        <v>3900.34</v>
      </c>
      <c r="L159" s="683"/>
      <c r="M159" s="683">
        <v>655.5193277310924</v>
      </c>
      <c r="N159" s="683">
        <v>8.5499999999999989</v>
      </c>
      <c r="O159" s="683">
        <v>5604.68</v>
      </c>
      <c r="P159" s="705"/>
      <c r="Q159" s="684">
        <v>655.51812865497084</v>
      </c>
    </row>
    <row r="160" spans="1:17" ht="14.45" customHeight="1" x14ac:dyDescent="0.2">
      <c r="A160" s="678" t="s">
        <v>3283</v>
      </c>
      <c r="B160" s="679" t="s">
        <v>2979</v>
      </c>
      <c r="C160" s="679" t="s">
        <v>2436</v>
      </c>
      <c r="D160" s="679" t="s">
        <v>3290</v>
      </c>
      <c r="E160" s="679" t="s">
        <v>2504</v>
      </c>
      <c r="F160" s="683">
        <v>0.23</v>
      </c>
      <c r="G160" s="683">
        <v>2611.69</v>
      </c>
      <c r="H160" s="683"/>
      <c r="I160" s="683">
        <v>11355.173913043478</v>
      </c>
      <c r="J160" s="683">
        <v>0.54</v>
      </c>
      <c r="K160" s="683">
        <v>7158.9100000000008</v>
      </c>
      <c r="L160" s="683"/>
      <c r="M160" s="683">
        <v>13257.240740740741</v>
      </c>
      <c r="N160" s="683">
        <v>1.0700000000000003</v>
      </c>
      <c r="O160" s="683">
        <v>13754.09</v>
      </c>
      <c r="P160" s="705"/>
      <c r="Q160" s="684">
        <v>12854.289719626166</v>
      </c>
    </row>
    <row r="161" spans="1:17" ht="14.45" customHeight="1" x14ac:dyDescent="0.2">
      <c r="A161" s="678" t="s">
        <v>3283</v>
      </c>
      <c r="B161" s="679" t="s">
        <v>2979</v>
      </c>
      <c r="C161" s="679" t="s">
        <v>2436</v>
      </c>
      <c r="D161" s="679" t="s">
        <v>2503</v>
      </c>
      <c r="E161" s="679" t="s">
        <v>2504</v>
      </c>
      <c r="F161" s="683">
        <v>0.48</v>
      </c>
      <c r="G161" s="683">
        <v>786.94</v>
      </c>
      <c r="H161" s="683"/>
      <c r="I161" s="683">
        <v>1639.4583333333335</v>
      </c>
      <c r="J161" s="683">
        <v>0.64000000000000012</v>
      </c>
      <c r="K161" s="683">
        <v>1049.25</v>
      </c>
      <c r="L161" s="683"/>
      <c r="M161" s="683">
        <v>1639.4531249999998</v>
      </c>
      <c r="N161" s="683">
        <v>0.14000000000000001</v>
      </c>
      <c r="O161" s="683">
        <v>229.52</v>
      </c>
      <c r="P161" s="705"/>
      <c r="Q161" s="684">
        <v>1639.4285714285713</v>
      </c>
    </row>
    <row r="162" spans="1:17" ht="14.45" customHeight="1" x14ac:dyDescent="0.2">
      <c r="A162" s="678" t="s">
        <v>3283</v>
      </c>
      <c r="B162" s="679" t="s">
        <v>2979</v>
      </c>
      <c r="C162" s="679" t="s">
        <v>2436</v>
      </c>
      <c r="D162" s="679" t="s">
        <v>3291</v>
      </c>
      <c r="E162" s="679" t="s">
        <v>3292</v>
      </c>
      <c r="F162" s="683">
        <v>2</v>
      </c>
      <c r="G162" s="683">
        <v>2913.16</v>
      </c>
      <c r="H162" s="683"/>
      <c r="I162" s="683">
        <v>1456.58</v>
      </c>
      <c r="J162" s="683"/>
      <c r="K162" s="683"/>
      <c r="L162" s="683"/>
      <c r="M162" s="683"/>
      <c r="N162" s="683">
        <v>0.34</v>
      </c>
      <c r="O162" s="683">
        <v>495.24</v>
      </c>
      <c r="P162" s="705"/>
      <c r="Q162" s="684">
        <v>1456.5882352941176</v>
      </c>
    </row>
    <row r="163" spans="1:17" ht="14.45" customHeight="1" x14ac:dyDescent="0.2">
      <c r="A163" s="678" t="s">
        <v>3283</v>
      </c>
      <c r="B163" s="679" t="s">
        <v>2979</v>
      </c>
      <c r="C163" s="679" t="s">
        <v>2436</v>
      </c>
      <c r="D163" s="679" t="s">
        <v>3293</v>
      </c>
      <c r="E163" s="679" t="s">
        <v>3292</v>
      </c>
      <c r="F163" s="683"/>
      <c r="G163" s="683"/>
      <c r="H163" s="683"/>
      <c r="I163" s="683"/>
      <c r="J163" s="683"/>
      <c r="K163" s="683"/>
      <c r="L163" s="683"/>
      <c r="M163" s="683"/>
      <c r="N163" s="683">
        <v>0.2</v>
      </c>
      <c r="O163" s="683">
        <v>728.2</v>
      </c>
      <c r="P163" s="705"/>
      <c r="Q163" s="684">
        <v>3641</v>
      </c>
    </row>
    <row r="164" spans="1:17" ht="14.45" customHeight="1" x14ac:dyDescent="0.2">
      <c r="A164" s="678" t="s">
        <v>3283</v>
      </c>
      <c r="B164" s="679" t="s">
        <v>2979</v>
      </c>
      <c r="C164" s="679" t="s">
        <v>2436</v>
      </c>
      <c r="D164" s="679" t="s">
        <v>3294</v>
      </c>
      <c r="E164" s="679" t="s">
        <v>2504</v>
      </c>
      <c r="F164" s="683">
        <v>0.9</v>
      </c>
      <c r="G164" s="683">
        <v>479.07000000000005</v>
      </c>
      <c r="H164" s="683"/>
      <c r="I164" s="683">
        <v>532.30000000000007</v>
      </c>
      <c r="J164" s="683">
        <v>0.8</v>
      </c>
      <c r="K164" s="683">
        <v>425.84</v>
      </c>
      <c r="L164" s="683"/>
      <c r="M164" s="683">
        <v>532.29999999999995</v>
      </c>
      <c r="N164" s="683">
        <v>1.8000000000000003</v>
      </c>
      <c r="O164" s="683">
        <v>958.14</v>
      </c>
      <c r="P164" s="705"/>
      <c r="Q164" s="684">
        <v>532.29999999999995</v>
      </c>
    </row>
    <row r="165" spans="1:17" ht="14.45" customHeight="1" x14ac:dyDescent="0.2">
      <c r="A165" s="678" t="s">
        <v>3283</v>
      </c>
      <c r="B165" s="679" t="s">
        <v>2979</v>
      </c>
      <c r="C165" s="679" t="s">
        <v>2436</v>
      </c>
      <c r="D165" s="679" t="s">
        <v>3295</v>
      </c>
      <c r="E165" s="679" t="s">
        <v>2504</v>
      </c>
      <c r="F165" s="683"/>
      <c r="G165" s="683"/>
      <c r="H165" s="683"/>
      <c r="I165" s="683"/>
      <c r="J165" s="683">
        <v>0.1</v>
      </c>
      <c r="K165" s="683">
        <v>327.58999999999997</v>
      </c>
      <c r="L165" s="683"/>
      <c r="M165" s="683">
        <v>3275.8999999999996</v>
      </c>
      <c r="N165" s="683"/>
      <c r="O165" s="683"/>
      <c r="P165" s="705"/>
      <c r="Q165" s="684"/>
    </row>
    <row r="166" spans="1:17" ht="14.45" customHeight="1" x14ac:dyDescent="0.2">
      <c r="A166" s="678" t="s">
        <v>3283</v>
      </c>
      <c r="B166" s="679" t="s">
        <v>2979</v>
      </c>
      <c r="C166" s="679" t="s">
        <v>2544</v>
      </c>
      <c r="D166" s="679" t="s">
        <v>3296</v>
      </c>
      <c r="E166" s="679" t="s">
        <v>3297</v>
      </c>
      <c r="F166" s="683"/>
      <c r="G166" s="683"/>
      <c r="H166" s="683"/>
      <c r="I166" s="683"/>
      <c r="J166" s="683">
        <v>1</v>
      </c>
      <c r="K166" s="683">
        <v>1707.1</v>
      </c>
      <c r="L166" s="683"/>
      <c r="M166" s="683">
        <v>1707.1</v>
      </c>
      <c r="N166" s="683"/>
      <c r="O166" s="683"/>
      <c r="P166" s="705"/>
      <c r="Q166" s="684"/>
    </row>
    <row r="167" spans="1:17" ht="14.45" customHeight="1" x14ac:dyDescent="0.2">
      <c r="A167" s="678" t="s">
        <v>3283</v>
      </c>
      <c r="B167" s="679" t="s">
        <v>2979</v>
      </c>
      <c r="C167" s="679" t="s">
        <v>2544</v>
      </c>
      <c r="D167" s="679" t="s">
        <v>3298</v>
      </c>
      <c r="E167" s="679" t="s">
        <v>3299</v>
      </c>
      <c r="F167" s="683"/>
      <c r="G167" s="683"/>
      <c r="H167" s="683"/>
      <c r="I167" s="683"/>
      <c r="J167" s="683">
        <v>1</v>
      </c>
      <c r="K167" s="683">
        <v>1092.25</v>
      </c>
      <c r="L167" s="683"/>
      <c r="M167" s="683">
        <v>1092.25</v>
      </c>
      <c r="N167" s="683">
        <v>4</v>
      </c>
      <c r="O167" s="683">
        <v>3897.82</v>
      </c>
      <c r="P167" s="705"/>
      <c r="Q167" s="684">
        <v>974.45500000000004</v>
      </c>
    </row>
    <row r="168" spans="1:17" ht="14.45" customHeight="1" x14ac:dyDescent="0.2">
      <c r="A168" s="678" t="s">
        <v>3283</v>
      </c>
      <c r="B168" s="679" t="s">
        <v>2979</v>
      </c>
      <c r="C168" s="679" t="s">
        <v>2544</v>
      </c>
      <c r="D168" s="679" t="s">
        <v>3300</v>
      </c>
      <c r="E168" s="679" t="s">
        <v>2581</v>
      </c>
      <c r="F168" s="683">
        <v>3</v>
      </c>
      <c r="G168" s="683">
        <v>2916.96</v>
      </c>
      <c r="H168" s="683"/>
      <c r="I168" s="683">
        <v>972.32</v>
      </c>
      <c r="J168" s="683">
        <v>3</v>
      </c>
      <c r="K168" s="683">
        <v>2147.3199999999997</v>
      </c>
      <c r="L168" s="683"/>
      <c r="M168" s="683">
        <v>715.7733333333332</v>
      </c>
      <c r="N168" s="683">
        <v>6</v>
      </c>
      <c r="O168" s="683">
        <v>4295.46</v>
      </c>
      <c r="P168" s="705"/>
      <c r="Q168" s="684">
        <v>715.91</v>
      </c>
    </row>
    <row r="169" spans="1:17" ht="14.45" customHeight="1" x14ac:dyDescent="0.2">
      <c r="A169" s="678" t="s">
        <v>3283</v>
      </c>
      <c r="B169" s="679" t="s">
        <v>2979</v>
      </c>
      <c r="C169" s="679" t="s">
        <v>2544</v>
      </c>
      <c r="D169" s="679" t="s">
        <v>2580</v>
      </c>
      <c r="E169" s="679" t="s">
        <v>2581</v>
      </c>
      <c r="F169" s="683">
        <v>12</v>
      </c>
      <c r="G169" s="683">
        <v>10890</v>
      </c>
      <c r="H169" s="683"/>
      <c r="I169" s="683">
        <v>907.5</v>
      </c>
      <c r="J169" s="683">
        <v>8</v>
      </c>
      <c r="K169" s="683">
        <v>7259.1900000000005</v>
      </c>
      <c r="L169" s="683"/>
      <c r="M169" s="683">
        <v>907.39875000000006</v>
      </c>
      <c r="N169" s="683">
        <v>14</v>
      </c>
      <c r="O169" s="683">
        <v>12705</v>
      </c>
      <c r="P169" s="705"/>
      <c r="Q169" s="684">
        <v>907.5</v>
      </c>
    </row>
    <row r="170" spans="1:17" ht="14.45" customHeight="1" x14ac:dyDescent="0.2">
      <c r="A170" s="678" t="s">
        <v>3283</v>
      </c>
      <c r="B170" s="679" t="s">
        <v>2979</v>
      </c>
      <c r="C170" s="679" t="s">
        <v>2544</v>
      </c>
      <c r="D170" s="679" t="s">
        <v>3301</v>
      </c>
      <c r="E170" s="679" t="s">
        <v>2581</v>
      </c>
      <c r="F170" s="683">
        <v>2</v>
      </c>
      <c r="G170" s="683">
        <v>2621.66</v>
      </c>
      <c r="H170" s="683"/>
      <c r="I170" s="683">
        <v>1310.83</v>
      </c>
      <c r="J170" s="683"/>
      <c r="K170" s="683"/>
      <c r="L170" s="683"/>
      <c r="M170" s="683"/>
      <c r="N170" s="683">
        <v>3</v>
      </c>
      <c r="O170" s="683">
        <v>3932.49</v>
      </c>
      <c r="P170" s="705"/>
      <c r="Q170" s="684">
        <v>1310.83</v>
      </c>
    </row>
    <row r="171" spans="1:17" ht="14.45" customHeight="1" x14ac:dyDescent="0.2">
      <c r="A171" s="678" t="s">
        <v>3283</v>
      </c>
      <c r="B171" s="679" t="s">
        <v>2979</v>
      </c>
      <c r="C171" s="679" t="s">
        <v>2544</v>
      </c>
      <c r="D171" s="679" t="s">
        <v>3302</v>
      </c>
      <c r="E171" s="679" t="s">
        <v>3303</v>
      </c>
      <c r="F171" s="683">
        <v>8</v>
      </c>
      <c r="G171" s="683">
        <v>7513.12</v>
      </c>
      <c r="H171" s="683"/>
      <c r="I171" s="683">
        <v>939.14</v>
      </c>
      <c r="J171" s="683">
        <v>3</v>
      </c>
      <c r="K171" s="683">
        <v>1608.96</v>
      </c>
      <c r="L171" s="683"/>
      <c r="M171" s="683">
        <v>536.32000000000005</v>
      </c>
      <c r="N171" s="683">
        <v>15</v>
      </c>
      <c r="O171" s="683">
        <v>8046.6</v>
      </c>
      <c r="P171" s="705"/>
      <c r="Q171" s="684">
        <v>536.44000000000005</v>
      </c>
    </row>
    <row r="172" spans="1:17" ht="14.45" customHeight="1" x14ac:dyDescent="0.2">
      <c r="A172" s="678" t="s">
        <v>3283</v>
      </c>
      <c r="B172" s="679" t="s">
        <v>2979</v>
      </c>
      <c r="C172" s="679" t="s">
        <v>2544</v>
      </c>
      <c r="D172" s="679" t="s">
        <v>3304</v>
      </c>
      <c r="E172" s="679" t="s">
        <v>3303</v>
      </c>
      <c r="F172" s="683">
        <v>8</v>
      </c>
      <c r="G172" s="683">
        <v>7986</v>
      </c>
      <c r="H172" s="683"/>
      <c r="I172" s="683">
        <v>998.25</v>
      </c>
      <c r="J172" s="683">
        <v>4</v>
      </c>
      <c r="K172" s="683">
        <v>3813.34</v>
      </c>
      <c r="L172" s="683"/>
      <c r="M172" s="683">
        <v>953.33500000000004</v>
      </c>
      <c r="N172" s="683">
        <v>3</v>
      </c>
      <c r="O172" s="683">
        <v>2845.02</v>
      </c>
      <c r="P172" s="705"/>
      <c r="Q172" s="684">
        <v>948.34</v>
      </c>
    </row>
    <row r="173" spans="1:17" ht="14.45" customHeight="1" x14ac:dyDescent="0.2">
      <c r="A173" s="678" t="s">
        <v>3283</v>
      </c>
      <c r="B173" s="679" t="s">
        <v>2979</v>
      </c>
      <c r="C173" s="679" t="s">
        <v>2544</v>
      </c>
      <c r="D173" s="679" t="s">
        <v>3305</v>
      </c>
      <c r="E173" s="679" t="s">
        <v>3306</v>
      </c>
      <c r="F173" s="683">
        <v>1</v>
      </c>
      <c r="G173" s="683">
        <v>8536.5499999999993</v>
      </c>
      <c r="H173" s="683"/>
      <c r="I173" s="683">
        <v>8536.5499999999993</v>
      </c>
      <c r="J173" s="683"/>
      <c r="K173" s="683"/>
      <c r="L173" s="683"/>
      <c r="M173" s="683"/>
      <c r="N173" s="683"/>
      <c r="O173" s="683"/>
      <c r="P173" s="705"/>
      <c r="Q173" s="684"/>
    </row>
    <row r="174" spans="1:17" ht="14.45" customHeight="1" x14ac:dyDescent="0.2">
      <c r="A174" s="678" t="s">
        <v>3283</v>
      </c>
      <c r="B174" s="679" t="s">
        <v>2979</v>
      </c>
      <c r="C174" s="679" t="s">
        <v>2544</v>
      </c>
      <c r="D174" s="679" t="s">
        <v>3307</v>
      </c>
      <c r="E174" s="679" t="s">
        <v>3308</v>
      </c>
      <c r="F174" s="683"/>
      <c r="G174" s="683"/>
      <c r="H174" s="683"/>
      <c r="I174" s="683"/>
      <c r="J174" s="683"/>
      <c r="K174" s="683"/>
      <c r="L174" s="683"/>
      <c r="M174" s="683"/>
      <c r="N174" s="683">
        <v>1</v>
      </c>
      <c r="O174" s="683">
        <v>8282.57</v>
      </c>
      <c r="P174" s="705"/>
      <c r="Q174" s="684">
        <v>8282.57</v>
      </c>
    </row>
    <row r="175" spans="1:17" ht="14.45" customHeight="1" x14ac:dyDescent="0.2">
      <c r="A175" s="678" t="s">
        <v>3283</v>
      </c>
      <c r="B175" s="679" t="s">
        <v>2979</v>
      </c>
      <c r="C175" s="679" t="s">
        <v>2544</v>
      </c>
      <c r="D175" s="679" t="s">
        <v>3309</v>
      </c>
      <c r="E175" s="679" t="s">
        <v>3310</v>
      </c>
      <c r="F175" s="683">
        <v>1</v>
      </c>
      <c r="G175" s="683">
        <v>2635.73</v>
      </c>
      <c r="H175" s="683"/>
      <c r="I175" s="683">
        <v>2635.73</v>
      </c>
      <c r="J175" s="683"/>
      <c r="K175" s="683"/>
      <c r="L175" s="683"/>
      <c r="M175" s="683"/>
      <c r="N175" s="683"/>
      <c r="O175" s="683"/>
      <c r="P175" s="705"/>
      <c r="Q175" s="684"/>
    </row>
    <row r="176" spans="1:17" ht="14.45" customHeight="1" x14ac:dyDescent="0.2">
      <c r="A176" s="678" t="s">
        <v>3283</v>
      </c>
      <c r="B176" s="679" t="s">
        <v>2979</v>
      </c>
      <c r="C176" s="679" t="s">
        <v>2544</v>
      </c>
      <c r="D176" s="679" t="s">
        <v>3311</v>
      </c>
      <c r="E176" s="679" t="s">
        <v>3312</v>
      </c>
      <c r="F176" s="683">
        <v>2</v>
      </c>
      <c r="G176" s="683">
        <v>4473</v>
      </c>
      <c r="H176" s="683"/>
      <c r="I176" s="683">
        <v>2236.5</v>
      </c>
      <c r="J176" s="683"/>
      <c r="K176" s="683"/>
      <c r="L176" s="683"/>
      <c r="M176" s="683"/>
      <c r="N176" s="683">
        <v>1</v>
      </c>
      <c r="O176" s="683">
        <v>1569.37</v>
      </c>
      <c r="P176" s="705"/>
      <c r="Q176" s="684">
        <v>1569.37</v>
      </c>
    </row>
    <row r="177" spans="1:17" ht="14.45" customHeight="1" x14ac:dyDescent="0.2">
      <c r="A177" s="678" t="s">
        <v>3283</v>
      </c>
      <c r="B177" s="679" t="s">
        <v>2979</v>
      </c>
      <c r="C177" s="679" t="s">
        <v>2544</v>
      </c>
      <c r="D177" s="679" t="s">
        <v>3313</v>
      </c>
      <c r="E177" s="679" t="s">
        <v>3314</v>
      </c>
      <c r="F177" s="683">
        <v>1</v>
      </c>
      <c r="G177" s="683">
        <v>11500.4</v>
      </c>
      <c r="H177" s="683"/>
      <c r="I177" s="683">
        <v>11500.4</v>
      </c>
      <c r="J177" s="683">
        <v>3</v>
      </c>
      <c r="K177" s="683">
        <v>34500.800000000003</v>
      </c>
      <c r="L177" s="683"/>
      <c r="M177" s="683">
        <v>11500.266666666668</v>
      </c>
      <c r="N177" s="683">
        <v>1</v>
      </c>
      <c r="O177" s="683">
        <v>11500.3</v>
      </c>
      <c r="P177" s="705"/>
      <c r="Q177" s="684">
        <v>11500.3</v>
      </c>
    </row>
    <row r="178" spans="1:17" ht="14.45" customHeight="1" x14ac:dyDescent="0.2">
      <c r="A178" s="678" t="s">
        <v>3283</v>
      </c>
      <c r="B178" s="679" t="s">
        <v>2979</v>
      </c>
      <c r="C178" s="679" t="s">
        <v>2544</v>
      </c>
      <c r="D178" s="679" t="s">
        <v>3315</v>
      </c>
      <c r="E178" s="679" t="s">
        <v>3316</v>
      </c>
      <c r="F178" s="683">
        <v>2</v>
      </c>
      <c r="G178" s="683">
        <v>8275.7800000000007</v>
      </c>
      <c r="H178" s="683"/>
      <c r="I178" s="683">
        <v>4137.8900000000003</v>
      </c>
      <c r="J178" s="683"/>
      <c r="K178" s="683"/>
      <c r="L178" s="683"/>
      <c r="M178" s="683"/>
      <c r="N178" s="683"/>
      <c r="O178" s="683"/>
      <c r="P178" s="705"/>
      <c r="Q178" s="684"/>
    </row>
    <row r="179" spans="1:17" ht="14.45" customHeight="1" x14ac:dyDescent="0.2">
      <c r="A179" s="678" t="s">
        <v>3283</v>
      </c>
      <c r="B179" s="679" t="s">
        <v>2979</v>
      </c>
      <c r="C179" s="679" t="s">
        <v>2544</v>
      </c>
      <c r="D179" s="679" t="s">
        <v>3317</v>
      </c>
      <c r="E179" s="679" t="s">
        <v>3318</v>
      </c>
      <c r="F179" s="683"/>
      <c r="G179" s="683"/>
      <c r="H179" s="683"/>
      <c r="I179" s="683"/>
      <c r="J179" s="683"/>
      <c r="K179" s="683"/>
      <c r="L179" s="683"/>
      <c r="M179" s="683"/>
      <c r="N179" s="683">
        <v>4</v>
      </c>
      <c r="O179" s="683">
        <v>9547.34</v>
      </c>
      <c r="P179" s="705"/>
      <c r="Q179" s="684">
        <v>2386.835</v>
      </c>
    </row>
    <row r="180" spans="1:17" ht="14.45" customHeight="1" x14ac:dyDescent="0.2">
      <c r="A180" s="678" t="s">
        <v>3283</v>
      </c>
      <c r="B180" s="679" t="s">
        <v>2979</v>
      </c>
      <c r="C180" s="679" t="s">
        <v>2544</v>
      </c>
      <c r="D180" s="679" t="s">
        <v>3319</v>
      </c>
      <c r="E180" s="679" t="s">
        <v>3320</v>
      </c>
      <c r="F180" s="683">
        <v>15</v>
      </c>
      <c r="G180" s="683">
        <v>13430.999999999998</v>
      </c>
      <c r="H180" s="683"/>
      <c r="I180" s="683">
        <v>895.39999999999986</v>
      </c>
      <c r="J180" s="683">
        <v>8</v>
      </c>
      <c r="K180" s="683">
        <v>5420.8000000000011</v>
      </c>
      <c r="L180" s="683"/>
      <c r="M180" s="683">
        <v>677.60000000000014</v>
      </c>
      <c r="N180" s="683">
        <v>22</v>
      </c>
      <c r="O180" s="683">
        <v>14907.2</v>
      </c>
      <c r="P180" s="705"/>
      <c r="Q180" s="684">
        <v>677.6</v>
      </c>
    </row>
    <row r="181" spans="1:17" ht="14.45" customHeight="1" x14ac:dyDescent="0.2">
      <c r="A181" s="678" t="s">
        <v>3283</v>
      </c>
      <c r="B181" s="679" t="s">
        <v>2979</v>
      </c>
      <c r="C181" s="679" t="s">
        <v>2544</v>
      </c>
      <c r="D181" s="679" t="s">
        <v>3321</v>
      </c>
      <c r="E181" s="679" t="s">
        <v>3322</v>
      </c>
      <c r="F181" s="683">
        <v>1</v>
      </c>
      <c r="G181" s="683">
        <v>4946.4799999999996</v>
      </c>
      <c r="H181" s="683"/>
      <c r="I181" s="683">
        <v>4946.4799999999996</v>
      </c>
      <c r="J181" s="683">
        <v>1</v>
      </c>
      <c r="K181" s="683">
        <v>4944.3100000000004</v>
      </c>
      <c r="L181" s="683"/>
      <c r="M181" s="683">
        <v>4944.3100000000004</v>
      </c>
      <c r="N181" s="683">
        <v>2</v>
      </c>
      <c r="O181" s="683">
        <v>9888.369999999999</v>
      </c>
      <c r="P181" s="705"/>
      <c r="Q181" s="684">
        <v>4944.1849999999995</v>
      </c>
    </row>
    <row r="182" spans="1:17" ht="14.45" customHeight="1" x14ac:dyDescent="0.2">
      <c r="A182" s="678" t="s">
        <v>3283</v>
      </c>
      <c r="B182" s="679" t="s">
        <v>2979</v>
      </c>
      <c r="C182" s="679" t="s">
        <v>2544</v>
      </c>
      <c r="D182" s="679" t="s">
        <v>3323</v>
      </c>
      <c r="E182" s="679" t="s">
        <v>3324</v>
      </c>
      <c r="F182" s="683">
        <v>7</v>
      </c>
      <c r="G182" s="683">
        <v>20581.97</v>
      </c>
      <c r="H182" s="683"/>
      <c r="I182" s="683">
        <v>2940.2814285714289</v>
      </c>
      <c r="J182" s="683">
        <v>8</v>
      </c>
      <c r="K182" s="683">
        <v>23493.37</v>
      </c>
      <c r="L182" s="683"/>
      <c r="M182" s="683">
        <v>2936.6712499999999</v>
      </c>
      <c r="N182" s="683">
        <v>9</v>
      </c>
      <c r="O182" s="683">
        <v>26741.07</v>
      </c>
      <c r="P182" s="705"/>
      <c r="Q182" s="684">
        <v>2971.23</v>
      </c>
    </row>
    <row r="183" spans="1:17" ht="14.45" customHeight="1" x14ac:dyDescent="0.2">
      <c r="A183" s="678" t="s">
        <v>3283</v>
      </c>
      <c r="B183" s="679" t="s">
        <v>2979</v>
      </c>
      <c r="C183" s="679" t="s">
        <v>2544</v>
      </c>
      <c r="D183" s="679" t="s">
        <v>3325</v>
      </c>
      <c r="E183" s="679" t="s">
        <v>3326</v>
      </c>
      <c r="F183" s="683">
        <v>1</v>
      </c>
      <c r="G183" s="683">
        <v>2046.82</v>
      </c>
      <c r="H183" s="683"/>
      <c r="I183" s="683">
        <v>2046.82</v>
      </c>
      <c r="J183" s="683"/>
      <c r="K183" s="683"/>
      <c r="L183" s="683"/>
      <c r="M183" s="683"/>
      <c r="N183" s="683"/>
      <c r="O183" s="683"/>
      <c r="P183" s="705"/>
      <c r="Q183" s="684"/>
    </row>
    <row r="184" spans="1:17" ht="14.45" customHeight="1" x14ac:dyDescent="0.2">
      <c r="A184" s="678" t="s">
        <v>3283</v>
      </c>
      <c r="B184" s="679" t="s">
        <v>2979</v>
      </c>
      <c r="C184" s="679" t="s">
        <v>2544</v>
      </c>
      <c r="D184" s="679" t="s">
        <v>3327</v>
      </c>
      <c r="E184" s="679" t="s">
        <v>3328</v>
      </c>
      <c r="F184" s="683">
        <v>2</v>
      </c>
      <c r="G184" s="683">
        <v>1501.52</v>
      </c>
      <c r="H184" s="683"/>
      <c r="I184" s="683">
        <v>750.76</v>
      </c>
      <c r="J184" s="683">
        <v>1</v>
      </c>
      <c r="K184" s="683">
        <v>677.6</v>
      </c>
      <c r="L184" s="683"/>
      <c r="M184" s="683">
        <v>677.6</v>
      </c>
      <c r="N184" s="683">
        <v>1</v>
      </c>
      <c r="O184" s="683">
        <v>677.6</v>
      </c>
      <c r="P184" s="705"/>
      <c r="Q184" s="684">
        <v>677.6</v>
      </c>
    </row>
    <row r="185" spans="1:17" ht="14.45" customHeight="1" x14ac:dyDescent="0.2">
      <c r="A185" s="678" t="s">
        <v>3283</v>
      </c>
      <c r="B185" s="679" t="s">
        <v>2979</v>
      </c>
      <c r="C185" s="679" t="s">
        <v>2544</v>
      </c>
      <c r="D185" s="679" t="s">
        <v>3329</v>
      </c>
      <c r="E185" s="679" t="s">
        <v>3330</v>
      </c>
      <c r="F185" s="683">
        <v>1</v>
      </c>
      <c r="G185" s="683">
        <v>10072.94</v>
      </c>
      <c r="H185" s="683"/>
      <c r="I185" s="683">
        <v>10072.94</v>
      </c>
      <c r="J185" s="683"/>
      <c r="K185" s="683"/>
      <c r="L185" s="683"/>
      <c r="M185" s="683"/>
      <c r="N185" s="683">
        <v>2</v>
      </c>
      <c r="O185" s="683">
        <v>18825.080000000002</v>
      </c>
      <c r="P185" s="705"/>
      <c r="Q185" s="684">
        <v>9412.5400000000009</v>
      </c>
    </row>
    <row r="186" spans="1:17" ht="14.45" customHeight="1" x14ac:dyDescent="0.2">
      <c r="A186" s="678" t="s">
        <v>3283</v>
      </c>
      <c r="B186" s="679" t="s">
        <v>2979</v>
      </c>
      <c r="C186" s="679" t="s">
        <v>2544</v>
      </c>
      <c r="D186" s="679" t="s">
        <v>3331</v>
      </c>
      <c r="E186" s="679" t="s">
        <v>3332</v>
      </c>
      <c r="F186" s="683"/>
      <c r="G186" s="683"/>
      <c r="H186" s="683"/>
      <c r="I186" s="683"/>
      <c r="J186" s="683"/>
      <c r="K186" s="683"/>
      <c r="L186" s="683"/>
      <c r="M186" s="683"/>
      <c r="N186" s="683">
        <v>1</v>
      </c>
      <c r="O186" s="683">
        <v>2974.36</v>
      </c>
      <c r="P186" s="705"/>
      <c r="Q186" s="684">
        <v>2974.36</v>
      </c>
    </row>
    <row r="187" spans="1:17" ht="14.45" customHeight="1" x14ac:dyDescent="0.2">
      <c r="A187" s="678" t="s">
        <v>3283</v>
      </c>
      <c r="B187" s="679" t="s">
        <v>2979</v>
      </c>
      <c r="C187" s="679" t="s">
        <v>2544</v>
      </c>
      <c r="D187" s="679" t="s">
        <v>3333</v>
      </c>
      <c r="E187" s="679" t="s">
        <v>3334</v>
      </c>
      <c r="F187" s="683">
        <v>2</v>
      </c>
      <c r="G187" s="683">
        <v>6720</v>
      </c>
      <c r="H187" s="683"/>
      <c r="I187" s="683">
        <v>3360</v>
      </c>
      <c r="J187" s="683">
        <v>2</v>
      </c>
      <c r="K187" s="683">
        <v>4365.68</v>
      </c>
      <c r="L187" s="683"/>
      <c r="M187" s="683">
        <v>2182.84</v>
      </c>
      <c r="N187" s="683"/>
      <c r="O187" s="683"/>
      <c r="P187" s="705"/>
      <c r="Q187" s="684"/>
    </row>
    <row r="188" spans="1:17" ht="14.45" customHeight="1" x14ac:dyDescent="0.2">
      <c r="A188" s="678" t="s">
        <v>3283</v>
      </c>
      <c r="B188" s="679" t="s">
        <v>2979</v>
      </c>
      <c r="C188" s="679" t="s">
        <v>2544</v>
      </c>
      <c r="D188" s="679" t="s">
        <v>3335</v>
      </c>
      <c r="E188" s="679" t="s">
        <v>3336</v>
      </c>
      <c r="F188" s="683">
        <v>8</v>
      </c>
      <c r="G188" s="683">
        <v>22697.21</v>
      </c>
      <c r="H188" s="683"/>
      <c r="I188" s="683">
        <v>2837.1512499999999</v>
      </c>
      <c r="J188" s="683">
        <v>5</v>
      </c>
      <c r="K188" s="683">
        <v>15594.5</v>
      </c>
      <c r="L188" s="683"/>
      <c r="M188" s="683">
        <v>3118.9</v>
      </c>
      <c r="N188" s="683">
        <v>11</v>
      </c>
      <c r="O188" s="683">
        <v>33386.720000000001</v>
      </c>
      <c r="P188" s="705"/>
      <c r="Q188" s="684">
        <v>3035.1563636363639</v>
      </c>
    </row>
    <row r="189" spans="1:17" ht="14.45" customHeight="1" x14ac:dyDescent="0.2">
      <c r="A189" s="678" t="s">
        <v>3283</v>
      </c>
      <c r="B189" s="679" t="s">
        <v>2979</v>
      </c>
      <c r="C189" s="679" t="s">
        <v>2544</v>
      </c>
      <c r="D189" s="679" t="s">
        <v>3337</v>
      </c>
      <c r="E189" s="679" t="s">
        <v>3338</v>
      </c>
      <c r="F189" s="683">
        <v>2</v>
      </c>
      <c r="G189" s="683">
        <v>43655.56</v>
      </c>
      <c r="H189" s="683"/>
      <c r="I189" s="683">
        <v>21827.78</v>
      </c>
      <c r="J189" s="683"/>
      <c r="K189" s="683"/>
      <c r="L189" s="683"/>
      <c r="M189" s="683"/>
      <c r="N189" s="683"/>
      <c r="O189" s="683"/>
      <c r="P189" s="705"/>
      <c r="Q189" s="684"/>
    </row>
    <row r="190" spans="1:17" ht="14.45" customHeight="1" x14ac:dyDescent="0.2">
      <c r="A190" s="678" t="s">
        <v>3283</v>
      </c>
      <c r="B190" s="679" t="s">
        <v>2979</v>
      </c>
      <c r="C190" s="679" t="s">
        <v>2544</v>
      </c>
      <c r="D190" s="679" t="s">
        <v>3339</v>
      </c>
      <c r="E190" s="679" t="s">
        <v>3340</v>
      </c>
      <c r="F190" s="683">
        <v>1</v>
      </c>
      <c r="G190" s="683">
        <v>550.72</v>
      </c>
      <c r="H190" s="683"/>
      <c r="I190" s="683">
        <v>550.72</v>
      </c>
      <c r="J190" s="683">
        <v>1</v>
      </c>
      <c r="K190" s="683">
        <v>318.68</v>
      </c>
      <c r="L190" s="683"/>
      <c r="M190" s="683">
        <v>318.68</v>
      </c>
      <c r="N190" s="683"/>
      <c r="O190" s="683"/>
      <c r="P190" s="705"/>
      <c r="Q190" s="684"/>
    </row>
    <row r="191" spans="1:17" ht="14.45" customHeight="1" x14ac:dyDescent="0.2">
      <c r="A191" s="678" t="s">
        <v>3283</v>
      </c>
      <c r="B191" s="679" t="s">
        <v>2979</v>
      </c>
      <c r="C191" s="679" t="s">
        <v>2544</v>
      </c>
      <c r="D191" s="679" t="s">
        <v>3341</v>
      </c>
      <c r="E191" s="679" t="s">
        <v>3342</v>
      </c>
      <c r="F191" s="683">
        <v>1</v>
      </c>
      <c r="G191" s="683">
        <v>831.16</v>
      </c>
      <c r="H191" s="683"/>
      <c r="I191" s="683">
        <v>831.16</v>
      </c>
      <c r="J191" s="683"/>
      <c r="K191" s="683"/>
      <c r="L191" s="683"/>
      <c r="M191" s="683"/>
      <c r="N191" s="683">
        <v>3</v>
      </c>
      <c r="O191" s="683">
        <v>2060.7399999999998</v>
      </c>
      <c r="P191" s="705"/>
      <c r="Q191" s="684">
        <v>686.9133333333333</v>
      </c>
    </row>
    <row r="192" spans="1:17" ht="14.45" customHeight="1" x14ac:dyDescent="0.2">
      <c r="A192" s="678" t="s">
        <v>3283</v>
      </c>
      <c r="B192" s="679" t="s">
        <v>2979</v>
      </c>
      <c r="C192" s="679" t="s">
        <v>2544</v>
      </c>
      <c r="D192" s="679" t="s">
        <v>3343</v>
      </c>
      <c r="E192" s="679" t="s">
        <v>3342</v>
      </c>
      <c r="F192" s="683">
        <v>1</v>
      </c>
      <c r="G192" s="683">
        <v>888.06</v>
      </c>
      <c r="H192" s="683"/>
      <c r="I192" s="683">
        <v>888.06</v>
      </c>
      <c r="J192" s="683">
        <v>1</v>
      </c>
      <c r="K192" s="683">
        <v>687.17</v>
      </c>
      <c r="L192" s="683"/>
      <c r="M192" s="683">
        <v>687.17</v>
      </c>
      <c r="N192" s="683">
        <v>6</v>
      </c>
      <c r="O192" s="683">
        <v>4120.2999999999993</v>
      </c>
      <c r="P192" s="705"/>
      <c r="Q192" s="684">
        <v>686.71666666666658</v>
      </c>
    </row>
    <row r="193" spans="1:17" ht="14.45" customHeight="1" x14ac:dyDescent="0.2">
      <c r="A193" s="678" t="s">
        <v>3283</v>
      </c>
      <c r="B193" s="679" t="s">
        <v>2979</v>
      </c>
      <c r="C193" s="679" t="s">
        <v>2544</v>
      </c>
      <c r="D193" s="679" t="s">
        <v>3344</v>
      </c>
      <c r="E193" s="679" t="s">
        <v>3345</v>
      </c>
      <c r="F193" s="683">
        <v>4</v>
      </c>
      <c r="G193" s="683">
        <v>5248.56</v>
      </c>
      <c r="H193" s="683"/>
      <c r="I193" s="683">
        <v>1312.14</v>
      </c>
      <c r="J193" s="683">
        <v>1</v>
      </c>
      <c r="K193" s="683">
        <v>1057.06</v>
      </c>
      <c r="L193" s="683"/>
      <c r="M193" s="683">
        <v>1057.06</v>
      </c>
      <c r="N193" s="683">
        <v>5</v>
      </c>
      <c r="O193" s="683">
        <v>5279</v>
      </c>
      <c r="P193" s="705"/>
      <c r="Q193" s="684">
        <v>1055.8</v>
      </c>
    </row>
    <row r="194" spans="1:17" ht="14.45" customHeight="1" x14ac:dyDescent="0.2">
      <c r="A194" s="678" t="s">
        <v>3283</v>
      </c>
      <c r="B194" s="679" t="s">
        <v>2979</v>
      </c>
      <c r="C194" s="679" t="s">
        <v>2544</v>
      </c>
      <c r="D194" s="679" t="s">
        <v>3346</v>
      </c>
      <c r="E194" s="679" t="s">
        <v>3347</v>
      </c>
      <c r="F194" s="683">
        <v>8</v>
      </c>
      <c r="G194" s="683">
        <v>26172.48</v>
      </c>
      <c r="H194" s="683"/>
      <c r="I194" s="683">
        <v>3271.56</v>
      </c>
      <c r="J194" s="683">
        <v>14</v>
      </c>
      <c r="K194" s="683">
        <v>44140.479999999996</v>
      </c>
      <c r="L194" s="683"/>
      <c r="M194" s="683">
        <v>3152.8914285714282</v>
      </c>
      <c r="N194" s="683">
        <v>4</v>
      </c>
      <c r="O194" s="683">
        <v>12502.36</v>
      </c>
      <c r="P194" s="705"/>
      <c r="Q194" s="684">
        <v>3125.59</v>
      </c>
    </row>
    <row r="195" spans="1:17" ht="14.45" customHeight="1" x14ac:dyDescent="0.2">
      <c r="A195" s="678" t="s">
        <v>3283</v>
      </c>
      <c r="B195" s="679" t="s">
        <v>2979</v>
      </c>
      <c r="C195" s="679" t="s">
        <v>2544</v>
      </c>
      <c r="D195" s="679" t="s">
        <v>3348</v>
      </c>
      <c r="E195" s="679" t="s">
        <v>3349</v>
      </c>
      <c r="F195" s="683">
        <v>11</v>
      </c>
      <c r="G195" s="683">
        <v>11947.87</v>
      </c>
      <c r="H195" s="683"/>
      <c r="I195" s="683">
        <v>1086.17</v>
      </c>
      <c r="J195" s="683">
        <v>2</v>
      </c>
      <c r="K195" s="683">
        <v>1972.3</v>
      </c>
      <c r="L195" s="683"/>
      <c r="M195" s="683">
        <v>986.15</v>
      </c>
      <c r="N195" s="683"/>
      <c r="O195" s="683"/>
      <c r="P195" s="705"/>
      <c r="Q195" s="684"/>
    </row>
    <row r="196" spans="1:17" ht="14.45" customHeight="1" x14ac:dyDescent="0.2">
      <c r="A196" s="678" t="s">
        <v>3283</v>
      </c>
      <c r="B196" s="679" t="s">
        <v>2979</v>
      </c>
      <c r="C196" s="679" t="s">
        <v>2544</v>
      </c>
      <c r="D196" s="679" t="s">
        <v>3350</v>
      </c>
      <c r="E196" s="679" t="s">
        <v>3351</v>
      </c>
      <c r="F196" s="683">
        <v>6</v>
      </c>
      <c r="G196" s="683">
        <v>2154.6000000000004</v>
      </c>
      <c r="H196" s="683"/>
      <c r="I196" s="683">
        <v>359.10000000000008</v>
      </c>
      <c r="J196" s="683">
        <v>1</v>
      </c>
      <c r="K196" s="683">
        <v>267.52</v>
      </c>
      <c r="L196" s="683"/>
      <c r="M196" s="683">
        <v>267.52</v>
      </c>
      <c r="N196" s="683"/>
      <c r="O196" s="683"/>
      <c r="P196" s="705"/>
      <c r="Q196" s="684"/>
    </row>
    <row r="197" spans="1:17" ht="14.45" customHeight="1" x14ac:dyDescent="0.2">
      <c r="A197" s="678" t="s">
        <v>3283</v>
      </c>
      <c r="B197" s="679" t="s">
        <v>2979</v>
      </c>
      <c r="C197" s="679" t="s">
        <v>2544</v>
      </c>
      <c r="D197" s="679" t="s">
        <v>3352</v>
      </c>
      <c r="E197" s="679" t="s">
        <v>3353</v>
      </c>
      <c r="F197" s="683">
        <v>2</v>
      </c>
      <c r="G197" s="683">
        <v>28521.4</v>
      </c>
      <c r="H197" s="683"/>
      <c r="I197" s="683">
        <v>14260.7</v>
      </c>
      <c r="J197" s="683">
        <v>2</v>
      </c>
      <c r="K197" s="683">
        <v>28516.400000000001</v>
      </c>
      <c r="L197" s="683"/>
      <c r="M197" s="683">
        <v>14258.2</v>
      </c>
      <c r="N197" s="683">
        <v>1</v>
      </c>
      <c r="O197" s="683">
        <v>14260.9</v>
      </c>
      <c r="P197" s="705"/>
      <c r="Q197" s="684">
        <v>14260.9</v>
      </c>
    </row>
    <row r="198" spans="1:17" ht="14.45" customHeight="1" x14ac:dyDescent="0.2">
      <c r="A198" s="678" t="s">
        <v>3283</v>
      </c>
      <c r="B198" s="679" t="s">
        <v>2979</v>
      </c>
      <c r="C198" s="679" t="s">
        <v>2544</v>
      </c>
      <c r="D198" s="679" t="s">
        <v>3354</v>
      </c>
      <c r="E198" s="679" t="s">
        <v>3355</v>
      </c>
      <c r="F198" s="683"/>
      <c r="G198" s="683"/>
      <c r="H198" s="683"/>
      <c r="I198" s="683"/>
      <c r="J198" s="683">
        <v>1</v>
      </c>
      <c r="K198" s="683">
        <v>4225.3900000000003</v>
      </c>
      <c r="L198" s="683"/>
      <c r="M198" s="683">
        <v>4225.3900000000003</v>
      </c>
      <c r="N198" s="683"/>
      <c r="O198" s="683"/>
      <c r="P198" s="705"/>
      <c r="Q198" s="684"/>
    </row>
    <row r="199" spans="1:17" ht="14.45" customHeight="1" x14ac:dyDescent="0.2">
      <c r="A199" s="678" t="s">
        <v>3283</v>
      </c>
      <c r="B199" s="679" t="s">
        <v>2979</v>
      </c>
      <c r="C199" s="679" t="s">
        <v>2544</v>
      </c>
      <c r="D199" s="679" t="s">
        <v>3356</v>
      </c>
      <c r="E199" s="679" t="s">
        <v>3357</v>
      </c>
      <c r="F199" s="683">
        <v>7</v>
      </c>
      <c r="G199" s="683">
        <v>24544.53</v>
      </c>
      <c r="H199" s="683"/>
      <c r="I199" s="683">
        <v>3506.3614285714284</v>
      </c>
      <c r="J199" s="683">
        <v>5</v>
      </c>
      <c r="K199" s="683">
        <v>17515.310000000001</v>
      </c>
      <c r="L199" s="683"/>
      <c r="M199" s="683">
        <v>3503.0620000000004</v>
      </c>
      <c r="N199" s="683">
        <v>8</v>
      </c>
      <c r="O199" s="683">
        <v>28055.46</v>
      </c>
      <c r="P199" s="705"/>
      <c r="Q199" s="684">
        <v>3506.9324999999999</v>
      </c>
    </row>
    <row r="200" spans="1:17" ht="14.45" customHeight="1" x14ac:dyDescent="0.2">
      <c r="A200" s="678" t="s">
        <v>3283</v>
      </c>
      <c r="B200" s="679" t="s">
        <v>2979</v>
      </c>
      <c r="C200" s="679" t="s">
        <v>2544</v>
      </c>
      <c r="D200" s="679" t="s">
        <v>3358</v>
      </c>
      <c r="E200" s="679" t="s">
        <v>3359</v>
      </c>
      <c r="F200" s="683">
        <v>2</v>
      </c>
      <c r="G200" s="683">
        <v>3452.8</v>
      </c>
      <c r="H200" s="683"/>
      <c r="I200" s="683">
        <v>1726.4</v>
      </c>
      <c r="J200" s="683">
        <v>3</v>
      </c>
      <c r="K200" s="683">
        <v>5179.2000000000007</v>
      </c>
      <c r="L200" s="683"/>
      <c r="M200" s="683">
        <v>1726.4000000000003</v>
      </c>
      <c r="N200" s="683">
        <v>1</v>
      </c>
      <c r="O200" s="683">
        <v>1726.4</v>
      </c>
      <c r="P200" s="705"/>
      <c r="Q200" s="684">
        <v>1726.4</v>
      </c>
    </row>
    <row r="201" spans="1:17" ht="14.45" customHeight="1" x14ac:dyDescent="0.2">
      <c r="A201" s="678" t="s">
        <v>3283</v>
      </c>
      <c r="B201" s="679" t="s">
        <v>2979</v>
      </c>
      <c r="C201" s="679" t="s">
        <v>2544</v>
      </c>
      <c r="D201" s="679" t="s">
        <v>3360</v>
      </c>
      <c r="E201" s="679" t="s">
        <v>3361</v>
      </c>
      <c r="F201" s="683">
        <v>1</v>
      </c>
      <c r="G201" s="683">
        <v>11616</v>
      </c>
      <c r="H201" s="683"/>
      <c r="I201" s="683">
        <v>11616</v>
      </c>
      <c r="J201" s="683">
        <v>2</v>
      </c>
      <c r="K201" s="683">
        <v>23232</v>
      </c>
      <c r="L201" s="683"/>
      <c r="M201" s="683">
        <v>11616</v>
      </c>
      <c r="N201" s="683">
        <v>4</v>
      </c>
      <c r="O201" s="683">
        <v>46464</v>
      </c>
      <c r="P201" s="705"/>
      <c r="Q201" s="684">
        <v>11616</v>
      </c>
    </row>
    <row r="202" spans="1:17" ht="14.45" customHeight="1" x14ac:dyDescent="0.2">
      <c r="A202" s="678" t="s">
        <v>3283</v>
      </c>
      <c r="B202" s="679" t="s">
        <v>2979</v>
      </c>
      <c r="C202" s="679" t="s">
        <v>2544</v>
      </c>
      <c r="D202" s="679" t="s">
        <v>3362</v>
      </c>
      <c r="E202" s="679" t="s">
        <v>3363</v>
      </c>
      <c r="F202" s="683">
        <v>5</v>
      </c>
      <c r="G202" s="683">
        <v>316246.75</v>
      </c>
      <c r="H202" s="683"/>
      <c r="I202" s="683">
        <v>63249.35</v>
      </c>
      <c r="J202" s="683"/>
      <c r="K202" s="683"/>
      <c r="L202" s="683"/>
      <c r="M202" s="683"/>
      <c r="N202" s="683">
        <v>7</v>
      </c>
      <c r="O202" s="683">
        <v>442745.45</v>
      </c>
      <c r="P202" s="705"/>
      <c r="Q202" s="684">
        <v>63249.35</v>
      </c>
    </row>
    <row r="203" spans="1:17" ht="14.45" customHeight="1" x14ac:dyDescent="0.2">
      <c r="A203" s="678" t="s">
        <v>3283</v>
      </c>
      <c r="B203" s="679" t="s">
        <v>2979</v>
      </c>
      <c r="C203" s="679" t="s">
        <v>2544</v>
      </c>
      <c r="D203" s="679" t="s">
        <v>3364</v>
      </c>
      <c r="E203" s="679" t="s">
        <v>3365</v>
      </c>
      <c r="F203" s="683">
        <v>3</v>
      </c>
      <c r="G203" s="683">
        <v>10071.599999999999</v>
      </c>
      <c r="H203" s="683"/>
      <c r="I203" s="683">
        <v>3357.1999999999994</v>
      </c>
      <c r="J203" s="683">
        <v>3</v>
      </c>
      <c r="K203" s="683">
        <v>10071.629999999999</v>
      </c>
      <c r="L203" s="683"/>
      <c r="M203" s="683">
        <v>3357.2099999999996</v>
      </c>
      <c r="N203" s="683">
        <v>6</v>
      </c>
      <c r="O203" s="683">
        <v>20143.260000000002</v>
      </c>
      <c r="P203" s="705"/>
      <c r="Q203" s="684">
        <v>3357.2100000000005</v>
      </c>
    </row>
    <row r="204" spans="1:17" ht="14.45" customHeight="1" x14ac:dyDescent="0.2">
      <c r="A204" s="678" t="s">
        <v>3283</v>
      </c>
      <c r="B204" s="679" t="s">
        <v>2979</v>
      </c>
      <c r="C204" s="679" t="s">
        <v>2544</v>
      </c>
      <c r="D204" s="679" t="s">
        <v>3366</v>
      </c>
      <c r="E204" s="679" t="s">
        <v>3367</v>
      </c>
      <c r="F204" s="683">
        <v>1</v>
      </c>
      <c r="G204" s="683">
        <v>12535</v>
      </c>
      <c r="H204" s="683"/>
      <c r="I204" s="683">
        <v>12535</v>
      </c>
      <c r="J204" s="683">
        <v>1</v>
      </c>
      <c r="K204" s="683">
        <v>12534.8</v>
      </c>
      <c r="L204" s="683"/>
      <c r="M204" s="683">
        <v>12534.8</v>
      </c>
      <c r="N204" s="683">
        <v>1</v>
      </c>
      <c r="O204" s="683">
        <v>12535</v>
      </c>
      <c r="P204" s="705"/>
      <c r="Q204" s="684">
        <v>12535</v>
      </c>
    </row>
    <row r="205" spans="1:17" ht="14.45" customHeight="1" x14ac:dyDescent="0.2">
      <c r="A205" s="678" t="s">
        <v>3283</v>
      </c>
      <c r="B205" s="679" t="s">
        <v>2979</v>
      </c>
      <c r="C205" s="679" t="s">
        <v>2544</v>
      </c>
      <c r="D205" s="679" t="s">
        <v>3368</v>
      </c>
      <c r="E205" s="679" t="s">
        <v>3369</v>
      </c>
      <c r="F205" s="683">
        <v>2</v>
      </c>
      <c r="G205" s="683">
        <v>113849</v>
      </c>
      <c r="H205" s="683"/>
      <c r="I205" s="683">
        <v>56924.5</v>
      </c>
      <c r="J205" s="683"/>
      <c r="K205" s="683"/>
      <c r="L205" s="683"/>
      <c r="M205" s="683"/>
      <c r="N205" s="683">
        <v>3</v>
      </c>
      <c r="O205" s="683">
        <v>291352.5</v>
      </c>
      <c r="P205" s="705"/>
      <c r="Q205" s="684">
        <v>97117.5</v>
      </c>
    </row>
    <row r="206" spans="1:17" ht="14.45" customHeight="1" x14ac:dyDescent="0.2">
      <c r="A206" s="678" t="s">
        <v>3283</v>
      </c>
      <c r="B206" s="679" t="s">
        <v>2979</v>
      </c>
      <c r="C206" s="679" t="s">
        <v>2544</v>
      </c>
      <c r="D206" s="679" t="s">
        <v>3370</v>
      </c>
      <c r="E206" s="679" t="s">
        <v>3371</v>
      </c>
      <c r="F206" s="683"/>
      <c r="G206" s="683"/>
      <c r="H206" s="683"/>
      <c r="I206" s="683"/>
      <c r="J206" s="683"/>
      <c r="K206" s="683"/>
      <c r="L206" s="683"/>
      <c r="M206" s="683"/>
      <c r="N206" s="683">
        <v>1</v>
      </c>
      <c r="O206" s="683">
        <v>310</v>
      </c>
      <c r="P206" s="705"/>
      <c r="Q206" s="684">
        <v>310</v>
      </c>
    </row>
    <row r="207" spans="1:17" ht="14.45" customHeight="1" x14ac:dyDescent="0.2">
      <c r="A207" s="678" t="s">
        <v>3283</v>
      </c>
      <c r="B207" s="679" t="s">
        <v>2979</v>
      </c>
      <c r="C207" s="679" t="s">
        <v>2544</v>
      </c>
      <c r="D207" s="679" t="s">
        <v>3372</v>
      </c>
      <c r="E207" s="679" t="s">
        <v>3373</v>
      </c>
      <c r="F207" s="683">
        <v>1</v>
      </c>
      <c r="G207" s="683">
        <v>16952.3</v>
      </c>
      <c r="H207" s="683"/>
      <c r="I207" s="683">
        <v>16952.3</v>
      </c>
      <c r="J207" s="683"/>
      <c r="K207" s="683"/>
      <c r="L207" s="683"/>
      <c r="M207" s="683"/>
      <c r="N207" s="683">
        <v>3</v>
      </c>
      <c r="O207" s="683">
        <v>50856.9</v>
      </c>
      <c r="P207" s="705"/>
      <c r="Q207" s="684">
        <v>16952.3</v>
      </c>
    </row>
    <row r="208" spans="1:17" ht="14.45" customHeight="1" x14ac:dyDescent="0.2">
      <c r="A208" s="678" t="s">
        <v>3283</v>
      </c>
      <c r="B208" s="679" t="s">
        <v>2979</v>
      </c>
      <c r="C208" s="679" t="s">
        <v>2544</v>
      </c>
      <c r="D208" s="679" t="s">
        <v>3374</v>
      </c>
      <c r="E208" s="679" t="s">
        <v>3375</v>
      </c>
      <c r="F208" s="683"/>
      <c r="G208" s="683"/>
      <c r="H208" s="683"/>
      <c r="I208" s="683"/>
      <c r="J208" s="683"/>
      <c r="K208" s="683"/>
      <c r="L208" s="683"/>
      <c r="M208" s="683"/>
      <c r="N208" s="683">
        <v>1</v>
      </c>
      <c r="O208" s="683">
        <v>1932.09</v>
      </c>
      <c r="P208" s="705"/>
      <c r="Q208" s="684">
        <v>1932.09</v>
      </c>
    </row>
    <row r="209" spans="1:17" ht="14.45" customHeight="1" x14ac:dyDescent="0.2">
      <c r="A209" s="678" t="s">
        <v>3283</v>
      </c>
      <c r="B209" s="679" t="s">
        <v>2979</v>
      </c>
      <c r="C209" s="679" t="s">
        <v>2544</v>
      </c>
      <c r="D209" s="679" t="s">
        <v>3376</v>
      </c>
      <c r="E209" s="679" t="s">
        <v>3377</v>
      </c>
      <c r="F209" s="683"/>
      <c r="G209" s="683"/>
      <c r="H209" s="683"/>
      <c r="I209" s="683"/>
      <c r="J209" s="683">
        <v>1</v>
      </c>
      <c r="K209" s="683">
        <v>5511.55</v>
      </c>
      <c r="L209" s="683"/>
      <c r="M209" s="683">
        <v>5511.55</v>
      </c>
      <c r="N209" s="683"/>
      <c r="O209" s="683"/>
      <c r="P209" s="705"/>
      <c r="Q209" s="684"/>
    </row>
    <row r="210" spans="1:17" ht="14.45" customHeight="1" x14ac:dyDescent="0.2">
      <c r="A210" s="678" t="s">
        <v>3283</v>
      </c>
      <c r="B210" s="679" t="s">
        <v>2979</v>
      </c>
      <c r="C210" s="679" t="s">
        <v>2544</v>
      </c>
      <c r="D210" s="679" t="s">
        <v>3378</v>
      </c>
      <c r="E210" s="679" t="s">
        <v>3379</v>
      </c>
      <c r="F210" s="683"/>
      <c r="G210" s="683"/>
      <c r="H210" s="683"/>
      <c r="I210" s="683"/>
      <c r="J210" s="683"/>
      <c r="K210" s="683"/>
      <c r="L210" s="683"/>
      <c r="M210" s="683"/>
      <c r="N210" s="683">
        <v>1</v>
      </c>
      <c r="O210" s="683">
        <v>13133</v>
      </c>
      <c r="P210" s="705"/>
      <c r="Q210" s="684">
        <v>13133</v>
      </c>
    </row>
    <row r="211" spans="1:17" ht="14.45" customHeight="1" x14ac:dyDescent="0.2">
      <c r="A211" s="678" t="s">
        <v>3283</v>
      </c>
      <c r="B211" s="679" t="s">
        <v>2979</v>
      </c>
      <c r="C211" s="679" t="s">
        <v>2544</v>
      </c>
      <c r="D211" s="679" t="s">
        <v>3380</v>
      </c>
      <c r="E211" s="679" t="s">
        <v>3381</v>
      </c>
      <c r="F211" s="683"/>
      <c r="G211" s="683"/>
      <c r="H211" s="683"/>
      <c r="I211" s="683"/>
      <c r="J211" s="683">
        <v>1</v>
      </c>
      <c r="K211" s="683">
        <v>790.75</v>
      </c>
      <c r="L211" s="683"/>
      <c r="M211" s="683">
        <v>790.75</v>
      </c>
      <c r="N211" s="683">
        <v>1</v>
      </c>
      <c r="O211" s="683">
        <v>790.75</v>
      </c>
      <c r="P211" s="705"/>
      <c r="Q211" s="684">
        <v>790.75</v>
      </c>
    </row>
    <row r="212" spans="1:17" ht="14.45" customHeight="1" x14ac:dyDescent="0.2">
      <c r="A212" s="678" t="s">
        <v>3283</v>
      </c>
      <c r="B212" s="679" t="s">
        <v>2979</v>
      </c>
      <c r="C212" s="679" t="s">
        <v>2544</v>
      </c>
      <c r="D212" s="679" t="s">
        <v>3382</v>
      </c>
      <c r="E212" s="679" t="s">
        <v>3383</v>
      </c>
      <c r="F212" s="683"/>
      <c r="G212" s="683"/>
      <c r="H212" s="683"/>
      <c r="I212" s="683"/>
      <c r="J212" s="683"/>
      <c r="K212" s="683"/>
      <c r="L212" s="683"/>
      <c r="M212" s="683"/>
      <c r="N212" s="683">
        <v>1</v>
      </c>
      <c r="O212" s="683">
        <v>2891.9</v>
      </c>
      <c r="P212" s="705"/>
      <c r="Q212" s="684">
        <v>2891.9</v>
      </c>
    </row>
    <row r="213" spans="1:17" ht="14.45" customHeight="1" x14ac:dyDescent="0.2">
      <c r="A213" s="678" t="s">
        <v>3283</v>
      </c>
      <c r="B213" s="679" t="s">
        <v>2979</v>
      </c>
      <c r="C213" s="679" t="s">
        <v>2544</v>
      </c>
      <c r="D213" s="679" t="s">
        <v>3384</v>
      </c>
      <c r="E213" s="679" t="s">
        <v>3385</v>
      </c>
      <c r="F213" s="683">
        <v>3</v>
      </c>
      <c r="G213" s="683">
        <v>8893.5</v>
      </c>
      <c r="H213" s="683"/>
      <c r="I213" s="683">
        <v>2964.5</v>
      </c>
      <c r="J213" s="683"/>
      <c r="K213" s="683"/>
      <c r="L213" s="683"/>
      <c r="M213" s="683"/>
      <c r="N213" s="683"/>
      <c r="O213" s="683"/>
      <c r="P213" s="705"/>
      <c r="Q213" s="684"/>
    </row>
    <row r="214" spans="1:17" ht="14.45" customHeight="1" x14ac:dyDescent="0.2">
      <c r="A214" s="678" t="s">
        <v>3283</v>
      </c>
      <c r="B214" s="679" t="s">
        <v>2979</v>
      </c>
      <c r="C214" s="679" t="s">
        <v>2544</v>
      </c>
      <c r="D214" s="679" t="s">
        <v>3386</v>
      </c>
      <c r="E214" s="679" t="s">
        <v>3387</v>
      </c>
      <c r="F214" s="683">
        <v>2</v>
      </c>
      <c r="G214" s="683">
        <v>128000</v>
      </c>
      <c r="H214" s="683"/>
      <c r="I214" s="683">
        <v>64000</v>
      </c>
      <c r="J214" s="683"/>
      <c r="K214" s="683"/>
      <c r="L214" s="683"/>
      <c r="M214" s="683"/>
      <c r="N214" s="683"/>
      <c r="O214" s="683"/>
      <c r="P214" s="705"/>
      <c r="Q214" s="684"/>
    </row>
    <row r="215" spans="1:17" ht="14.45" customHeight="1" x14ac:dyDescent="0.2">
      <c r="A215" s="678" t="s">
        <v>3283</v>
      </c>
      <c r="B215" s="679" t="s">
        <v>2979</v>
      </c>
      <c r="C215" s="679" t="s">
        <v>2544</v>
      </c>
      <c r="D215" s="679" t="s">
        <v>3388</v>
      </c>
      <c r="E215" s="679" t="s">
        <v>3389</v>
      </c>
      <c r="F215" s="683"/>
      <c r="G215" s="683"/>
      <c r="H215" s="683"/>
      <c r="I215" s="683"/>
      <c r="J215" s="683">
        <v>4</v>
      </c>
      <c r="K215" s="683">
        <v>7590.3600000000006</v>
      </c>
      <c r="L215" s="683"/>
      <c r="M215" s="683">
        <v>1897.5900000000001</v>
      </c>
      <c r="N215" s="683">
        <v>12</v>
      </c>
      <c r="O215" s="683">
        <v>22771.08</v>
      </c>
      <c r="P215" s="705"/>
      <c r="Q215" s="684">
        <v>1897.5900000000001</v>
      </c>
    </row>
    <row r="216" spans="1:17" ht="14.45" customHeight="1" x14ac:dyDescent="0.2">
      <c r="A216" s="678" t="s">
        <v>3283</v>
      </c>
      <c r="B216" s="679" t="s">
        <v>2979</v>
      </c>
      <c r="C216" s="679" t="s">
        <v>2544</v>
      </c>
      <c r="D216" s="679" t="s">
        <v>3390</v>
      </c>
      <c r="E216" s="679" t="s">
        <v>3391</v>
      </c>
      <c r="F216" s="683">
        <v>1</v>
      </c>
      <c r="G216" s="683">
        <v>6923.6</v>
      </c>
      <c r="H216" s="683"/>
      <c r="I216" s="683">
        <v>6923.6</v>
      </c>
      <c r="J216" s="683"/>
      <c r="K216" s="683"/>
      <c r="L216" s="683"/>
      <c r="M216" s="683"/>
      <c r="N216" s="683">
        <v>2</v>
      </c>
      <c r="O216" s="683">
        <v>7260</v>
      </c>
      <c r="P216" s="705"/>
      <c r="Q216" s="684">
        <v>3630</v>
      </c>
    </row>
    <row r="217" spans="1:17" ht="14.45" customHeight="1" x14ac:dyDescent="0.2">
      <c r="A217" s="678" t="s">
        <v>3283</v>
      </c>
      <c r="B217" s="679" t="s">
        <v>2979</v>
      </c>
      <c r="C217" s="679" t="s">
        <v>2544</v>
      </c>
      <c r="D217" s="679" t="s">
        <v>3392</v>
      </c>
      <c r="E217" s="679" t="s">
        <v>3393</v>
      </c>
      <c r="F217" s="683">
        <v>1</v>
      </c>
      <c r="G217" s="683">
        <v>6632.73</v>
      </c>
      <c r="H217" s="683"/>
      <c r="I217" s="683">
        <v>6632.73</v>
      </c>
      <c r="J217" s="683"/>
      <c r="K217" s="683"/>
      <c r="L217" s="683"/>
      <c r="M217" s="683"/>
      <c r="N217" s="683">
        <v>3</v>
      </c>
      <c r="O217" s="683">
        <v>8712</v>
      </c>
      <c r="P217" s="705"/>
      <c r="Q217" s="684">
        <v>2904</v>
      </c>
    </row>
    <row r="218" spans="1:17" ht="14.45" customHeight="1" x14ac:dyDescent="0.2">
      <c r="A218" s="678" t="s">
        <v>3283</v>
      </c>
      <c r="B218" s="679" t="s">
        <v>2979</v>
      </c>
      <c r="C218" s="679" t="s">
        <v>2544</v>
      </c>
      <c r="D218" s="679" t="s">
        <v>3394</v>
      </c>
      <c r="E218" s="679" t="s">
        <v>3395</v>
      </c>
      <c r="F218" s="683"/>
      <c r="G218" s="683"/>
      <c r="H218" s="683"/>
      <c r="I218" s="683"/>
      <c r="J218" s="683"/>
      <c r="K218" s="683"/>
      <c r="L218" s="683"/>
      <c r="M218" s="683"/>
      <c r="N218" s="683">
        <v>1</v>
      </c>
      <c r="O218" s="683">
        <v>4563.12</v>
      </c>
      <c r="P218" s="705"/>
      <c r="Q218" s="684">
        <v>4563.12</v>
      </c>
    </row>
    <row r="219" spans="1:17" ht="14.45" customHeight="1" x14ac:dyDescent="0.2">
      <c r="A219" s="678" t="s">
        <v>3283</v>
      </c>
      <c r="B219" s="679" t="s">
        <v>2979</v>
      </c>
      <c r="C219" s="679" t="s">
        <v>2544</v>
      </c>
      <c r="D219" s="679" t="s">
        <v>3396</v>
      </c>
      <c r="E219" s="679" t="s">
        <v>3397</v>
      </c>
      <c r="F219" s="683">
        <v>2</v>
      </c>
      <c r="G219" s="683">
        <v>1482</v>
      </c>
      <c r="H219" s="683"/>
      <c r="I219" s="683">
        <v>741</v>
      </c>
      <c r="J219" s="683"/>
      <c r="K219" s="683"/>
      <c r="L219" s="683"/>
      <c r="M219" s="683"/>
      <c r="N219" s="683"/>
      <c r="O219" s="683"/>
      <c r="P219" s="705"/>
      <c r="Q219" s="684"/>
    </row>
    <row r="220" spans="1:17" ht="14.45" customHeight="1" x14ac:dyDescent="0.2">
      <c r="A220" s="678" t="s">
        <v>3283</v>
      </c>
      <c r="B220" s="679" t="s">
        <v>2979</v>
      </c>
      <c r="C220" s="679" t="s">
        <v>2544</v>
      </c>
      <c r="D220" s="679" t="s">
        <v>3398</v>
      </c>
      <c r="E220" s="679" t="s">
        <v>3312</v>
      </c>
      <c r="F220" s="683">
        <v>1</v>
      </c>
      <c r="G220" s="683">
        <v>1997</v>
      </c>
      <c r="H220" s="683"/>
      <c r="I220" s="683">
        <v>1997</v>
      </c>
      <c r="J220" s="683"/>
      <c r="K220" s="683"/>
      <c r="L220" s="683"/>
      <c r="M220" s="683"/>
      <c r="N220" s="683">
        <v>1</v>
      </c>
      <c r="O220" s="683">
        <v>1569.37</v>
      </c>
      <c r="P220" s="705"/>
      <c r="Q220" s="684">
        <v>1569.37</v>
      </c>
    </row>
    <row r="221" spans="1:17" ht="14.45" customHeight="1" x14ac:dyDescent="0.2">
      <c r="A221" s="678" t="s">
        <v>3283</v>
      </c>
      <c r="B221" s="679" t="s">
        <v>2979</v>
      </c>
      <c r="C221" s="679" t="s">
        <v>2544</v>
      </c>
      <c r="D221" s="679" t="s">
        <v>3399</v>
      </c>
      <c r="E221" s="679" t="s">
        <v>3400</v>
      </c>
      <c r="F221" s="683"/>
      <c r="G221" s="683"/>
      <c r="H221" s="683"/>
      <c r="I221" s="683"/>
      <c r="J221" s="683"/>
      <c r="K221" s="683"/>
      <c r="L221" s="683"/>
      <c r="M221" s="683"/>
      <c r="N221" s="683">
        <v>3</v>
      </c>
      <c r="O221" s="683">
        <v>35583.42</v>
      </c>
      <c r="P221" s="705"/>
      <c r="Q221" s="684">
        <v>11861.14</v>
      </c>
    </row>
    <row r="222" spans="1:17" ht="14.45" customHeight="1" x14ac:dyDescent="0.2">
      <c r="A222" s="678" t="s">
        <v>3283</v>
      </c>
      <c r="B222" s="679" t="s">
        <v>2979</v>
      </c>
      <c r="C222" s="679" t="s">
        <v>2544</v>
      </c>
      <c r="D222" s="679" t="s">
        <v>3401</v>
      </c>
      <c r="E222" s="679" t="s">
        <v>3402</v>
      </c>
      <c r="F222" s="683"/>
      <c r="G222" s="683"/>
      <c r="H222" s="683"/>
      <c r="I222" s="683"/>
      <c r="J222" s="683">
        <v>1</v>
      </c>
      <c r="K222" s="683">
        <v>692.39</v>
      </c>
      <c r="L222" s="683"/>
      <c r="M222" s="683">
        <v>692.39</v>
      </c>
      <c r="N222" s="683">
        <v>7</v>
      </c>
      <c r="O222" s="683">
        <v>4846.7299999999996</v>
      </c>
      <c r="P222" s="705"/>
      <c r="Q222" s="684">
        <v>692.39</v>
      </c>
    </row>
    <row r="223" spans="1:17" ht="14.45" customHeight="1" x14ac:dyDescent="0.2">
      <c r="A223" s="678" t="s">
        <v>3283</v>
      </c>
      <c r="B223" s="679" t="s">
        <v>2979</v>
      </c>
      <c r="C223" s="679" t="s">
        <v>2544</v>
      </c>
      <c r="D223" s="679" t="s">
        <v>3403</v>
      </c>
      <c r="E223" s="679" t="s">
        <v>3404</v>
      </c>
      <c r="F223" s="683"/>
      <c r="G223" s="683"/>
      <c r="H223" s="683"/>
      <c r="I223" s="683"/>
      <c r="J223" s="683"/>
      <c r="K223" s="683"/>
      <c r="L223" s="683"/>
      <c r="M223" s="683"/>
      <c r="N223" s="683">
        <v>1</v>
      </c>
      <c r="O223" s="683">
        <v>5108.51</v>
      </c>
      <c r="P223" s="705"/>
      <c r="Q223" s="684">
        <v>5108.51</v>
      </c>
    </row>
    <row r="224" spans="1:17" ht="14.45" customHeight="1" x14ac:dyDescent="0.2">
      <c r="A224" s="678" t="s">
        <v>3283</v>
      </c>
      <c r="B224" s="679" t="s">
        <v>2979</v>
      </c>
      <c r="C224" s="679" t="s">
        <v>2221</v>
      </c>
      <c r="D224" s="679" t="s">
        <v>3405</v>
      </c>
      <c r="E224" s="679" t="s">
        <v>3406</v>
      </c>
      <c r="F224" s="683"/>
      <c r="G224" s="683"/>
      <c r="H224" s="683"/>
      <c r="I224" s="683"/>
      <c r="J224" s="683">
        <v>3</v>
      </c>
      <c r="K224" s="683">
        <v>567</v>
      </c>
      <c r="L224" s="683"/>
      <c r="M224" s="683">
        <v>189</v>
      </c>
      <c r="N224" s="683"/>
      <c r="O224" s="683"/>
      <c r="P224" s="705"/>
      <c r="Q224" s="684"/>
    </row>
    <row r="225" spans="1:17" ht="14.45" customHeight="1" x14ac:dyDescent="0.2">
      <c r="A225" s="678" t="s">
        <v>3283</v>
      </c>
      <c r="B225" s="679" t="s">
        <v>2979</v>
      </c>
      <c r="C225" s="679" t="s">
        <v>2221</v>
      </c>
      <c r="D225" s="679" t="s">
        <v>3407</v>
      </c>
      <c r="E225" s="679" t="s">
        <v>3408</v>
      </c>
      <c r="F225" s="683">
        <v>7</v>
      </c>
      <c r="G225" s="683">
        <v>903</v>
      </c>
      <c r="H225" s="683"/>
      <c r="I225" s="683">
        <v>129</v>
      </c>
      <c r="J225" s="683">
        <v>17</v>
      </c>
      <c r="K225" s="683">
        <v>2210</v>
      </c>
      <c r="L225" s="683"/>
      <c r="M225" s="683">
        <v>130</v>
      </c>
      <c r="N225" s="683">
        <v>6</v>
      </c>
      <c r="O225" s="683">
        <v>804</v>
      </c>
      <c r="P225" s="705"/>
      <c r="Q225" s="684">
        <v>134</v>
      </c>
    </row>
    <row r="226" spans="1:17" ht="14.45" customHeight="1" x14ac:dyDescent="0.2">
      <c r="A226" s="678" t="s">
        <v>3283</v>
      </c>
      <c r="B226" s="679" t="s">
        <v>2979</v>
      </c>
      <c r="C226" s="679" t="s">
        <v>2221</v>
      </c>
      <c r="D226" s="679" t="s">
        <v>3409</v>
      </c>
      <c r="E226" s="679" t="s">
        <v>3410</v>
      </c>
      <c r="F226" s="683">
        <v>18</v>
      </c>
      <c r="G226" s="683">
        <v>4050</v>
      </c>
      <c r="H226" s="683"/>
      <c r="I226" s="683">
        <v>225</v>
      </c>
      <c r="J226" s="683">
        <v>11</v>
      </c>
      <c r="K226" s="683">
        <v>2486</v>
      </c>
      <c r="L226" s="683"/>
      <c r="M226" s="683">
        <v>226</v>
      </c>
      <c r="N226" s="683">
        <v>33</v>
      </c>
      <c r="O226" s="683">
        <v>7623</v>
      </c>
      <c r="P226" s="705"/>
      <c r="Q226" s="684">
        <v>231</v>
      </c>
    </row>
    <row r="227" spans="1:17" ht="14.45" customHeight="1" x14ac:dyDescent="0.2">
      <c r="A227" s="678" t="s">
        <v>3283</v>
      </c>
      <c r="B227" s="679" t="s">
        <v>2979</v>
      </c>
      <c r="C227" s="679" t="s">
        <v>2221</v>
      </c>
      <c r="D227" s="679" t="s">
        <v>3411</v>
      </c>
      <c r="E227" s="679" t="s">
        <v>3412</v>
      </c>
      <c r="F227" s="683">
        <v>1</v>
      </c>
      <c r="G227" s="683">
        <v>225</v>
      </c>
      <c r="H227" s="683"/>
      <c r="I227" s="683">
        <v>225</v>
      </c>
      <c r="J227" s="683">
        <v>1</v>
      </c>
      <c r="K227" s="683">
        <v>226</v>
      </c>
      <c r="L227" s="683"/>
      <c r="M227" s="683">
        <v>226</v>
      </c>
      <c r="N227" s="683"/>
      <c r="O227" s="683"/>
      <c r="P227" s="705"/>
      <c r="Q227" s="684"/>
    </row>
    <row r="228" spans="1:17" ht="14.45" customHeight="1" x14ac:dyDescent="0.2">
      <c r="A228" s="678" t="s">
        <v>3283</v>
      </c>
      <c r="B228" s="679" t="s">
        <v>2979</v>
      </c>
      <c r="C228" s="679" t="s">
        <v>2221</v>
      </c>
      <c r="D228" s="679" t="s">
        <v>3413</v>
      </c>
      <c r="E228" s="679" t="s">
        <v>3414</v>
      </c>
      <c r="F228" s="683">
        <v>31</v>
      </c>
      <c r="G228" s="683">
        <v>7037</v>
      </c>
      <c r="H228" s="683"/>
      <c r="I228" s="683">
        <v>227</v>
      </c>
      <c r="J228" s="683">
        <v>17</v>
      </c>
      <c r="K228" s="683">
        <v>3876</v>
      </c>
      <c r="L228" s="683"/>
      <c r="M228" s="683">
        <v>228</v>
      </c>
      <c r="N228" s="683">
        <v>27</v>
      </c>
      <c r="O228" s="683">
        <v>6291</v>
      </c>
      <c r="P228" s="705"/>
      <c r="Q228" s="684">
        <v>233</v>
      </c>
    </row>
    <row r="229" spans="1:17" ht="14.45" customHeight="1" x14ac:dyDescent="0.2">
      <c r="A229" s="678" t="s">
        <v>3283</v>
      </c>
      <c r="B229" s="679" t="s">
        <v>2979</v>
      </c>
      <c r="C229" s="679" t="s">
        <v>2221</v>
      </c>
      <c r="D229" s="679" t="s">
        <v>3415</v>
      </c>
      <c r="E229" s="679" t="s">
        <v>3416</v>
      </c>
      <c r="F229" s="683">
        <v>2</v>
      </c>
      <c r="G229" s="683">
        <v>1258</v>
      </c>
      <c r="H229" s="683"/>
      <c r="I229" s="683">
        <v>629</v>
      </c>
      <c r="J229" s="683"/>
      <c r="K229" s="683"/>
      <c r="L229" s="683"/>
      <c r="M229" s="683"/>
      <c r="N229" s="683"/>
      <c r="O229" s="683"/>
      <c r="P229" s="705"/>
      <c r="Q229" s="684"/>
    </row>
    <row r="230" spans="1:17" ht="14.45" customHeight="1" x14ac:dyDescent="0.2">
      <c r="A230" s="678" t="s">
        <v>3283</v>
      </c>
      <c r="B230" s="679" t="s">
        <v>2979</v>
      </c>
      <c r="C230" s="679" t="s">
        <v>2221</v>
      </c>
      <c r="D230" s="679" t="s">
        <v>3417</v>
      </c>
      <c r="E230" s="679" t="s">
        <v>3418</v>
      </c>
      <c r="F230" s="683">
        <v>7</v>
      </c>
      <c r="G230" s="683">
        <v>29211</v>
      </c>
      <c r="H230" s="683"/>
      <c r="I230" s="683">
        <v>4173</v>
      </c>
      <c r="J230" s="683">
        <v>4</v>
      </c>
      <c r="K230" s="683">
        <v>16716</v>
      </c>
      <c r="L230" s="683"/>
      <c r="M230" s="683">
        <v>4179</v>
      </c>
      <c r="N230" s="683">
        <v>8</v>
      </c>
      <c r="O230" s="683">
        <v>33704</v>
      </c>
      <c r="P230" s="705"/>
      <c r="Q230" s="684">
        <v>4213</v>
      </c>
    </row>
    <row r="231" spans="1:17" ht="14.45" customHeight="1" x14ac:dyDescent="0.2">
      <c r="A231" s="678" t="s">
        <v>3283</v>
      </c>
      <c r="B231" s="679" t="s">
        <v>2979</v>
      </c>
      <c r="C231" s="679" t="s">
        <v>2221</v>
      </c>
      <c r="D231" s="679" t="s">
        <v>3419</v>
      </c>
      <c r="E231" s="679" t="s">
        <v>3420</v>
      </c>
      <c r="F231" s="683">
        <v>2</v>
      </c>
      <c r="G231" s="683">
        <v>568</v>
      </c>
      <c r="H231" s="683"/>
      <c r="I231" s="683">
        <v>284</v>
      </c>
      <c r="J231" s="683"/>
      <c r="K231" s="683"/>
      <c r="L231" s="683"/>
      <c r="M231" s="683"/>
      <c r="N231" s="683"/>
      <c r="O231" s="683"/>
      <c r="P231" s="705"/>
      <c r="Q231" s="684"/>
    </row>
    <row r="232" spans="1:17" ht="14.45" customHeight="1" x14ac:dyDescent="0.2">
      <c r="A232" s="678" t="s">
        <v>3283</v>
      </c>
      <c r="B232" s="679" t="s">
        <v>2979</v>
      </c>
      <c r="C232" s="679" t="s">
        <v>2221</v>
      </c>
      <c r="D232" s="679" t="s">
        <v>3421</v>
      </c>
      <c r="E232" s="679" t="s">
        <v>3422</v>
      </c>
      <c r="F232" s="683">
        <v>1</v>
      </c>
      <c r="G232" s="683">
        <v>6331</v>
      </c>
      <c r="H232" s="683"/>
      <c r="I232" s="683">
        <v>6331</v>
      </c>
      <c r="J232" s="683"/>
      <c r="K232" s="683"/>
      <c r="L232" s="683"/>
      <c r="M232" s="683"/>
      <c r="N232" s="683"/>
      <c r="O232" s="683"/>
      <c r="P232" s="705"/>
      <c r="Q232" s="684"/>
    </row>
    <row r="233" spans="1:17" ht="14.45" customHeight="1" x14ac:dyDescent="0.2">
      <c r="A233" s="678" t="s">
        <v>3283</v>
      </c>
      <c r="B233" s="679" t="s">
        <v>2979</v>
      </c>
      <c r="C233" s="679" t="s">
        <v>2221</v>
      </c>
      <c r="D233" s="679" t="s">
        <v>3423</v>
      </c>
      <c r="E233" s="679" t="s">
        <v>3424</v>
      </c>
      <c r="F233" s="683"/>
      <c r="G233" s="683"/>
      <c r="H233" s="683"/>
      <c r="I233" s="683"/>
      <c r="J233" s="683">
        <v>1</v>
      </c>
      <c r="K233" s="683">
        <v>1590</v>
      </c>
      <c r="L233" s="683"/>
      <c r="M233" s="683">
        <v>1590</v>
      </c>
      <c r="N233" s="683"/>
      <c r="O233" s="683"/>
      <c r="P233" s="705"/>
      <c r="Q233" s="684"/>
    </row>
    <row r="234" spans="1:17" ht="14.45" customHeight="1" x14ac:dyDescent="0.2">
      <c r="A234" s="678" t="s">
        <v>3283</v>
      </c>
      <c r="B234" s="679" t="s">
        <v>2979</v>
      </c>
      <c r="C234" s="679" t="s">
        <v>2221</v>
      </c>
      <c r="D234" s="679" t="s">
        <v>3425</v>
      </c>
      <c r="E234" s="679" t="s">
        <v>3426</v>
      </c>
      <c r="F234" s="683">
        <v>4</v>
      </c>
      <c r="G234" s="683">
        <v>61120</v>
      </c>
      <c r="H234" s="683"/>
      <c r="I234" s="683">
        <v>15280</v>
      </c>
      <c r="J234" s="683">
        <v>1</v>
      </c>
      <c r="K234" s="683">
        <v>15292</v>
      </c>
      <c r="L234" s="683"/>
      <c r="M234" s="683">
        <v>15292</v>
      </c>
      <c r="N234" s="683">
        <v>3</v>
      </c>
      <c r="O234" s="683">
        <v>46539</v>
      </c>
      <c r="P234" s="705"/>
      <c r="Q234" s="684">
        <v>15513</v>
      </c>
    </row>
    <row r="235" spans="1:17" ht="14.45" customHeight="1" x14ac:dyDescent="0.2">
      <c r="A235" s="678" t="s">
        <v>3283</v>
      </c>
      <c r="B235" s="679" t="s">
        <v>2979</v>
      </c>
      <c r="C235" s="679" t="s">
        <v>2221</v>
      </c>
      <c r="D235" s="679" t="s">
        <v>3427</v>
      </c>
      <c r="E235" s="679" t="s">
        <v>3428</v>
      </c>
      <c r="F235" s="683">
        <v>27</v>
      </c>
      <c r="G235" s="683">
        <v>104409</v>
      </c>
      <c r="H235" s="683"/>
      <c r="I235" s="683">
        <v>3867</v>
      </c>
      <c r="J235" s="683">
        <v>18</v>
      </c>
      <c r="K235" s="683">
        <v>69678</v>
      </c>
      <c r="L235" s="683"/>
      <c r="M235" s="683">
        <v>3871</v>
      </c>
      <c r="N235" s="683">
        <v>26</v>
      </c>
      <c r="O235" s="683">
        <v>101790</v>
      </c>
      <c r="P235" s="705"/>
      <c r="Q235" s="684">
        <v>3915</v>
      </c>
    </row>
    <row r="236" spans="1:17" ht="14.45" customHeight="1" x14ac:dyDescent="0.2">
      <c r="A236" s="678" t="s">
        <v>3283</v>
      </c>
      <c r="B236" s="679" t="s">
        <v>2979</v>
      </c>
      <c r="C236" s="679" t="s">
        <v>2221</v>
      </c>
      <c r="D236" s="679" t="s">
        <v>3429</v>
      </c>
      <c r="E236" s="679" t="s">
        <v>3430</v>
      </c>
      <c r="F236" s="683">
        <v>1</v>
      </c>
      <c r="G236" s="683">
        <v>5219</v>
      </c>
      <c r="H236" s="683"/>
      <c r="I236" s="683">
        <v>5219</v>
      </c>
      <c r="J236" s="683"/>
      <c r="K236" s="683"/>
      <c r="L236" s="683"/>
      <c r="M236" s="683"/>
      <c r="N236" s="683"/>
      <c r="O236" s="683"/>
      <c r="P236" s="705"/>
      <c r="Q236" s="684"/>
    </row>
    <row r="237" spans="1:17" ht="14.45" customHeight="1" x14ac:dyDescent="0.2">
      <c r="A237" s="678" t="s">
        <v>3283</v>
      </c>
      <c r="B237" s="679" t="s">
        <v>2979</v>
      </c>
      <c r="C237" s="679" t="s">
        <v>2221</v>
      </c>
      <c r="D237" s="679" t="s">
        <v>3431</v>
      </c>
      <c r="E237" s="679" t="s">
        <v>3432</v>
      </c>
      <c r="F237" s="683">
        <v>18</v>
      </c>
      <c r="G237" s="683">
        <v>142884</v>
      </c>
      <c r="H237" s="683"/>
      <c r="I237" s="683">
        <v>7938</v>
      </c>
      <c r="J237" s="683">
        <v>9</v>
      </c>
      <c r="K237" s="683">
        <v>71523</v>
      </c>
      <c r="L237" s="683"/>
      <c r="M237" s="683">
        <v>7947</v>
      </c>
      <c r="N237" s="683">
        <v>23</v>
      </c>
      <c r="O237" s="683">
        <v>184828</v>
      </c>
      <c r="P237" s="705"/>
      <c r="Q237" s="684">
        <v>8036</v>
      </c>
    </row>
    <row r="238" spans="1:17" ht="14.45" customHeight="1" x14ac:dyDescent="0.2">
      <c r="A238" s="678" t="s">
        <v>3283</v>
      </c>
      <c r="B238" s="679" t="s">
        <v>2979</v>
      </c>
      <c r="C238" s="679" t="s">
        <v>2221</v>
      </c>
      <c r="D238" s="679" t="s">
        <v>3433</v>
      </c>
      <c r="E238" s="679" t="s">
        <v>3434</v>
      </c>
      <c r="F238" s="683">
        <v>2</v>
      </c>
      <c r="G238" s="683">
        <v>3418</v>
      </c>
      <c r="H238" s="683"/>
      <c r="I238" s="683">
        <v>1709</v>
      </c>
      <c r="J238" s="683"/>
      <c r="K238" s="683"/>
      <c r="L238" s="683"/>
      <c r="M238" s="683"/>
      <c r="N238" s="683"/>
      <c r="O238" s="683"/>
      <c r="P238" s="705"/>
      <c r="Q238" s="684"/>
    </row>
    <row r="239" spans="1:17" ht="14.45" customHeight="1" x14ac:dyDescent="0.2">
      <c r="A239" s="678" t="s">
        <v>3283</v>
      </c>
      <c r="B239" s="679" t="s">
        <v>2979</v>
      </c>
      <c r="C239" s="679" t="s">
        <v>2221</v>
      </c>
      <c r="D239" s="679" t="s">
        <v>3435</v>
      </c>
      <c r="E239" s="679" t="s">
        <v>3436</v>
      </c>
      <c r="F239" s="683">
        <v>26</v>
      </c>
      <c r="G239" s="683">
        <v>33722</v>
      </c>
      <c r="H239" s="683"/>
      <c r="I239" s="683">
        <v>1297</v>
      </c>
      <c r="J239" s="683">
        <v>18</v>
      </c>
      <c r="K239" s="683">
        <v>23382</v>
      </c>
      <c r="L239" s="683"/>
      <c r="M239" s="683">
        <v>1299</v>
      </c>
      <c r="N239" s="683">
        <v>38</v>
      </c>
      <c r="O239" s="683">
        <v>49932</v>
      </c>
      <c r="P239" s="705"/>
      <c r="Q239" s="684">
        <v>1314</v>
      </c>
    </row>
    <row r="240" spans="1:17" ht="14.45" customHeight="1" x14ac:dyDescent="0.2">
      <c r="A240" s="678" t="s">
        <v>3283</v>
      </c>
      <c r="B240" s="679" t="s">
        <v>2979</v>
      </c>
      <c r="C240" s="679" t="s">
        <v>2221</v>
      </c>
      <c r="D240" s="679" t="s">
        <v>3437</v>
      </c>
      <c r="E240" s="679" t="s">
        <v>3438</v>
      </c>
      <c r="F240" s="683">
        <v>25</v>
      </c>
      <c r="G240" s="683">
        <v>29500</v>
      </c>
      <c r="H240" s="683"/>
      <c r="I240" s="683">
        <v>1180</v>
      </c>
      <c r="J240" s="683">
        <v>12</v>
      </c>
      <c r="K240" s="683">
        <v>14184</v>
      </c>
      <c r="L240" s="683"/>
      <c r="M240" s="683">
        <v>1182</v>
      </c>
      <c r="N240" s="683">
        <v>35</v>
      </c>
      <c r="O240" s="683">
        <v>41825</v>
      </c>
      <c r="P240" s="705"/>
      <c r="Q240" s="684">
        <v>1195</v>
      </c>
    </row>
    <row r="241" spans="1:17" ht="14.45" customHeight="1" x14ac:dyDescent="0.2">
      <c r="A241" s="678" t="s">
        <v>3283</v>
      </c>
      <c r="B241" s="679" t="s">
        <v>2979</v>
      </c>
      <c r="C241" s="679" t="s">
        <v>2221</v>
      </c>
      <c r="D241" s="679" t="s">
        <v>3439</v>
      </c>
      <c r="E241" s="679" t="s">
        <v>3440</v>
      </c>
      <c r="F241" s="683">
        <v>6</v>
      </c>
      <c r="G241" s="683">
        <v>30972</v>
      </c>
      <c r="H241" s="683"/>
      <c r="I241" s="683">
        <v>5162</v>
      </c>
      <c r="J241" s="683">
        <v>5</v>
      </c>
      <c r="K241" s="683">
        <v>25830</v>
      </c>
      <c r="L241" s="683"/>
      <c r="M241" s="683">
        <v>5166</v>
      </c>
      <c r="N241" s="683">
        <v>13</v>
      </c>
      <c r="O241" s="683">
        <v>68380</v>
      </c>
      <c r="P241" s="705"/>
      <c r="Q241" s="684">
        <v>5260</v>
      </c>
    </row>
    <row r="242" spans="1:17" ht="14.45" customHeight="1" x14ac:dyDescent="0.2">
      <c r="A242" s="678" t="s">
        <v>3283</v>
      </c>
      <c r="B242" s="679" t="s">
        <v>2979</v>
      </c>
      <c r="C242" s="679" t="s">
        <v>2221</v>
      </c>
      <c r="D242" s="679" t="s">
        <v>3441</v>
      </c>
      <c r="E242" s="679" t="s">
        <v>3442</v>
      </c>
      <c r="F242" s="683"/>
      <c r="G242" s="683"/>
      <c r="H242" s="683"/>
      <c r="I242" s="683"/>
      <c r="J242" s="683">
        <v>1</v>
      </c>
      <c r="K242" s="683">
        <v>5630</v>
      </c>
      <c r="L242" s="683"/>
      <c r="M242" s="683">
        <v>5630</v>
      </c>
      <c r="N242" s="683"/>
      <c r="O242" s="683"/>
      <c r="P242" s="705"/>
      <c r="Q242" s="684"/>
    </row>
    <row r="243" spans="1:17" ht="14.45" customHeight="1" x14ac:dyDescent="0.2">
      <c r="A243" s="678" t="s">
        <v>3283</v>
      </c>
      <c r="B243" s="679" t="s">
        <v>2979</v>
      </c>
      <c r="C243" s="679" t="s">
        <v>2221</v>
      </c>
      <c r="D243" s="679" t="s">
        <v>3443</v>
      </c>
      <c r="E243" s="679" t="s">
        <v>3444</v>
      </c>
      <c r="F243" s="683">
        <v>2</v>
      </c>
      <c r="G243" s="683">
        <v>1616</v>
      </c>
      <c r="H243" s="683"/>
      <c r="I243" s="683">
        <v>808</v>
      </c>
      <c r="J243" s="683">
        <v>1</v>
      </c>
      <c r="K243" s="683">
        <v>813</v>
      </c>
      <c r="L243" s="683"/>
      <c r="M243" s="683">
        <v>813</v>
      </c>
      <c r="N243" s="683"/>
      <c r="O243" s="683"/>
      <c r="P243" s="705"/>
      <c r="Q243" s="684"/>
    </row>
    <row r="244" spans="1:17" ht="14.45" customHeight="1" x14ac:dyDescent="0.2">
      <c r="A244" s="678" t="s">
        <v>3283</v>
      </c>
      <c r="B244" s="679" t="s">
        <v>2979</v>
      </c>
      <c r="C244" s="679" t="s">
        <v>2221</v>
      </c>
      <c r="D244" s="679" t="s">
        <v>3445</v>
      </c>
      <c r="E244" s="679" t="s">
        <v>3446</v>
      </c>
      <c r="F244" s="683">
        <v>283</v>
      </c>
      <c r="G244" s="683">
        <v>50657</v>
      </c>
      <c r="H244" s="683"/>
      <c r="I244" s="683">
        <v>179</v>
      </c>
      <c r="J244" s="683">
        <v>293</v>
      </c>
      <c r="K244" s="683">
        <v>52740</v>
      </c>
      <c r="L244" s="683"/>
      <c r="M244" s="683">
        <v>180</v>
      </c>
      <c r="N244" s="683">
        <v>361</v>
      </c>
      <c r="O244" s="683">
        <v>66063</v>
      </c>
      <c r="P244" s="705"/>
      <c r="Q244" s="684">
        <v>183</v>
      </c>
    </row>
    <row r="245" spans="1:17" ht="14.45" customHeight="1" x14ac:dyDescent="0.2">
      <c r="A245" s="678" t="s">
        <v>3283</v>
      </c>
      <c r="B245" s="679" t="s">
        <v>2979</v>
      </c>
      <c r="C245" s="679" t="s">
        <v>2221</v>
      </c>
      <c r="D245" s="679" t="s">
        <v>3447</v>
      </c>
      <c r="E245" s="679" t="s">
        <v>3448</v>
      </c>
      <c r="F245" s="683">
        <v>19</v>
      </c>
      <c r="G245" s="683">
        <v>39007</v>
      </c>
      <c r="H245" s="683"/>
      <c r="I245" s="683">
        <v>2053</v>
      </c>
      <c r="J245" s="683">
        <v>26</v>
      </c>
      <c r="K245" s="683">
        <v>53456</v>
      </c>
      <c r="L245" s="683"/>
      <c r="M245" s="683">
        <v>2056</v>
      </c>
      <c r="N245" s="683">
        <v>55</v>
      </c>
      <c r="O245" s="683">
        <v>116050</v>
      </c>
      <c r="P245" s="705"/>
      <c r="Q245" s="684">
        <v>2110</v>
      </c>
    </row>
    <row r="246" spans="1:17" ht="14.45" customHeight="1" x14ac:dyDescent="0.2">
      <c r="A246" s="678" t="s">
        <v>3283</v>
      </c>
      <c r="B246" s="679" t="s">
        <v>2979</v>
      </c>
      <c r="C246" s="679" t="s">
        <v>2221</v>
      </c>
      <c r="D246" s="679" t="s">
        <v>3449</v>
      </c>
      <c r="E246" s="679" t="s">
        <v>3450</v>
      </c>
      <c r="F246" s="683">
        <v>2</v>
      </c>
      <c r="G246" s="683">
        <v>5480</v>
      </c>
      <c r="H246" s="683"/>
      <c r="I246" s="683">
        <v>2740</v>
      </c>
      <c r="J246" s="683"/>
      <c r="K246" s="683"/>
      <c r="L246" s="683"/>
      <c r="M246" s="683"/>
      <c r="N246" s="683">
        <v>2</v>
      </c>
      <c r="O246" s="683">
        <v>5576</v>
      </c>
      <c r="P246" s="705"/>
      <c r="Q246" s="684">
        <v>2788</v>
      </c>
    </row>
    <row r="247" spans="1:17" ht="14.45" customHeight="1" x14ac:dyDescent="0.2">
      <c r="A247" s="678" t="s">
        <v>3283</v>
      </c>
      <c r="B247" s="679" t="s">
        <v>2979</v>
      </c>
      <c r="C247" s="679" t="s">
        <v>2221</v>
      </c>
      <c r="D247" s="679" t="s">
        <v>3451</v>
      </c>
      <c r="E247" s="679" t="s">
        <v>3452</v>
      </c>
      <c r="F247" s="683">
        <v>1</v>
      </c>
      <c r="G247" s="683">
        <v>678</v>
      </c>
      <c r="H247" s="683"/>
      <c r="I247" s="683">
        <v>678</v>
      </c>
      <c r="J247" s="683"/>
      <c r="K247" s="683"/>
      <c r="L247" s="683"/>
      <c r="M247" s="683"/>
      <c r="N247" s="683"/>
      <c r="O247" s="683"/>
      <c r="P247" s="705"/>
      <c r="Q247" s="684"/>
    </row>
    <row r="248" spans="1:17" ht="14.45" customHeight="1" x14ac:dyDescent="0.2">
      <c r="A248" s="678" t="s">
        <v>3283</v>
      </c>
      <c r="B248" s="679" t="s">
        <v>2979</v>
      </c>
      <c r="C248" s="679" t="s">
        <v>2221</v>
      </c>
      <c r="D248" s="679" t="s">
        <v>3453</v>
      </c>
      <c r="E248" s="679" t="s">
        <v>3454</v>
      </c>
      <c r="F248" s="683">
        <v>5</v>
      </c>
      <c r="G248" s="683">
        <v>10585</v>
      </c>
      <c r="H248" s="683"/>
      <c r="I248" s="683">
        <v>2117</v>
      </c>
      <c r="J248" s="683">
        <v>6</v>
      </c>
      <c r="K248" s="683">
        <v>12720</v>
      </c>
      <c r="L248" s="683"/>
      <c r="M248" s="683">
        <v>2120</v>
      </c>
      <c r="N248" s="683">
        <v>8</v>
      </c>
      <c r="O248" s="683">
        <v>17200</v>
      </c>
      <c r="P248" s="705"/>
      <c r="Q248" s="684">
        <v>2150</v>
      </c>
    </row>
    <row r="249" spans="1:17" ht="14.45" customHeight="1" x14ac:dyDescent="0.2">
      <c r="A249" s="678" t="s">
        <v>3283</v>
      </c>
      <c r="B249" s="679" t="s">
        <v>2979</v>
      </c>
      <c r="C249" s="679" t="s">
        <v>2221</v>
      </c>
      <c r="D249" s="679" t="s">
        <v>3455</v>
      </c>
      <c r="E249" s="679" t="s">
        <v>3456</v>
      </c>
      <c r="F249" s="683">
        <v>1</v>
      </c>
      <c r="G249" s="683">
        <v>156</v>
      </c>
      <c r="H249" s="683"/>
      <c r="I249" s="683">
        <v>156</v>
      </c>
      <c r="J249" s="683">
        <v>2</v>
      </c>
      <c r="K249" s="683">
        <v>314</v>
      </c>
      <c r="L249" s="683"/>
      <c r="M249" s="683">
        <v>157</v>
      </c>
      <c r="N249" s="683">
        <v>2</v>
      </c>
      <c r="O249" s="683">
        <v>324</v>
      </c>
      <c r="P249" s="705"/>
      <c r="Q249" s="684">
        <v>162</v>
      </c>
    </row>
    <row r="250" spans="1:17" ht="14.45" customHeight="1" x14ac:dyDescent="0.2">
      <c r="A250" s="678" t="s">
        <v>3283</v>
      </c>
      <c r="B250" s="679" t="s">
        <v>2979</v>
      </c>
      <c r="C250" s="679" t="s">
        <v>2221</v>
      </c>
      <c r="D250" s="679" t="s">
        <v>3457</v>
      </c>
      <c r="E250" s="679" t="s">
        <v>3458</v>
      </c>
      <c r="F250" s="683">
        <v>1</v>
      </c>
      <c r="G250" s="683">
        <v>201</v>
      </c>
      <c r="H250" s="683"/>
      <c r="I250" s="683">
        <v>201</v>
      </c>
      <c r="J250" s="683">
        <v>1</v>
      </c>
      <c r="K250" s="683">
        <v>202</v>
      </c>
      <c r="L250" s="683"/>
      <c r="M250" s="683">
        <v>202</v>
      </c>
      <c r="N250" s="683"/>
      <c r="O250" s="683"/>
      <c r="P250" s="705"/>
      <c r="Q250" s="684"/>
    </row>
    <row r="251" spans="1:17" ht="14.45" customHeight="1" x14ac:dyDescent="0.2">
      <c r="A251" s="678" t="s">
        <v>3283</v>
      </c>
      <c r="B251" s="679" t="s">
        <v>2979</v>
      </c>
      <c r="C251" s="679" t="s">
        <v>2221</v>
      </c>
      <c r="D251" s="679" t="s">
        <v>3459</v>
      </c>
      <c r="E251" s="679" t="s">
        <v>3460</v>
      </c>
      <c r="F251" s="683">
        <v>122</v>
      </c>
      <c r="G251" s="683">
        <v>25254</v>
      </c>
      <c r="H251" s="683"/>
      <c r="I251" s="683">
        <v>207</v>
      </c>
      <c r="J251" s="683">
        <v>88</v>
      </c>
      <c r="K251" s="683">
        <v>18304</v>
      </c>
      <c r="L251" s="683"/>
      <c r="M251" s="683">
        <v>208</v>
      </c>
      <c r="N251" s="683">
        <v>59</v>
      </c>
      <c r="O251" s="683">
        <v>12626</v>
      </c>
      <c r="P251" s="705"/>
      <c r="Q251" s="684">
        <v>214</v>
      </c>
    </row>
    <row r="252" spans="1:17" ht="14.45" customHeight="1" x14ac:dyDescent="0.2">
      <c r="A252" s="678" t="s">
        <v>3283</v>
      </c>
      <c r="B252" s="679" t="s">
        <v>2979</v>
      </c>
      <c r="C252" s="679" t="s">
        <v>2221</v>
      </c>
      <c r="D252" s="679" t="s">
        <v>3461</v>
      </c>
      <c r="E252" s="679" t="s">
        <v>3462</v>
      </c>
      <c r="F252" s="683">
        <v>4</v>
      </c>
      <c r="G252" s="683">
        <v>1712</v>
      </c>
      <c r="H252" s="683"/>
      <c r="I252" s="683">
        <v>428</v>
      </c>
      <c r="J252" s="683">
        <v>7</v>
      </c>
      <c r="K252" s="683">
        <v>3010</v>
      </c>
      <c r="L252" s="683"/>
      <c r="M252" s="683">
        <v>430</v>
      </c>
      <c r="N252" s="683"/>
      <c r="O252" s="683"/>
      <c r="P252" s="705"/>
      <c r="Q252" s="684"/>
    </row>
    <row r="253" spans="1:17" ht="14.45" customHeight="1" x14ac:dyDescent="0.2">
      <c r="A253" s="678" t="s">
        <v>3283</v>
      </c>
      <c r="B253" s="679" t="s">
        <v>2979</v>
      </c>
      <c r="C253" s="679" t="s">
        <v>2221</v>
      </c>
      <c r="D253" s="679" t="s">
        <v>3463</v>
      </c>
      <c r="E253" s="679" t="s">
        <v>3464</v>
      </c>
      <c r="F253" s="683">
        <v>37</v>
      </c>
      <c r="G253" s="683">
        <v>79883</v>
      </c>
      <c r="H253" s="683"/>
      <c r="I253" s="683">
        <v>2159</v>
      </c>
      <c r="J253" s="683">
        <v>55</v>
      </c>
      <c r="K253" s="683">
        <v>118910</v>
      </c>
      <c r="L253" s="683"/>
      <c r="M253" s="683">
        <v>2162</v>
      </c>
      <c r="N253" s="683">
        <v>69</v>
      </c>
      <c r="O253" s="683">
        <v>151731</v>
      </c>
      <c r="P253" s="705"/>
      <c r="Q253" s="684">
        <v>2199</v>
      </c>
    </row>
    <row r="254" spans="1:17" ht="14.45" customHeight="1" x14ac:dyDescent="0.2">
      <c r="A254" s="678" t="s">
        <v>3283</v>
      </c>
      <c r="B254" s="679" t="s">
        <v>2979</v>
      </c>
      <c r="C254" s="679" t="s">
        <v>2221</v>
      </c>
      <c r="D254" s="679" t="s">
        <v>3465</v>
      </c>
      <c r="E254" s="679" t="s">
        <v>3428</v>
      </c>
      <c r="F254" s="683">
        <v>32</v>
      </c>
      <c r="G254" s="683">
        <v>60544</v>
      </c>
      <c r="H254" s="683"/>
      <c r="I254" s="683">
        <v>1892</v>
      </c>
      <c r="J254" s="683">
        <v>20</v>
      </c>
      <c r="K254" s="683">
        <v>37900</v>
      </c>
      <c r="L254" s="683"/>
      <c r="M254" s="683">
        <v>1895</v>
      </c>
      <c r="N254" s="683">
        <v>37</v>
      </c>
      <c r="O254" s="683">
        <v>71003</v>
      </c>
      <c r="P254" s="705"/>
      <c r="Q254" s="684">
        <v>1919</v>
      </c>
    </row>
    <row r="255" spans="1:17" ht="14.45" customHeight="1" x14ac:dyDescent="0.2">
      <c r="A255" s="678" t="s">
        <v>3283</v>
      </c>
      <c r="B255" s="679" t="s">
        <v>2979</v>
      </c>
      <c r="C255" s="679" t="s">
        <v>2221</v>
      </c>
      <c r="D255" s="679" t="s">
        <v>3466</v>
      </c>
      <c r="E255" s="679" t="s">
        <v>3467</v>
      </c>
      <c r="F255" s="683">
        <v>1</v>
      </c>
      <c r="G255" s="683">
        <v>164</v>
      </c>
      <c r="H255" s="683"/>
      <c r="I255" s="683">
        <v>164</v>
      </c>
      <c r="J255" s="683"/>
      <c r="K255" s="683"/>
      <c r="L255" s="683"/>
      <c r="M255" s="683"/>
      <c r="N255" s="683"/>
      <c r="O255" s="683"/>
      <c r="P255" s="705"/>
      <c r="Q255" s="684"/>
    </row>
    <row r="256" spans="1:17" ht="14.45" customHeight="1" x14ac:dyDescent="0.2">
      <c r="A256" s="678" t="s">
        <v>3283</v>
      </c>
      <c r="B256" s="679" t="s">
        <v>2979</v>
      </c>
      <c r="C256" s="679" t="s">
        <v>2221</v>
      </c>
      <c r="D256" s="679" t="s">
        <v>3468</v>
      </c>
      <c r="E256" s="679" t="s">
        <v>3469</v>
      </c>
      <c r="F256" s="683">
        <v>1</v>
      </c>
      <c r="G256" s="683">
        <v>938</v>
      </c>
      <c r="H256" s="683"/>
      <c r="I256" s="683">
        <v>938</v>
      </c>
      <c r="J256" s="683">
        <v>1</v>
      </c>
      <c r="K256" s="683">
        <v>941</v>
      </c>
      <c r="L256" s="683"/>
      <c r="M256" s="683">
        <v>941</v>
      </c>
      <c r="N256" s="683">
        <v>1</v>
      </c>
      <c r="O256" s="683">
        <v>962</v>
      </c>
      <c r="P256" s="705"/>
      <c r="Q256" s="684">
        <v>962</v>
      </c>
    </row>
    <row r="257" spans="1:17" ht="14.45" customHeight="1" x14ac:dyDescent="0.2">
      <c r="A257" s="678" t="s">
        <v>3283</v>
      </c>
      <c r="B257" s="679" t="s">
        <v>2979</v>
      </c>
      <c r="C257" s="679" t="s">
        <v>2221</v>
      </c>
      <c r="D257" s="679" t="s">
        <v>3470</v>
      </c>
      <c r="E257" s="679" t="s">
        <v>3471</v>
      </c>
      <c r="F257" s="683">
        <v>23</v>
      </c>
      <c r="G257" s="683">
        <v>194810</v>
      </c>
      <c r="H257" s="683"/>
      <c r="I257" s="683">
        <v>8470</v>
      </c>
      <c r="J257" s="683">
        <v>14</v>
      </c>
      <c r="K257" s="683">
        <v>118692</v>
      </c>
      <c r="L257" s="683"/>
      <c r="M257" s="683">
        <v>8478</v>
      </c>
      <c r="N257" s="683">
        <v>31</v>
      </c>
      <c r="O257" s="683">
        <v>265081</v>
      </c>
      <c r="P257" s="705"/>
      <c r="Q257" s="684">
        <v>8551</v>
      </c>
    </row>
    <row r="258" spans="1:17" ht="14.45" customHeight="1" x14ac:dyDescent="0.2">
      <c r="A258" s="678" t="s">
        <v>3283</v>
      </c>
      <c r="B258" s="679" t="s">
        <v>2979</v>
      </c>
      <c r="C258" s="679" t="s">
        <v>2221</v>
      </c>
      <c r="D258" s="679" t="s">
        <v>3472</v>
      </c>
      <c r="E258" s="679" t="s">
        <v>3473</v>
      </c>
      <c r="F258" s="683">
        <v>2</v>
      </c>
      <c r="G258" s="683">
        <v>4124</v>
      </c>
      <c r="H258" s="683"/>
      <c r="I258" s="683">
        <v>2062</v>
      </c>
      <c r="J258" s="683">
        <v>3</v>
      </c>
      <c r="K258" s="683">
        <v>6204</v>
      </c>
      <c r="L258" s="683"/>
      <c r="M258" s="683">
        <v>2068</v>
      </c>
      <c r="N258" s="683">
        <v>2</v>
      </c>
      <c r="O258" s="683">
        <v>4254</v>
      </c>
      <c r="P258" s="705"/>
      <c r="Q258" s="684">
        <v>2127</v>
      </c>
    </row>
    <row r="259" spans="1:17" ht="14.45" customHeight="1" x14ac:dyDescent="0.2">
      <c r="A259" s="678" t="s">
        <v>3283</v>
      </c>
      <c r="B259" s="679" t="s">
        <v>2979</v>
      </c>
      <c r="C259" s="679" t="s">
        <v>2221</v>
      </c>
      <c r="D259" s="679" t="s">
        <v>3474</v>
      </c>
      <c r="E259" s="679" t="s">
        <v>3475</v>
      </c>
      <c r="F259" s="683"/>
      <c r="G259" s="683"/>
      <c r="H259" s="683"/>
      <c r="I259" s="683"/>
      <c r="J259" s="683"/>
      <c r="K259" s="683"/>
      <c r="L259" s="683"/>
      <c r="M259" s="683"/>
      <c r="N259" s="683">
        <v>1</v>
      </c>
      <c r="O259" s="683">
        <v>0</v>
      </c>
      <c r="P259" s="705"/>
      <c r="Q259" s="684">
        <v>0</v>
      </c>
    </row>
    <row r="260" spans="1:17" ht="14.45" customHeight="1" x14ac:dyDescent="0.2">
      <c r="A260" s="678" t="s">
        <v>3283</v>
      </c>
      <c r="B260" s="679" t="s">
        <v>2979</v>
      </c>
      <c r="C260" s="679" t="s">
        <v>2221</v>
      </c>
      <c r="D260" s="679" t="s">
        <v>3476</v>
      </c>
      <c r="E260" s="679" t="s">
        <v>3477</v>
      </c>
      <c r="F260" s="683"/>
      <c r="G260" s="683"/>
      <c r="H260" s="683"/>
      <c r="I260" s="683"/>
      <c r="J260" s="683"/>
      <c r="K260" s="683"/>
      <c r="L260" s="683"/>
      <c r="M260" s="683"/>
      <c r="N260" s="683">
        <v>1</v>
      </c>
      <c r="O260" s="683">
        <v>0</v>
      </c>
      <c r="P260" s="705"/>
      <c r="Q260" s="684">
        <v>0</v>
      </c>
    </row>
    <row r="261" spans="1:17" ht="14.45" customHeight="1" x14ac:dyDescent="0.2">
      <c r="A261" s="678" t="s">
        <v>3478</v>
      </c>
      <c r="B261" s="679" t="s">
        <v>3479</v>
      </c>
      <c r="C261" s="679" t="s">
        <v>2221</v>
      </c>
      <c r="D261" s="679" t="s">
        <v>3480</v>
      </c>
      <c r="E261" s="679" t="s">
        <v>3481</v>
      </c>
      <c r="F261" s="683">
        <v>522</v>
      </c>
      <c r="G261" s="683">
        <v>111186</v>
      </c>
      <c r="H261" s="683"/>
      <c r="I261" s="683">
        <v>213</v>
      </c>
      <c r="J261" s="683">
        <v>470</v>
      </c>
      <c r="K261" s="683">
        <v>101050</v>
      </c>
      <c r="L261" s="683"/>
      <c r="M261" s="683">
        <v>215</v>
      </c>
      <c r="N261" s="683">
        <v>579</v>
      </c>
      <c r="O261" s="683">
        <v>128538</v>
      </c>
      <c r="P261" s="705"/>
      <c r="Q261" s="684">
        <v>222</v>
      </c>
    </row>
    <row r="262" spans="1:17" ht="14.45" customHeight="1" x14ac:dyDescent="0.2">
      <c r="A262" s="678" t="s">
        <v>3478</v>
      </c>
      <c r="B262" s="679" t="s">
        <v>3479</v>
      </c>
      <c r="C262" s="679" t="s">
        <v>2221</v>
      </c>
      <c r="D262" s="679" t="s">
        <v>3482</v>
      </c>
      <c r="E262" s="679" t="s">
        <v>3481</v>
      </c>
      <c r="F262" s="683">
        <v>3</v>
      </c>
      <c r="G262" s="683">
        <v>264</v>
      </c>
      <c r="H262" s="683"/>
      <c r="I262" s="683">
        <v>88</v>
      </c>
      <c r="J262" s="683"/>
      <c r="K262" s="683"/>
      <c r="L262" s="683"/>
      <c r="M262" s="683"/>
      <c r="N262" s="683"/>
      <c r="O262" s="683"/>
      <c r="P262" s="705"/>
      <c r="Q262" s="684"/>
    </row>
    <row r="263" spans="1:17" ht="14.45" customHeight="1" x14ac:dyDescent="0.2">
      <c r="A263" s="678" t="s">
        <v>3478</v>
      </c>
      <c r="B263" s="679" t="s">
        <v>3479</v>
      </c>
      <c r="C263" s="679" t="s">
        <v>2221</v>
      </c>
      <c r="D263" s="679" t="s">
        <v>3483</v>
      </c>
      <c r="E263" s="679" t="s">
        <v>3484</v>
      </c>
      <c r="F263" s="683">
        <v>317</v>
      </c>
      <c r="G263" s="683">
        <v>96051</v>
      </c>
      <c r="H263" s="683"/>
      <c r="I263" s="683">
        <v>303</v>
      </c>
      <c r="J263" s="683">
        <v>280</v>
      </c>
      <c r="K263" s="683">
        <v>85400</v>
      </c>
      <c r="L263" s="683"/>
      <c r="M263" s="683">
        <v>305</v>
      </c>
      <c r="N263" s="683">
        <v>805</v>
      </c>
      <c r="O263" s="683">
        <v>252770</v>
      </c>
      <c r="P263" s="705"/>
      <c r="Q263" s="684">
        <v>314</v>
      </c>
    </row>
    <row r="264" spans="1:17" ht="14.45" customHeight="1" x14ac:dyDescent="0.2">
      <c r="A264" s="678" t="s">
        <v>3478</v>
      </c>
      <c r="B264" s="679" t="s">
        <v>3479</v>
      </c>
      <c r="C264" s="679" t="s">
        <v>2221</v>
      </c>
      <c r="D264" s="679" t="s">
        <v>3485</v>
      </c>
      <c r="E264" s="679" t="s">
        <v>3486</v>
      </c>
      <c r="F264" s="683">
        <v>6</v>
      </c>
      <c r="G264" s="683">
        <v>600</v>
      </c>
      <c r="H264" s="683"/>
      <c r="I264" s="683">
        <v>100</v>
      </c>
      <c r="J264" s="683">
        <v>3</v>
      </c>
      <c r="K264" s="683">
        <v>303</v>
      </c>
      <c r="L264" s="683"/>
      <c r="M264" s="683">
        <v>101</v>
      </c>
      <c r="N264" s="683">
        <v>12</v>
      </c>
      <c r="O264" s="683">
        <v>1272</v>
      </c>
      <c r="P264" s="705"/>
      <c r="Q264" s="684">
        <v>106</v>
      </c>
    </row>
    <row r="265" spans="1:17" ht="14.45" customHeight="1" x14ac:dyDescent="0.2">
      <c r="A265" s="678" t="s">
        <v>3478</v>
      </c>
      <c r="B265" s="679" t="s">
        <v>3479</v>
      </c>
      <c r="C265" s="679" t="s">
        <v>2221</v>
      </c>
      <c r="D265" s="679" t="s">
        <v>3487</v>
      </c>
      <c r="E265" s="679" t="s">
        <v>3488</v>
      </c>
      <c r="F265" s="683">
        <v>57</v>
      </c>
      <c r="G265" s="683">
        <v>7866</v>
      </c>
      <c r="H265" s="683"/>
      <c r="I265" s="683">
        <v>138</v>
      </c>
      <c r="J265" s="683">
        <v>82</v>
      </c>
      <c r="K265" s="683">
        <v>11398</v>
      </c>
      <c r="L265" s="683"/>
      <c r="M265" s="683">
        <v>139</v>
      </c>
      <c r="N265" s="683">
        <v>80</v>
      </c>
      <c r="O265" s="683">
        <v>11360</v>
      </c>
      <c r="P265" s="705"/>
      <c r="Q265" s="684">
        <v>142</v>
      </c>
    </row>
    <row r="266" spans="1:17" ht="14.45" customHeight="1" x14ac:dyDescent="0.2">
      <c r="A266" s="678" t="s">
        <v>3478</v>
      </c>
      <c r="B266" s="679" t="s">
        <v>3479</v>
      </c>
      <c r="C266" s="679" t="s">
        <v>2221</v>
      </c>
      <c r="D266" s="679" t="s">
        <v>3489</v>
      </c>
      <c r="E266" s="679" t="s">
        <v>3488</v>
      </c>
      <c r="F266" s="683">
        <v>1</v>
      </c>
      <c r="G266" s="683">
        <v>185</v>
      </c>
      <c r="H266" s="683"/>
      <c r="I266" s="683">
        <v>185</v>
      </c>
      <c r="J266" s="683"/>
      <c r="K266" s="683"/>
      <c r="L266" s="683"/>
      <c r="M266" s="683"/>
      <c r="N266" s="683"/>
      <c r="O266" s="683"/>
      <c r="P266" s="705"/>
      <c r="Q266" s="684"/>
    </row>
    <row r="267" spans="1:17" ht="14.45" customHeight="1" x14ac:dyDescent="0.2">
      <c r="A267" s="678" t="s">
        <v>3478</v>
      </c>
      <c r="B267" s="679" t="s">
        <v>3479</v>
      </c>
      <c r="C267" s="679" t="s">
        <v>2221</v>
      </c>
      <c r="D267" s="679" t="s">
        <v>3490</v>
      </c>
      <c r="E267" s="679" t="s">
        <v>3491</v>
      </c>
      <c r="F267" s="683"/>
      <c r="G267" s="683"/>
      <c r="H267" s="683"/>
      <c r="I267" s="683"/>
      <c r="J267" s="683"/>
      <c r="K267" s="683"/>
      <c r="L267" s="683"/>
      <c r="M267" s="683"/>
      <c r="N267" s="683">
        <v>1</v>
      </c>
      <c r="O267" s="683">
        <v>675</v>
      </c>
      <c r="P267" s="705"/>
      <c r="Q267" s="684">
        <v>675</v>
      </c>
    </row>
    <row r="268" spans="1:17" ht="14.45" customHeight="1" x14ac:dyDescent="0.2">
      <c r="A268" s="678" t="s">
        <v>3478</v>
      </c>
      <c r="B268" s="679" t="s">
        <v>3479</v>
      </c>
      <c r="C268" s="679" t="s">
        <v>2221</v>
      </c>
      <c r="D268" s="679" t="s">
        <v>3492</v>
      </c>
      <c r="E268" s="679" t="s">
        <v>3493</v>
      </c>
      <c r="F268" s="683">
        <v>11</v>
      </c>
      <c r="G268" s="683">
        <v>1925</v>
      </c>
      <c r="H268" s="683"/>
      <c r="I268" s="683">
        <v>175</v>
      </c>
      <c r="J268" s="683">
        <v>11</v>
      </c>
      <c r="K268" s="683">
        <v>1936</v>
      </c>
      <c r="L268" s="683"/>
      <c r="M268" s="683">
        <v>176</v>
      </c>
      <c r="N268" s="683">
        <v>25</v>
      </c>
      <c r="O268" s="683">
        <v>4750</v>
      </c>
      <c r="P268" s="705"/>
      <c r="Q268" s="684">
        <v>190</v>
      </c>
    </row>
    <row r="269" spans="1:17" ht="14.45" customHeight="1" x14ac:dyDescent="0.2">
      <c r="A269" s="678" t="s">
        <v>3478</v>
      </c>
      <c r="B269" s="679" t="s">
        <v>3479</v>
      </c>
      <c r="C269" s="679" t="s">
        <v>2221</v>
      </c>
      <c r="D269" s="679" t="s">
        <v>3494</v>
      </c>
      <c r="E269" s="679" t="s">
        <v>3495</v>
      </c>
      <c r="F269" s="683">
        <v>97</v>
      </c>
      <c r="G269" s="683">
        <v>26869</v>
      </c>
      <c r="H269" s="683"/>
      <c r="I269" s="683">
        <v>277</v>
      </c>
      <c r="J269" s="683">
        <v>73</v>
      </c>
      <c r="K269" s="683">
        <v>20367</v>
      </c>
      <c r="L269" s="683"/>
      <c r="M269" s="683">
        <v>279</v>
      </c>
      <c r="N269" s="683">
        <v>96</v>
      </c>
      <c r="O269" s="683">
        <v>27744</v>
      </c>
      <c r="P269" s="705"/>
      <c r="Q269" s="684">
        <v>289</v>
      </c>
    </row>
    <row r="270" spans="1:17" ht="14.45" customHeight="1" x14ac:dyDescent="0.2">
      <c r="A270" s="678" t="s">
        <v>3478</v>
      </c>
      <c r="B270" s="679" t="s">
        <v>3479</v>
      </c>
      <c r="C270" s="679" t="s">
        <v>2221</v>
      </c>
      <c r="D270" s="679" t="s">
        <v>3496</v>
      </c>
      <c r="E270" s="679" t="s">
        <v>3497</v>
      </c>
      <c r="F270" s="683">
        <v>134</v>
      </c>
      <c r="G270" s="683">
        <v>18894</v>
      </c>
      <c r="H270" s="683"/>
      <c r="I270" s="683">
        <v>141</v>
      </c>
      <c r="J270" s="683">
        <v>124</v>
      </c>
      <c r="K270" s="683">
        <v>17608</v>
      </c>
      <c r="L270" s="683"/>
      <c r="M270" s="683">
        <v>142</v>
      </c>
      <c r="N270" s="683">
        <v>191</v>
      </c>
      <c r="O270" s="683">
        <v>27313</v>
      </c>
      <c r="P270" s="705"/>
      <c r="Q270" s="684">
        <v>143</v>
      </c>
    </row>
    <row r="271" spans="1:17" ht="14.45" customHeight="1" x14ac:dyDescent="0.2">
      <c r="A271" s="678" t="s">
        <v>3478</v>
      </c>
      <c r="B271" s="679" t="s">
        <v>3479</v>
      </c>
      <c r="C271" s="679" t="s">
        <v>2221</v>
      </c>
      <c r="D271" s="679" t="s">
        <v>3498</v>
      </c>
      <c r="E271" s="679" t="s">
        <v>3497</v>
      </c>
      <c r="F271" s="683">
        <v>57</v>
      </c>
      <c r="G271" s="683">
        <v>4503</v>
      </c>
      <c r="H271" s="683"/>
      <c r="I271" s="683">
        <v>79</v>
      </c>
      <c r="J271" s="683">
        <v>82</v>
      </c>
      <c r="K271" s="683">
        <v>6478</v>
      </c>
      <c r="L271" s="683"/>
      <c r="M271" s="683">
        <v>79</v>
      </c>
      <c r="N271" s="683">
        <v>80</v>
      </c>
      <c r="O271" s="683">
        <v>6480</v>
      </c>
      <c r="P271" s="705"/>
      <c r="Q271" s="684">
        <v>81</v>
      </c>
    </row>
    <row r="272" spans="1:17" ht="14.45" customHeight="1" x14ac:dyDescent="0.2">
      <c r="A272" s="678" t="s">
        <v>3478</v>
      </c>
      <c r="B272" s="679" t="s">
        <v>3479</v>
      </c>
      <c r="C272" s="679" t="s">
        <v>2221</v>
      </c>
      <c r="D272" s="679" t="s">
        <v>3499</v>
      </c>
      <c r="E272" s="679" t="s">
        <v>3500</v>
      </c>
      <c r="F272" s="683">
        <v>134</v>
      </c>
      <c r="G272" s="683">
        <v>42344</v>
      </c>
      <c r="H272" s="683"/>
      <c r="I272" s="683">
        <v>316</v>
      </c>
      <c r="J272" s="683">
        <v>124</v>
      </c>
      <c r="K272" s="683">
        <v>39432</v>
      </c>
      <c r="L272" s="683"/>
      <c r="M272" s="683">
        <v>318</v>
      </c>
      <c r="N272" s="683">
        <v>191</v>
      </c>
      <c r="O272" s="683">
        <v>62648</v>
      </c>
      <c r="P272" s="705"/>
      <c r="Q272" s="684">
        <v>328</v>
      </c>
    </row>
    <row r="273" spans="1:17" ht="14.45" customHeight="1" x14ac:dyDescent="0.2">
      <c r="A273" s="678" t="s">
        <v>3478</v>
      </c>
      <c r="B273" s="679" t="s">
        <v>3479</v>
      </c>
      <c r="C273" s="679" t="s">
        <v>2221</v>
      </c>
      <c r="D273" s="679" t="s">
        <v>3501</v>
      </c>
      <c r="E273" s="679" t="s">
        <v>3502</v>
      </c>
      <c r="F273" s="683">
        <v>23</v>
      </c>
      <c r="G273" s="683">
        <v>3795</v>
      </c>
      <c r="H273" s="683"/>
      <c r="I273" s="683">
        <v>165</v>
      </c>
      <c r="J273" s="683">
        <v>33</v>
      </c>
      <c r="K273" s="683">
        <v>5478</v>
      </c>
      <c r="L273" s="683"/>
      <c r="M273" s="683">
        <v>166</v>
      </c>
      <c r="N273" s="683">
        <v>48</v>
      </c>
      <c r="O273" s="683">
        <v>8160</v>
      </c>
      <c r="P273" s="705"/>
      <c r="Q273" s="684">
        <v>170</v>
      </c>
    </row>
    <row r="274" spans="1:17" ht="14.45" customHeight="1" x14ac:dyDescent="0.2">
      <c r="A274" s="678" t="s">
        <v>3478</v>
      </c>
      <c r="B274" s="679" t="s">
        <v>3479</v>
      </c>
      <c r="C274" s="679" t="s">
        <v>2221</v>
      </c>
      <c r="D274" s="679" t="s">
        <v>3503</v>
      </c>
      <c r="E274" s="679" t="s">
        <v>3481</v>
      </c>
      <c r="F274" s="683">
        <v>188</v>
      </c>
      <c r="G274" s="683">
        <v>13912</v>
      </c>
      <c r="H274" s="683"/>
      <c r="I274" s="683">
        <v>74</v>
      </c>
      <c r="J274" s="683">
        <v>256</v>
      </c>
      <c r="K274" s="683">
        <v>18944</v>
      </c>
      <c r="L274" s="683"/>
      <c r="M274" s="683">
        <v>74</v>
      </c>
      <c r="N274" s="683">
        <v>320</v>
      </c>
      <c r="O274" s="683">
        <v>24000</v>
      </c>
      <c r="P274" s="705"/>
      <c r="Q274" s="684">
        <v>75</v>
      </c>
    </row>
    <row r="275" spans="1:17" ht="14.45" customHeight="1" x14ac:dyDescent="0.2">
      <c r="A275" s="678" t="s">
        <v>3478</v>
      </c>
      <c r="B275" s="679" t="s">
        <v>3479</v>
      </c>
      <c r="C275" s="679" t="s">
        <v>2221</v>
      </c>
      <c r="D275" s="679" t="s">
        <v>3504</v>
      </c>
      <c r="E275" s="679" t="s">
        <v>3505</v>
      </c>
      <c r="F275" s="683">
        <v>9</v>
      </c>
      <c r="G275" s="683">
        <v>10944</v>
      </c>
      <c r="H275" s="683"/>
      <c r="I275" s="683">
        <v>1216</v>
      </c>
      <c r="J275" s="683">
        <v>14</v>
      </c>
      <c r="K275" s="683">
        <v>17080</v>
      </c>
      <c r="L275" s="683"/>
      <c r="M275" s="683">
        <v>1220</v>
      </c>
      <c r="N275" s="683">
        <v>36</v>
      </c>
      <c r="O275" s="683">
        <v>44640</v>
      </c>
      <c r="P275" s="705"/>
      <c r="Q275" s="684">
        <v>1240</v>
      </c>
    </row>
    <row r="276" spans="1:17" ht="14.45" customHeight="1" x14ac:dyDescent="0.2">
      <c r="A276" s="678" t="s">
        <v>3478</v>
      </c>
      <c r="B276" s="679" t="s">
        <v>3479</v>
      </c>
      <c r="C276" s="679" t="s">
        <v>2221</v>
      </c>
      <c r="D276" s="679" t="s">
        <v>3506</v>
      </c>
      <c r="E276" s="679" t="s">
        <v>3507</v>
      </c>
      <c r="F276" s="683">
        <v>7</v>
      </c>
      <c r="G276" s="683">
        <v>812</v>
      </c>
      <c r="H276" s="683"/>
      <c r="I276" s="683">
        <v>116</v>
      </c>
      <c r="J276" s="683">
        <v>7</v>
      </c>
      <c r="K276" s="683">
        <v>819</v>
      </c>
      <c r="L276" s="683"/>
      <c r="M276" s="683">
        <v>117</v>
      </c>
      <c r="N276" s="683">
        <v>17</v>
      </c>
      <c r="O276" s="683">
        <v>2074</v>
      </c>
      <c r="P276" s="705"/>
      <c r="Q276" s="684">
        <v>122</v>
      </c>
    </row>
    <row r="277" spans="1:17" ht="14.45" customHeight="1" x14ac:dyDescent="0.2">
      <c r="A277" s="678" t="s">
        <v>3478</v>
      </c>
      <c r="B277" s="679" t="s">
        <v>3479</v>
      </c>
      <c r="C277" s="679" t="s">
        <v>2221</v>
      </c>
      <c r="D277" s="679" t="s">
        <v>3508</v>
      </c>
      <c r="E277" s="679" t="s">
        <v>3509</v>
      </c>
      <c r="F277" s="683">
        <v>2</v>
      </c>
      <c r="G277" s="683">
        <v>700</v>
      </c>
      <c r="H277" s="683"/>
      <c r="I277" s="683">
        <v>350</v>
      </c>
      <c r="J277" s="683"/>
      <c r="K277" s="683"/>
      <c r="L277" s="683"/>
      <c r="M277" s="683"/>
      <c r="N277" s="683"/>
      <c r="O277" s="683"/>
      <c r="P277" s="705"/>
      <c r="Q277" s="684"/>
    </row>
    <row r="278" spans="1:17" ht="14.45" customHeight="1" x14ac:dyDescent="0.2">
      <c r="A278" s="678" t="s">
        <v>3510</v>
      </c>
      <c r="B278" s="679" t="s">
        <v>3511</v>
      </c>
      <c r="C278" s="679" t="s">
        <v>2221</v>
      </c>
      <c r="D278" s="679" t="s">
        <v>3512</v>
      </c>
      <c r="E278" s="679" t="s">
        <v>3513</v>
      </c>
      <c r="F278" s="683">
        <v>24</v>
      </c>
      <c r="G278" s="683">
        <v>1416</v>
      </c>
      <c r="H278" s="683"/>
      <c r="I278" s="683">
        <v>59</v>
      </c>
      <c r="J278" s="683">
        <v>44</v>
      </c>
      <c r="K278" s="683">
        <v>2596</v>
      </c>
      <c r="L278" s="683"/>
      <c r="M278" s="683">
        <v>59</v>
      </c>
      <c r="N278" s="683">
        <v>33</v>
      </c>
      <c r="O278" s="683">
        <v>2079</v>
      </c>
      <c r="P278" s="705"/>
      <c r="Q278" s="684">
        <v>63</v>
      </c>
    </row>
    <row r="279" spans="1:17" ht="14.45" customHeight="1" x14ac:dyDescent="0.2">
      <c r="A279" s="678" t="s">
        <v>3510</v>
      </c>
      <c r="B279" s="679" t="s">
        <v>3511</v>
      </c>
      <c r="C279" s="679" t="s">
        <v>2221</v>
      </c>
      <c r="D279" s="679" t="s">
        <v>3514</v>
      </c>
      <c r="E279" s="679" t="s">
        <v>3515</v>
      </c>
      <c r="F279" s="683">
        <v>58</v>
      </c>
      <c r="G279" s="683">
        <v>7656</v>
      </c>
      <c r="H279" s="683"/>
      <c r="I279" s="683">
        <v>132</v>
      </c>
      <c r="J279" s="683">
        <v>59</v>
      </c>
      <c r="K279" s="683">
        <v>7847</v>
      </c>
      <c r="L279" s="683"/>
      <c r="M279" s="683">
        <v>133</v>
      </c>
      <c r="N279" s="683">
        <v>43</v>
      </c>
      <c r="O279" s="683">
        <v>6149</v>
      </c>
      <c r="P279" s="705"/>
      <c r="Q279" s="684">
        <v>143</v>
      </c>
    </row>
    <row r="280" spans="1:17" ht="14.45" customHeight="1" x14ac:dyDescent="0.2">
      <c r="A280" s="678" t="s">
        <v>3510</v>
      </c>
      <c r="B280" s="679" t="s">
        <v>3511</v>
      </c>
      <c r="C280" s="679" t="s">
        <v>2221</v>
      </c>
      <c r="D280" s="679" t="s">
        <v>3516</v>
      </c>
      <c r="E280" s="679" t="s">
        <v>3517</v>
      </c>
      <c r="F280" s="683">
        <v>9</v>
      </c>
      <c r="G280" s="683">
        <v>1710</v>
      </c>
      <c r="H280" s="683"/>
      <c r="I280" s="683">
        <v>190</v>
      </c>
      <c r="J280" s="683">
        <v>7</v>
      </c>
      <c r="K280" s="683">
        <v>1344</v>
      </c>
      <c r="L280" s="683"/>
      <c r="M280" s="683">
        <v>192</v>
      </c>
      <c r="N280" s="683">
        <v>7</v>
      </c>
      <c r="O280" s="683">
        <v>1449</v>
      </c>
      <c r="P280" s="705"/>
      <c r="Q280" s="684">
        <v>207</v>
      </c>
    </row>
    <row r="281" spans="1:17" ht="14.45" customHeight="1" x14ac:dyDescent="0.2">
      <c r="A281" s="678" t="s">
        <v>3510</v>
      </c>
      <c r="B281" s="679" t="s">
        <v>3511</v>
      </c>
      <c r="C281" s="679" t="s">
        <v>2221</v>
      </c>
      <c r="D281" s="679" t="s">
        <v>3518</v>
      </c>
      <c r="E281" s="679" t="s">
        <v>3519</v>
      </c>
      <c r="F281" s="683">
        <v>6</v>
      </c>
      <c r="G281" s="683">
        <v>2466</v>
      </c>
      <c r="H281" s="683"/>
      <c r="I281" s="683">
        <v>411</v>
      </c>
      <c r="J281" s="683">
        <v>9</v>
      </c>
      <c r="K281" s="683">
        <v>3717</v>
      </c>
      <c r="L281" s="683"/>
      <c r="M281" s="683">
        <v>413</v>
      </c>
      <c r="N281" s="683">
        <v>23</v>
      </c>
      <c r="O281" s="683">
        <v>10143</v>
      </c>
      <c r="P281" s="705"/>
      <c r="Q281" s="684">
        <v>441</v>
      </c>
    </row>
    <row r="282" spans="1:17" ht="14.45" customHeight="1" x14ac:dyDescent="0.2">
      <c r="A282" s="678" t="s">
        <v>3510</v>
      </c>
      <c r="B282" s="679" t="s">
        <v>3511</v>
      </c>
      <c r="C282" s="679" t="s">
        <v>2221</v>
      </c>
      <c r="D282" s="679" t="s">
        <v>3520</v>
      </c>
      <c r="E282" s="679" t="s">
        <v>3521</v>
      </c>
      <c r="F282" s="683">
        <v>9</v>
      </c>
      <c r="G282" s="683">
        <v>1647</v>
      </c>
      <c r="H282" s="683"/>
      <c r="I282" s="683">
        <v>183</v>
      </c>
      <c r="J282" s="683">
        <v>17</v>
      </c>
      <c r="K282" s="683">
        <v>3145</v>
      </c>
      <c r="L282" s="683"/>
      <c r="M282" s="683">
        <v>185</v>
      </c>
      <c r="N282" s="683">
        <v>12</v>
      </c>
      <c r="O282" s="683">
        <v>2340</v>
      </c>
      <c r="P282" s="705"/>
      <c r="Q282" s="684">
        <v>195</v>
      </c>
    </row>
    <row r="283" spans="1:17" ht="14.45" customHeight="1" x14ac:dyDescent="0.2">
      <c r="A283" s="678" t="s">
        <v>3510</v>
      </c>
      <c r="B283" s="679" t="s">
        <v>3511</v>
      </c>
      <c r="C283" s="679" t="s">
        <v>2221</v>
      </c>
      <c r="D283" s="679" t="s">
        <v>3522</v>
      </c>
      <c r="E283" s="679" t="s">
        <v>3523</v>
      </c>
      <c r="F283" s="683">
        <v>5</v>
      </c>
      <c r="G283" s="683">
        <v>1705</v>
      </c>
      <c r="H283" s="683"/>
      <c r="I283" s="683">
        <v>341</v>
      </c>
      <c r="J283" s="683">
        <v>17</v>
      </c>
      <c r="K283" s="683">
        <v>5848</v>
      </c>
      <c r="L283" s="683"/>
      <c r="M283" s="683">
        <v>344</v>
      </c>
      <c r="N283" s="683">
        <v>36</v>
      </c>
      <c r="O283" s="683">
        <v>13104</v>
      </c>
      <c r="P283" s="705"/>
      <c r="Q283" s="684">
        <v>364</v>
      </c>
    </row>
    <row r="284" spans="1:17" ht="14.45" customHeight="1" x14ac:dyDescent="0.2">
      <c r="A284" s="678" t="s">
        <v>3510</v>
      </c>
      <c r="B284" s="679" t="s">
        <v>3511</v>
      </c>
      <c r="C284" s="679" t="s">
        <v>2221</v>
      </c>
      <c r="D284" s="679" t="s">
        <v>3524</v>
      </c>
      <c r="E284" s="679" t="s">
        <v>3525</v>
      </c>
      <c r="F284" s="683">
        <v>3</v>
      </c>
      <c r="G284" s="683">
        <v>1386</v>
      </c>
      <c r="H284" s="683"/>
      <c r="I284" s="683">
        <v>462</v>
      </c>
      <c r="J284" s="683">
        <v>1</v>
      </c>
      <c r="K284" s="683">
        <v>464</v>
      </c>
      <c r="L284" s="683"/>
      <c r="M284" s="683">
        <v>464</v>
      </c>
      <c r="N284" s="683"/>
      <c r="O284" s="683"/>
      <c r="P284" s="705"/>
      <c r="Q284" s="684"/>
    </row>
    <row r="285" spans="1:17" ht="14.45" customHeight="1" x14ac:dyDescent="0.2">
      <c r="A285" s="678" t="s">
        <v>3510</v>
      </c>
      <c r="B285" s="679" t="s">
        <v>3511</v>
      </c>
      <c r="C285" s="679" t="s">
        <v>2221</v>
      </c>
      <c r="D285" s="679" t="s">
        <v>3526</v>
      </c>
      <c r="E285" s="679" t="s">
        <v>3527</v>
      </c>
      <c r="F285" s="683">
        <v>69</v>
      </c>
      <c r="G285" s="683">
        <v>24219</v>
      </c>
      <c r="H285" s="683"/>
      <c r="I285" s="683">
        <v>351</v>
      </c>
      <c r="J285" s="683">
        <v>122</v>
      </c>
      <c r="K285" s="683">
        <v>43066</v>
      </c>
      <c r="L285" s="683"/>
      <c r="M285" s="683">
        <v>353</v>
      </c>
      <c r="N285" s="683">
        <v>62</v>
      </c>
      <c r="O285" s="683">
        <v>22568</v>
      </c>
      <c r="P285" s="705"/>
      <c r="Q285" s="684">
        <v>364</v>
      </c>
    </row>
    <row r="286" spans="1:17" ht="14.45" customHeight="1" x14ac:dyDescent="0.2">
      <c r="A286" s="678" t="s">
        <v>3510</v>
      </c>
      <c r="B286" s="679" t="s">
        <v>3511</v>
      </c>
      <c r="C286" s="679" t="s">
        <v>2221</v>
      </c>
      <c r="D286" s="679" t="s">
        <v>3528</v>
      </c>
      <c r="E286" s="679" t="s">
        <v>3529</v>
      </c>
      <c r="F286" s="683">
        <v>1</v>
      </c>
      <c r="G286" s="683">
        <v>1660</v>
      </c>
      <c r="H286" s="683"/>
      <c r="I286" s="683">
        <v>1660</v>
      </c>
      <c r="J286" s="683"/>
      <c r="K286" s="683"/>
      <c r="L286" s="683"/>
      <c r="M286" s="683"/>
      <c r="N286" s="683"/>
      <c r="O286" s="683"/>
      <c r="P286" s="705"/>
      <c r="Q286" s="684"/>
    </row>
    <row r="287" spans="1:17" ht="14.45" customHeight="1" x14ac:dyDescent="0.2">
      <c r="A287" s="678" t="s">
        <v>3510</v>
      </c>
      <c r="B287" s="679" t="s">
        <v>3511</v>
      </c>
      <c r="C287" s="679" t="s">
        <v>2221</v>
      </c>
      <c r="D287" s="679" t="s">
        <v>3530</v>
      </c>
      <c r="E287" s="679" t="s">
        <v>3531</v>
      </c>
      <c r="F287" s="683">
        <v>40</v>
      </c>
      <c r="G287" s="683">
        <v>4720</v>
      </c>
      <c r="H287" s="683"/>
      <c r="I287" s="683">
        <v>118</v>
      </c>
      <c r="J287" s="683">
        <v>35</v>
      </c>
      <c r="K287" s="683">
        <v>4165</v>
      </c>
      <c r="L287" s="683"/>
      <c r="M287" s="683">
        <v>119</v>
      </c>
      <c r="N287" s="683">
        <v>12</v>
      </c>
      <c r="O287" s="683">
        <v>1548</v>
      </c>
      <c r="P287" s="705"/>
      <c r="Q287" s="684">
        <v>129</v>
      </c>
    </row>
    <row r="288" spans="1:17" ht="14.45" customHeight="1" x14ac:dyDescent="0.2">
      <c r="A288" s="678" t="s">
        <v>3510</v>
      </c>
      <c r="B288" s="679" t="s">
        <v>3511</v>
      </c>
      <c r="C288" s="679" t="s">
        <v>2221</v>
      </c>
      <c r="D288" s="679" t="s">
        <v>3532</v>
      </c>
      <c r="E288" s="679" t="s">
        <v>3533</v>
      </c>
      <c r="F288" s="683">
        <v>1</v>
      </c>
      <c r="G288" s="683">
        <v>399</v>
      </c>
      <c r="H288" s="683"/>
      <c r="I288" s="683">
        <v>399</v>
      </c>
      <c r="J288" s="683"/>
      <c r="K288" s="683"/>
      <c r="L288" s="683"/>
      <c r="M288" s="683"/>
      <c r="N288" s="683">
        <v>1</v>
      </c>
      <c r="O288" s="683">
        <v>424</v>
      </c>
      <c r="P288" s="705"/>
      <c r="Q288" s="684">
        <v>424</v>
      </c>
    </row>
    <row r="289" spans="1:17" ht="14.45" customHeight="1" x14ac:dyDescent="0.2">
      <c r="A289" s="678" t="s">
        <v>3510</v>
      </c>
      <c r="B289" s="679" t="s">
        <v>3511</v>
      </c>
      <c r="C289" s="679" t="s">
        <v>2221</v>
      </c>
      <c r="D289" s="679" t="s">
        <v>3534</v>
      </c>
      <c r="E289" s="679" t="s">
        <v>3535</v>
      </c>
      <c r="F289" s="683">
        <v>30</v>
      </c>
      <c r="G289" s="683">
        <v>1140</v>
      </c>
      <c r="H289" s="683"/>
      <c r="I289" s="683">
        <v>38</v>
      </c>
      <c r="J289" s="683">
        <v>28</v>
      </c>
      <c r="K289" s="683">
        <v>1092</v>
      </c>
      <c r="L289" s="683"/>
      <c r="M289" s="683">
        <v>39</v>
      </c>
      <c r="N289" s="683">
        <v>25</v>
      </c>
      <c r="O289" s="683">
        <v>1000</v>
      </c>
      <c r="P289" s="705"/>
      <c r="Q289" s="684">
        <v>40</v>
      </c>
    </row>
    <row r="290" spans="1:17" ht="14.45" customHeight="1" x14ac:dyDescent="0.2">
      <c r="A290" s="678" t="s">
        <v>3510</v>
      </c>
      <c r="B290" s="679" t="s">
        <v>3511</v>
      </c>
      <c r="C290" s="679" t="s">
        <v>2221</v>
      </c>
      <c r="D290" s="679" t="s">
        <v>3536</v>
      </c>
      <c r="E290" s="679" t="s">
        <v>3537</v>
      </c>
      <c r="F290" s="683">
        <v>1</v>
      </c>
      <c r="G290" s="683">
        <v>713</v>
      </c>
      <c r="H290" s="683"/>
      <c r="I290" s="683">
        <v>713</v>
      </c>
      <c r="J290" s="683"/>
      <c r="K290" s="683"/>
      <c r="L290" s="683"/>
      <c r="M290" s="683"/>
      <c r="N290" s="683">
        <v>1</v>
      </c>
      <c r="O290" s="683">
        <v>756</v>
      </c>
      <c r="P290" s="705"/>
      <c r="Q290" s="684">
        <v>756</v>
      </c>
    </row>
    <row r="291" spans="1:17" ht="14.45" customHeight="1" x14ac:dyDescent="0.2">
      <c r="A291" s="678" t="s">
        <v>3510</v>
      </c>
      <c r="B291" s="679" t="s">
        <v>3511</v>
      </c>
      <c r="C291" s="679" t="s">
        <v>2221</v>
      </c>
      <c r="D291" s="679" t="s">
        <v>3538</v>
      </c>
      <c r="E291" s="679" t="s">
        <v>3539</v>
      </c>
      <c r="F291" s="683"/>
      <c r="G291" s="683"/>
      <c r="H291" s="683"/>
      <c r="I291" s="683"/>
      <c r="J291" s="683">
        <v>4</v>
      </c>
      <c r="K291" s="683">
        <v>604</v>
      </c>
      <c r="L291" s="683"/>
      <c r="M291" s="683">
        <v>151</v>
      </c>
      <c r="N291" s="683"/>
      <c r="O291" s="683"/>
      <c r="P291" s="705"/>
      <c r="Q291" s="684"/>
    </row>
    <row r="292" spans="1:17" ht="14.45" customHeight="1" x14ac:dyDescent="0.2">
      <c r="A292" s="678" t="s">
        <v>3510</v>
      </c>
      <c r="B292" s="679" t="s">
        <v>3511</v>
      </c>
      <c r="C292" s="679" t="s">
        <v>2221</v>
      </c>
      <c r="D292" s="679" t="s">
        <v>3540</v>
      </c>
      <c r="E292" s="679" t="s">
        <v>3541</v>
      </c>
      <c r="F292" s="683">
        <v>52</v>
      </c>
      <c r="G292" s="683">
        <v>16016</v>
      </c>
      <c r="H292" s="683"/>
      <c r="I292" s="683">
        <v>308</v>
      </c>
      <c r="J292" s="683">
        <v>62</v>
      </c>
      <c r="K292" s="683">
        <v>19220</v>
      </c>
      <c r="L292" s="683"/>
      <c r="M292" s="683">
        <v>310</v>
      </c>
      <c r="N292" s="683">
        <v>51</v>
      </c>
      <c r="O292" s="683">
        <v>16983</v>
      </c>
      <c r="P292" s="705"/>
      <c r="Q292" s="684">
        <v>333</v>
      </c>
    </row>
    <row r="293" spans="1:17" ht="14.45" customHeight="1" x14ac:dyDescent="0.2">
      <c r="A293" s="678" t="s">
        <v>3510</v>
      </c>
      <c r="B293" s="679" t="s">
        <v>3511</v>
      </c>
      <c r="C293" s="679" t="s">
        <v>2221</v>
      </c>
      <c r="D293" s="679" t="s">
        <v>3542</v>
      </c>
      <c r="E293" s="679" t="s">
        <v>3543</v>
      </c>
      <c r="F293" s="683">
        <v>28</v>
      </c>
      <c r="G293" s="683">
        <v>13972</v>
      </c>
      <c r="H293" s="683"/>
      <c r="I293" s="683">
        <v>499</v>
      </c>
      <c r="J293" s="683">
        <v>53</v>
      </c>
      <c r="K293" s="683">
        <v>26659</v>
      </c>
      <c r="L293" s="683"/>
      <c r="M293" s="683">
        <v>503</v>
      </c>
      <c r="N293" s="683">
        <v>32</v>
      </c>
      <c r="O293" s="683">
        <v>17312</v>
      </c>
      <c r="P293" s="705"/>
      <c r="Q293" s="684">
        <v>541</v>
      </c>
    </row>
    <row r="294" spans="1:17" ht="14.45" customHeight="1" x14ac:dyDescent="0.2">
      <c r="A294" s="678" t="s">
        <v>3510</v>
      </c>
      <c r="B294" s="679" t="s">
        <v>3511</v>
      </c>
      <c r="C294" s="679" t="s">
        <v>2221</v>
      </c>
      <c r="D294" s="679" t="s">
        <v>3544</v>
      </c>
      <c r="E294" s="679" t="s">
        <v>3545</v>
      </c>
      <c r="F294" s="683">
        <v>73</v>
      </c>
      <c r="G294" s="683">
        <v>27448</v>
      </c>
      <c r="H294" s="683"/>
      <c r="I294" s="683">
        <v>376</v>
      </c>
      <c r="J294" s="683">
        <v>91</v>
      </c>
      <c r="K294" s="683">
        <v>34580</v>
      </c>
      <c r="L294" s="683"/>
      <c r="M294" s="683">
        <v>380</v>
      </c>
      <c r="N294" s="683">
        <v>71</v>
      </c>
      <c r="O294" s="683">
        <v>28400</v>
      </c>
      <c r="P294" s="705"/>
      <c r="Q294" s="684">
        <v>400</v>
      </c>
    </row>
    <row r="295" spans="1:17" ht="14.45" customHeight="1" x14ac:dyDescent="0.2">
      <c r="A295" s="678" t="s">
        <v>3510</v>
      </c>
      <c r="B295" s="679" t="s">
        <v>3511</v>
      </c>
      <c r="C295" s="679" t="s">
        <v>2221</v>
      </c>
      <c r="D295" s="679" t="s">
        <v>3546</v>
      </c>
      <c r="E295" s="679" t="s">
        <v>3547</v>
      </c>
      <c r="F295" s="683"/>
      <c r="G295" s="683"/>
      <c r="H295" s="683"/>
      <c r="I295" s="683"/>
      <c r="J295" s="683"/>
      <c r="K295" s="683"/>
      <c r="L295" s="683"/>
      <c r="M295" s="683"/>
      <c r="N295" s="683">
        <v>2</v>
      </c>
      <c r="O295" s="683">
        <v>6750</v>
      </c>
      <c r="P295" s="705"/>
      <c r="Q295" s="684">
        <v>3375</v>
      </c>
    </row>
    <row r="296" spans="1:17" ht="14.45" customHeight="1" x14ac:dyDescent="0.2">
      <c r="A296" s="678" t="s">
        <v>3510</v>
      </c>
      <c r="B296" s="679" t="s">
        <v>3511</v>
      </c>
      <c r="C296" s="679" t="s">
        <v>2221</v>
      </c>
      <c r="D296" s="679" t="s">
        <v>3548</v>
      </c>
      <c r="E296" s="679" t="s">
        <v>3549</v>
      </c>
      <c r="F296" s="683"/>
      <c r="G296" s="683"/>
      <c r="H296" s="683"/>
      <c r="I296" s="683"/>
      <c r="J296" s="683">
        <v>2</v>
      </c>
      <c r="K296" s="683">
        <v>228</v>
      </c>
      <c r="L296" s="683"/>
      <c r="M296" s="683">
        <v>114</v>
      </c>
      <c r="N296" s="683">
        <v>6</v>
      </c>
      <c r="O296" s="683">
        <v>732</v>
      </c>
      <c r="P296" s="705"/>
      <c r="Q296" s="684">
        <v>122</v>
      </c>
    </row>
    <row r="297" spans="1:17" ht="14.45" customHeight="1" x14ac:dyDescent="0.2">
      <c r="A297" s="678" t="s">
        <v>3510</v>
      </c>
      <c r="B297" s="679" t="s">
        <v>3511</v>
      </c>
      <c r="C297" s="679" t="s">
        <v>2221</v>
      </c>
      <c r="D297" s="679" t="s">
        <v>3550</v>
      </c>
      <c r="E297" s="679" t="s">
        <v>3551</v>
      </c>
      <c r="F297" s="683"/>
      <c r="G297" s="683"/>
      <c r="H297" s="683"/>
      <c r="I297" s="683"/>
      <c r="J297" s="683"/>
      <c r="K297" s="683"/>
      <c r="L297" s="683"/>
      <c r="M297" s="683"/>
      <c r="N297" s="683">
        <v>1</v>
      </c>
      <c r="O297" s="683">
        <v>137</v>
      </c>
      <c r="P297" s="705"/>
      <c r="Q297" s="684">
        <v>137</v>
      </c>
    </row>
    <row r="298" spans="1:17" ht="14.45" customHeight="1" x14ac:dyDescent="0.2">
      <c r="A298" s="678" t="s">
        <v>3510</v>
      </c>
      <c r="B298" s="679" t="s">
        <v>3511</v>
      </c>
      <c r="C298" s="679" t="s">
        <v>2221</v>
      </c>
      <c r="D298" s="679" t="s">
        <v>3552</v>
      </c>
      <c r="E298" s="679" t="s">
        <v>3553</v>
      </c>
      <c r="F298" s="683">
        <v>41</v>
      </c>
      <c r="G298" s="683">
        <v>20500</v>
      </c>
      <c r="H298" s="683"/>
      <c r="I298" s="683">
        <v>500</v>
      </c>
      <c r="J298" s="683">
        <v>42</v>
      </c>
      <c r="K298" s="683">
        <v>21168</v>
      </c>
      <c r="L298" s="683"/>
      <c r="M298" s="683">
        <v>504</v>
      </c>
      <c r="N298" s="683">
        <v>35</v>
      </c>
      <c r="O298" s="683">
        <v>18970</v>
      </c>
      <c r="P298" s="705"/>
      <c r="Q298" s="684">
        <v>542</v>
      </c>
    </row>
    <row r="299" spans="1:17" ht="14.45" customHeight="1" x14ac:dyDescent="0.2">
      <c r="A299" s="678" t="s">
        <v>3510</v>
      </c>
      <c r="B299" s="679" t="s">
        <v>3511</v>
      </c>
      <c r="C299" s="679" t="s">
        <v>2221</v>
      </c>
      <c r="D299" s="679" t="s">
        <v>3554</v>
      </c>
      <c r="E299" s="679" t="s">
        <v>3555</v>
      </c>
      <c r="F299" s="683">
        <v>1</v>
      </c>
      <c r="G299" s="683">
        <v>463</v>
      </c>
      <c r="H299" s="683"/>
      <c r="I299" s="683">
        <v>463</v>
      </c>
      <c r="J299" s="683">
        <v>6</v>
      </c>
      <c r="K299" s="683">
        <v>2802</v>
      </c>
      <c r="L299" s="683"/>
      <c r="M299" s="683">
        <v>467</v>
      </c>
      <c r="N299" s="683">
        <v>32</v>
      </c>
      <c r="O299" s="683">
        <v>15776</v>
      </c>
      <c r="P299" s="705"/>
      <c r="Q299" s="684">
        <v>493</v>
      </c>
    </row>
    <row r="300" spans="1:17" ht="14.45" customHeight="1" x14ac:dyDescent="0.2">
      <c r="A300" s="678" t="s">
        <v>3510</v>
      </c>
      <c r="B300" s="679" t="s">
        <v>3511</v>
      </c>
      <c r="C300" s="679" t="s">
        <v>2221</v>
      </c>
      <c r="D300" s="679" t="s">
        <v>3556</v>
      </c>
      <c r="E300" s="679" t="s">
        <v>3557</v>
      </c>
      <c r="F300" s="683">
        <v>2</v>
      </c>
      <c r="G300" s="683">
        <v>118</v>
      </c>
      <c r="H300" s="683"/>
      <c r="I300" s="683">
        <v>59</v>
      </c>
      <c r="J300" s="683">
        <v>2</v>
      </c>
      <c r="K300" s="683">
        <v>118</v>
      </c>
      <c r="L300" s="683"/>
      <c r="M300" s="683">
        <v>59</v>
      </c>
      <c r="N300" s="683">
        <v>4</v>
      </c>
      <c r="O300" s="683">
        <v>252</v>
      </c>
      <c r="P300" s="705"/>
      <c r="Q300" s="684">
        <v>63</v>
      </c>
    </row>
    <row r="301" spans="1:17" ht="14.45" customHeight="1" x14ac:dyDescent="0.2">
      <c r="A301" s="678" t="s">
        <v>3510</v>
      </c>
      <c r="B301" s="679" t="s">
        <v>3511</v>
      </c>
      <c r="C301" s="679" t="s">
        <v>2221</v>
      </c>
      <c r="D301" s="679" t="s">
        <v>3558</v>
      </c>
      <c r="E301" s="679" t="s">
        <v>3559</v>
      </c>
      <c r="F301" s="683">
        <v>525</v>
      </c>
      <c r="G301" s="683">
        <v>93975</v>
      </c>
      <c r="H301" s="683"/>
      <c r="I301" s="683">
        <v>179</v>
      </c>
      <c r="J301" s="683">
        <v>423</v>
      </c>
      <c r="K301" s="683">
        <v>76563</v>
      </c>
      <c r="L301" s="683"/>
      <c r="M301" s="683">
        <v>181</v>
      </c>
      <c r="N301" s="683">
        <v>504</v>
      </c>
      <c r="O301" s="683">
        <v>95760</v>
      </c>
      <c r="P301" s="705"/>
      <c r="Q301" s="684">
        <v>190</v>
      </c>
    </row>
    <row r="302" spans="1:17" ht="14.45" customHeight="1" x14ac:dyDescent="0.2">
      <c r="A302" s="678" t="s">
        <v>3510</v>
      </c>
      <c r="B302" s="679" t="s">
        <v>3511</v>
      </c>
      <c r="C302" s="679" t="s">
        <v>2221</v>
      </c>
      <c r="D302" s="679" t="s">
        <v>3560</v>
      </c>
      <c r="E302" s="679" t="s">
        <v>3561</v>
      </c>
      <c r="F302" s="683">
        <v>2</v>
      </c>
      <c r="G302" s="683">
        <v>174</v>
      </c>
      <c r="H302" s="683"/>
      <c r="I302" s="683">
        <v>87</v>
      </c>
      <c r="J302" s="683"/>
      <c r="K302" s="683"/>
      <c r="L302" s="683"/>
      <c r="M302" s="683"/>
      <c r="N302" s="683">
        <v>2</v>
      </c>
      <c r="O302" s="683">
        <v>186</v>
      </c>
      <c r="P302" s="705"/>
      <c r="Q302" s="684">
        <v>93</v>
      </c>
    </row>
    <row r="303" spans="1:17" ht="14.45" customHeight="1" x14ac:dyDescent="0.2">
      <c r="A303" s="678" t="s">
        <v>3510</v>
      </c>
      <c r="B303" s="679" t="s">
        <v>3511</v>
      </c>
      <c r="C303" s="679" t="s">
        <v>2221</v>
      </c>
      <c r="D303" s="679" t="s">
        <v>3562</v>
      </c>
      <c r="E303" s="679" t="s">
        <v>3563</v>
      </c>
      <c r="F303" s="683">
        <v>2</v>
      </c>
      <c r="G303" s="683">
        <v>360</v>
      </c>
      <c r="H303" s="683"/>
      <c r="I303" s="683">
        <v>180</v>
      </c>
      <c r="J303" s="683">
        <v>1</v>
      </c>
      <c r="K303" s="683">
        <v>181</v>
      </c>
      <c r="L303" s="683"/>
      <c r="M303" s="683">
        <v>181</v>
      </c>
      <c r="N303" s="683"/>
      <c r="O303" s="683"/>
      <c r="P303" s="705"/>
      <c r="Q303" s="684"/>
    </row>
    <row r="304" spans="1:17" ht="14.45" customHeight="1" x14ac:dyDescent="0.2">
      <c r="A304" s="678" t="s">
        <v>3510</v>
      </c>
      <c r="B304" s="679" t="s">
        <v>3511</v>
      </c>
      <c r="C304" s="679" t="s">
        <v>2221</v>
      </c>
      <c r="D304" s="679" t="s">
        <v>3564</v>
      </c>
      <c r="E304" s="679" t="s">
        <v>3565</v>
      </c>
      <c r="F304" s="683">
        <v>9</v>
      </c>
      <c r="G304" s="683">
        <v>1548</v>
      </c>
      <c r="H304" s="683"/>
      <c r="I304" s="683">
        <v>172</v>
      </c>
      <c r="J304" s="683">
        <v>5</v>
      </c>
      <c r="K304" s="683">
        <v>870</v>
      </c>
      <c r="L304" s="683"/>
      <c r="M304" s="683">
        <v>174</v>
      </c>
      <c r="N304" s="683">
        <v>4</v>
      </c>
      <c r="O304" s="683">
        <v>732</v>
      </c>
      <c r="P304" s="705"/>
      <c r="Q304" s="684">
        <v>183</v>
      </c>
    </row>
    <row r="305" spans="1:17" ht="14.45" customHeight="1" x14ac:dyDescent="0.2">
      <c r="A305" s="678" t="s">
        <v>3510</v>
      </c>
      <c r="B305" s="679" t="s">
        <v>3511</v>
      </c>
      <c r="C305" s="679" t="s">
        <v>2221</v>
      </c>
      <c r="D305" s="679" t="s">
        <v>3566</v>
      </c>
      <c r="E305" s="679" t="s">
        <v>3567</v>
      </c>
      <c r="F305" s="683">
        <v>2</v>
      </c>
      <c r="G305" s="683">
        <v>356</v>
      </c>
      <c r="H305" s="683"/>
      <c r="I305" s="683">
        <v>178</v>
      </c>
      <c r="J305" s="683">
        <v>1</v>
      </c>
      <c r="K305" s="683">
        <v>180</v>
      </c>
      <c r="L305" s="683"/>
      <c r="M305" s="683">
        <v>180</v>
      </c>
      <c r="N305" s="683">
        <v>2</v>
      </c>
      <c r="O305" s="683">
        <v>378</v>
      </c>
      <c r="P305" s="705"/>
      <c r="Q305" s="684">
        <v>189</v>
      </c>
    </row>
    <row r="306" spans="1:17" ht="14.45" customHeight="1" x14ac:dyDescent="0.2">
      <c r="A306" s="678" t="s">
        <v>3510</v>
      </c>
      <c r="B306" s="679" t="s">
        <v>3511</v>
      </c>
      <c r="C306" s="679" t="s">
        <v>2221</v>
      </c>
      <c r="D306" s="679" t="s">
        <v>3568</v>
      </c>
      <c r="E306" s="679" t="s">
        <v>3569</v>
      </c>
      <c r="F306" s="683">
        <v>12</v>
      </c>
      <c r="G306" s="683">
        <v>3204</v>
      </c>
      <c r="H306" s="683"/>
      <c r="I306" s="683">
        <v>267</v>
      </c>
      <c r="J306" s="683">
        <v>5</v>
      </c>
      <c r="K306" s="683">
        <v>1345</v>
      </c>
      <c r="L306" s="683"/>
      <c r="M306" s="683">
        <v>269</v>
      </c>
      <c r="N306" s="683">
        <v>13</v>
      </c>
      <c r="O306" s="683">
        <v>3744</v>
      </c>
      <c r="P306" s="705"/>
      <c r="Q306" s="684">
        <v>288</v>
      </c>
    </row>
    <row r="307" spans="1:17" ht="14.45" customHeight="1" x14ac:dyDescent="0.2">
      <c r="A307" s="678" t="s">
        <v>3510</v>
      </c>
      <c r="B307" s="679" t="s">
        <v>3511</v>
      </c>
      <c r="C307" s="679" t="s">
        <v>2221</v>
      </c>
      <c r="D307" s="679" t="s">
        <v>3570</v>
      </c>
      <c r="E307" s="679" t="s">
        <v>3571</v>
      </c>
      <c r="F307" s="683">
        <v>14</v>
      </c>
      <c r="G307" s="683">
        <v>30044</v>
      </c>
      <c r="H307" s="683"/>
      <c r="I307" s="683">
        <v>2146</v>
      </c>
      <c r="J307" s="683">
        <v>20</v>
      </c>
      <c r="K307" s="683">
        <v>43140</v>
      </c>
      <c r="L307" s="683"/>
      <c r="M307" s="683">
        <v>2157</v>
      </c>
      <c r="N307" s="683">
        <v>9</v>
      </c>
      <c r="O307" s="683">
        <v>20682</v>
      </c>
      <c r="P307" s="705"/>
      <c r="Q307" s="684">
        <v>2298</v>
      </c>
    </row>
    <row r="308" spans="1:17" ht="14.45" customHeight="1" x14ac:dyDescent="0.2">
      <c r="A308" s="678" t="s">
        <v>3510</v>
      </c>
      <c r="B308" s="679" t="s">
        <v>3511</v>
      </c>
      <c r="C308" s="679" t="s">
        <v>2221</v>
      </c>
      <c r="D308" s="679" t="s">
        <v>3572</v>
      </c>
      <c r="E308" s="679" t="s">
        <v>3573</v>
      </c>
      <c r="F308" s="683">
        <v>61</v>
      </c>
      <c r="G308" s="683">
        <v>14884</v>
      </c>
      <c r="H308" s="683"/>
      <c r="I308" s="683">
        <v>244</v>
      </c>
      <c r="J308" s="683">
        <v>51</v>
      </c>
      <c r="K308" s="683">
        <v>12546</v>
      </c>
      <c r="L308" s="683"/>
      <c r="M308" s="683">
        <v>246</v>
      </c>
      <c r="N308" s="683">
        <v>53</v>
      </c>
      <c r="O308" s="683">
        <v>14045</v>
      </c>
      <c r="P308" s="705"/>
      <c r="Q308" s="684">
        <v>265</v>
      </c>
    </row>
    <row r="309" spans="1:17" ht="14.45" customHeight="1" x14ac:dyDescent="0.2">
      <c r="A309" s="678" t="s">
        <v>3510</v>
      </c>
      <c r="B309" s="679" t="s">
        <v>3511</v>
      </c>
      <c r="C309" s="679" t="s">
        <v>2221</v>
      </c>
      <c r="D309" s="679" t="s">
        <v>3574</v>
      </c>
      <c r="E309" s="679" t="s">
        <v>3575</v>
      </c>
      <c r="F309" s="683">
        <v>5</v>
      </c>
      <c r="G309" s="683">
        <v>2175</v>
      </c>
      <c r="H309" s="683"/>
      <c r="I309" s="683">
        <v>435</v>
      </c>
      <c r="J309" s="683">
        <v>1</v>
      </c>
      <c r="K309" s="683">
        <v>442</v>
      </c>
      <c r="L309" s="683"/>
      <c r="M309" s="683">
        <v>442</v>
      </c>
      <c r="N309" s="683">
        <v>13</v>
      </c>
      <c r="O309" s="683">
        <v>5928</v>
      </c>
      <c r="P309" s="705"/>
      <c r="Q309" s="684">
        <v>456</v>
      </c>
    </row>
    <row r="310" spans="1:17" ht="14.45" customHeight="1" x14ac:dyDescent="0.2">
      <c r="A310" s="678" t="s">
        <v>3510</v>
      </c>
      <c r="B310" s="679" t="s">
        <v>3511</v>
      </c>
      <c r="C310" s="679" t="s">
        <v>2221</v>
      </c>
      <c r="D310" s="679" t="s">
        <v>3576</v>
      </c>
      <c r="E310" s="679" t="s">
        <v>3577</v>
      </c>
      <c r="F310" s="683">
        <v>9</v>
      </c>
      <c r="G310" s="683">
        <v>9675</v>
      </c>
      <c r="H310" s="683"/>
      <c r="I310" s="683">
        <v>1075</v>
      </c>
      <c r="J310" s="683"/>
      <c r="K310" s="683"/>
      <c r="L310" s="683"/>
      <c r="M310" s="683"/>
      <c r="N310" s="683">
        <v>13</v>
      </c>
      <c r="O310" s="683">
        <v>14456</v>
      </c>
      <c r="P310" s="705"/>
      <c r="Q310" s="684">
        <v>1112</v>
      </c>
    </row>
    <row r="311" spans="1:17" ht="14.45" customHeight="1" x14ac:dyDescent="0.2">
      <c r="A311" s="678" t="s">
        <v>3510</v>
      </c>
      <c r="B311" s="679" t="s">
        <v>3511</v>
      </c>
      <c r="C311" s="679" t="s">
        <v>2221</v>
      </c>
      <c r="D311" s="679" t="s">
        <v>3578</v>
      </c>
      <c r="E311" s="679" t="s">
        <v>3579</v>
      </c>
      <c r="F311" s="683">
        <v>5</v>
      </c>
      <c r="G311" s="683">
        <v>1455</v>
      </c>
      <c r="H311" s="683"/>
      <c r="I311" s="683">
        <v>291</v>
      </c>
      <c r="J311" s="683">
        <v>6</v>
      </c>
      <c r="K311" s="683">
        <v>1758</v>
      </c>
      <c r="L311" s="683"/>
      <c r="M311" s="683">
        <v>293</v>
      </c>
      <c r="N311" s="683">
        <v>1</v>
      </c>
      <c r="O311" s="683">
        <v>316</v>
      </c>
      <c r="P311" s="705"/>
      <c r="Q311" s="684">
        <v>316</v>
      </c>
    </row>
    <row r="312" spans="1:17" ht="14.45" customHeight="1" x14ac:dyDescent="0.2">
      <c r="A312" s="678" t="s">
        <v>3510</v>
      </c>
      <c r="B312" s="679" t="s">
        <v>3511</v>
      </c>
      <c r="C312" s="679" t="s">
        <v>2221</v>
      </c>
      <c r="D312" s="679" t="s">
        <v>3580</v>
      </c>
      <c r="E312" s="679" t="s">
        <v>3581</v>
      </c>
      <c r="F312" s="683"/>
      <c r="G312" s="683"/>
      <c r="H312" s="683"/>
      <c r="I312" s="683"/>
      <c r="J312" s="683"/>
      <c r="K312" s="683"/>
      <c r="L312" s="683"/>
      <c r="M312" s="683"/>
      <c r="N312" s="683">
        <v>3</v>
      </c>
      <c r="O312" s="683">
        <v>14667</v>
      </c>
      <c r="P312" s="705"/>
      <c r="Q312" s="684">
        <v>4889</v>
      </c>
    </row>
    <row r="313" spans="1:17" ht="14.45" customHeight="1" x14ac:dyDescent="0.2">
      <c r="A313" s="678" t="s">
        <v>3510</v>
      </c>
      <c r="B313" s="679" t="s">
        <v>3511</v>
      </c>
      <c r="C313" s="679" t="s">
        <v>2221</v>
      </c>
      <c r="D313" s="679" t="s">
        <v>3582</v>
      </c>
      <c r="E313" s="679" t="s">
        <v>3583</v>
      </c>
      <c r="F313" s="683"/>
      <c r="G313" s="683"/>
      <c r="H313" s="683"/>
      <c r="I313" s="683"/>
      <c r="J313" s="683">
        <v>2</v>
      </c>
      <c r="K313" s="683">
        <v>1230</v>
      </c>
      <c r="L313" s="683"/>
      <c r="M313" s="683">
        <v>615</v>
      </c>
      <c r="N313" s="683"/>
      <c r="O313" s="683"/>
      <c r="P313" s="705"/>
      <c r="Q313" s="684"/>
    </row>
    <row r="314" spans="1:17" ht="14.45" customHeight="1" x14ac:dyDescent="0.2">
      <c r="A314" s="678" t="s">
        <v>3510</v>
      </c>
      <c r="B314" s="679" t="s">
        <v>3511</v>
      </c>
      <c r="C314" s="679" t="s">
        <v>2221</v>
      </c>
      <c r="D314" s="679" t="s">
        <v>3584</v>
      </c>
      <c r="E314" s="679" t="s">
        <v>3585</v>
      </c>
      <c r="F314" s="683">
        <v>2</v>
      </c>
      <c r="G314" s="683">
        <v>5690</v>
      </c>
      <c r="H314" s="683"/>
      <c r="I314" s="683">
        <v>2845</v>
      </c>
      <c r="J314" s="683">
        <v>3</v>
      </c>
      <c r="K314" s="683">
        <v>8547</v>
      </c>
      <c r="L314" s="683"/>
      <c r="M314" s="683">
        <v>2849</v>
      </c>
      <c r="N314" s="683"/>
      <c r="O314" s="683"/>
      <c r="P314" s="705"/>
      <c r="Q314" s="684"/>
    </row>
    <row r="315" spans="1:17" ht="14.45" customHeight="1" x14ac:dyDescent="0.2">
      <c r="A315" s="678" t="s">
        <v>3510</v>
      </c>
      <c r="B315" s="679" t="s">
        <v>3511</v>
      </c>
      <c r="C315" s="679" t="s">
        <v>2221</v>
      </c>
      <c r="D315" s="679" t="s">
        <v>3586</v>
      </c>
      <c r="E315" s="679" t="s">
        <v>3587</v>
      </c>
      <c r="F315" s="683"/>
      <c r="G315" s="683"/>
      <c r="H315" s="683"/>
      <c r="I315" s="683"/>
      <c r="J315" s="683"/>
      <c r="K315" s="683"/>
      <c r="L315" s="683"/>
      <c r="M315" s="683"/>
      <c r="N315" s="683">
        <v>2</v>
      </c>
      <c r="O315" s="683">
        <v>32096</v>
      </c>
      <c r="P315" s="705"/>
      <c r="Q315" s="684">
        <v>16048</v>
      </c>
    </row>
    <row r="316" spans="1:17" ht="14.45" customHeight="1" x14ac:dyDescent="0.2">
      <c r="A316" s="678" t="s">
        <v>3510</v>
      </c>
      <c r="B316" s="679" t="s">
        <v>3511</v>
      </c>
      <c r="C316" s="679" t="s">
        <v>2221</v>
      </c>
      <c r="D316" s="679" t="s">
        <v>3588</v>
      </c>
      <c r="E316" s="679" t="s">
        <v>3589</v>
      </c>
      <c r="F316" s="683"/>
      <c r="G316" s="683"/>
      <c r="H316" s="683"/>
      <c r="I316" s="683"/>
      <c r="J316" s="683">
        <v>4</v>
      </c>
      <c r="K316" s="683">
        <v>15372</v>
      </c>
      <c r="L316" s="683"/>
      <c r="M316" s="683">
        <v>3843</v>
      </c>
      <c r="N316" s="683"/>
      <c r="O316" s="683"/>
      <c r="P316" s="705"/>
      <c r="Q316" s="684"/>
    </row>
    <row r="317" spans="1:17" ht="14.45" customHeight="1" x14ac:dyDescent="0.2">
      <c r="A317" s="678" t="s">
        <v>3510</v>
      </c>
      <c r="B317" s="679" t="s">
        <v>3511</v>
      </c>
      <c r="C317" s="679" t="s">
        <v>2221</v>
      </c>
      <c r="D317" s="679" t="s">
        <v>3590</v>
      </c>
      <c r="E317" s="679" t="s">
        <v>3591</v>
      </c>
      <c r="F317" s="683"/>
      <c r="G317" s="683"/>
      <c r="H317" s="683"/>
      <c r="I317" s="683"/>
      <c r="J317" s="683"/>
      <c r="K317" s="683"/>
      <c r="L317" s="683"/>
      <c r="M317" s="683"/>
      <c r="N317" s="683">
        <v>1</v>
      </c>
      <c r="O317" s="683">
        <v>406</v>
      </c>
      <c r="P317" s="705"/>
      <c r="Q317" s="684">
        <v>406</v>
      </c>
    </row>
    <row r="318" spans="1:17" ht="14.45" customHeight="1" x14ac:dyDescent="0.2">
      <c r="A318" s="678" t="s">
        <v>3592</v>
      </c>
      <c r="B318" s="679" t="s">
        <v>3593</v>
      </c>
      <c r="C318" s="679" t="s">
        <v>2221</v>
      </c>
      <c r="D318" s="679" t="s">
        <v>3594</v>
      </c>
      <c r="E318" s="679" t="s">
        <v>3595</v>
      </c>
      <c r="F318" s="683">
        <v>731</v>
      </c>
      <c r="G318" s="683">
        <v>127925</v>
      </c>
      <c r="H318" s="683"/>
      <c r="I318" s="683">
        <v>175</v>
      </c>
      <c r="J318" s="683">
        <v>821</v>
      </c>
      <c r="K318" s="683">
        <v>144496</v>
      </c>
      <c r="L318" s="683"/>
      <c r="M318" s="683">
        <v>176</v>
      </c>
      <c r="N318" s="683">
        <v>795</v>
      </c>
      <c r="O318" s="683">
        <v>151050</v>
      </c>
      <c r="P318" s="705"/>
      <c r="Q318" s="684">
        <v>190</v>
      </c>
    </row>
    <row r="319" spans="1:17" ht="14.45" customHeight="1" x14ac:dyDescent="0.2">
      <c r="A319" s="678" t="s">
        <v>3592</v>
      </c>
      <c r="B319" s="679" t="s">
        <v>3593</v>
      </c>
      <c r="C319" s="679" t="s">
        <v>2221</v>
      </c>
      <c r="D319" s="679" t="s">
        <v>3596</v>
      </c>
      <c r="E319" s="679" t="s">
        <v>3597</v>
      </c>
      <c r="F319" s="683">
        <v>1</v>
      </c>
      <c r="G319" s="683">
        <v>1073</v>
      </c>
      <c r="H319" s="683"/>
      <c r="I319" s="683">
        <v>1073</v>
      </c>
      <c r="J319" s="683">
        <v>15</v>
      </c>
      <c r="K319" s="683">
        <v>16125</v>
      </c>
      <c r="L319" s="683"/>
      <c r="M319" s="683">
        <v>1075</v>
      </c>
      <c r="N319" s="683">
        <v>27</v>
      </c>
      <c r="O319" s="683">
        <v>29187</v>
      </c>
      <c r="P319" s="705"/>
      <c r="Q319" s="684">
        <v>1081</v>
      </c>
    </row>
    <row r="320" spans="1:17" ht="14.45" customHeight="1" x14ac:dyDescent="0.2">
      <c r="A320" s="678" t="s">
        <v>3592</v>
      </c>
      <c r="B320" s="679" t="s">
        <v>3593</v>
      </c>
      <c r="C320" s="679" t="s">
        <v>2221</v>
      </c>
      <c r="D320" s="679" t="s">
        <v>3598</v>
      </c>
      <c r="E320" s="679" t="s">
        <v>3599</v>
      </c>
      <c r="F320" s="683">
        <v>31</v>
      </c>
      <c r="G320" s="683">
        <v>1457</v>
      </c>
      <c r="H320" s="683"/>
      <c r="I320" s="683">
        <v>47</v>
      </c>
      <c r="J320" s="683">
        <v>38</v>
      </c>
      <c r="K320" s="683">
        <v>1786</v>
      </c>
      <c r="L320" s="683"/>
      <c r="M320" s="683">
        <v>47</v>
      </c>
      <c r="N320" s="683">
        <v>49</v>
      </c>
      <c r="O320" s="683">
        <v>2401</v>
      </c>
      <c r="P320" s="705"/>
      <c r="Q320" s="684">
        <v>49</v>
      </c>
    </row>
    <row r="321" spans="1:17" ht="14.45" customHeight="1" x14ac:dyDescent="0.2">
      <c r="A321" s="678" t="s">
        <v>3592</v>
      </c>
      <c r="B321" s="679" t="s">
        <v>3593</v>
      </c>
      <c r="C321" s="679" t="s">
        <v>2221</v>
      </c>
      <c r="D321" s="679" t="s">
        <v>3600</v>
      </c>
      <c r="E321" s="679" t="s">
        <v>3601</v>
      </c>
      <c r="F321" s="683">
        <v>10</v>
      </c>
      <c r="G321" s="683">
        <v>3480</v>
      </c>
      <c r="H321" s="683"/>
      <c r="I321" s="683">
        <v>348</v>
      </c>
      <c r="J321" s="683">
        <v>26</v>
      </c>
      <c r="K321" s="683">
        <v>9048</v>
      </c>
      <c r="L321" s="683"/>
      <c r="M321" s="683">
        <v>348</v>
      </c>
      <c r="N321" s="683">
        <v>18</v>
      </c>
      <c r="O321" s="683">
        <v>6282</v>
      </c>
      <c r="P321" s="705"/>
      <c r="Q321" s="684">
        <v>349</v>
      </c>
    </row>
    <row r="322" spans="1:17" ht="14.45" customHeight="1" x14ac:dyDescent="0.2">
      <c r="A322" s="678" t="s">
        <v>3592</v>
      </c>
      <c r="B322" s="679" t="s">
        <v>3593</v>
      </c>
      <c r="C322" s="679" t="s">
        <v>2221</v>
      </c>
      <c r="D322" s="679" t="s">
        <v>3602</v>
      </c>
      <c r="E322" s="679" t="s">
        <v>3603</v>
      </c>
      <c r="F322" s="683"/>
      <c r="G322" s="683"/>
      <c r="H322" s="683"/>
      <c r="I322" s="683"/>
      <c r="J322" s="683"/>
      <c r="K322" s="683"/>
      <c r="L322" s="683"/>
      <c r="M322" s="683"/>
      <c r="N322" s="683">
        <v>7</v>
      </c>
      <c r="O322" s="683">
        <v>364</v>
      </c>
      <c r="P322" s="705"/>
      <c r="Q322" s="684">
        <v>52</v>
      </c>
    </row>
    <row r="323" spans="1:17" ht="14.45" customHeight="1" x14ac:dyDescent="0.2">
      <c r="A323" s="678" t="s">
        <v>3592</v>
      </c>
      <c r="B323" s="679" t="s">
        <v>3593</v>
      </c>
      <c r="C323" s="679" t="s">
        <v>2221</v>
      </c>
      <c r="D323" s="679" t="s">
        <v>3604</v>
      </c>
      <c r="E323" s="679" t="s">
        <v>3605</v>
      </c>
      <c r="F323" s="683">
        <v>36</v>
      </c>
      <c r="G323" s="683">
        <v>13608</v>
      </c>
      <c r="H323" s="683"/>
      <c r="I323" s="683">
        <v>378</v>
      </c>
      <c r="J323" s="683">
        <v>34</v>
      </c>
      <c r="K323" s="683">
        <v>12852</v>
      </c>
      <c r="L323" s="683"/>
      <c r="M323" s="683">
        <v>378</v>
      </c>
      <c r="N323" s="683">
        <v>128</v>
      </c>
      <c r="O323" s="683">
        <v>48512</v>
      </c>
      <c r="P323" s="705"/>
      <c r="Q323" s="684">
        <v>379</v>
      </c>
    </row>
    <row r="324" spans="1:17" ht="14.45" customHeight="1" x14ac:dyDescent="0.2">
      <c r="A324" s="678" t="s">
        <v>3592</v>
      </c>
      <c r="B324" s="679" t="s">
        <v>3593</v>
      </c>
      <c r="C324" s="679" t="s">
        <v>2221</v>
      </c>
      <c r="D324" s="679" t="s">
        <v>3606</v>
      </c>
      <c r="E324" s="679" t="s">
        <v>3607</v>
      </c>
      <c r="F324" s="683"/>
      <c r="G324" s="683"/>
      <c r="H324" s="683"/>
      <c r="I324" s="683"/>
      <c r="J324" s="683">
        <v>2</v>
      </c>
      <c r="K324" s="683">
        <v>70</v>
      </c>
      <c r="L324" s="683"/>
      <c r="M324" s="683">
        <v>35</v>
      </c>
      <c r="N324" s="683">
        <v>5</v>
      </c>
      <c r="O324" s="683">
        <v>175</v>
      </c>
      <c r="P324" s="705"/>
      <c r="Q324" s="684">
        <v>35</v>
      </c>
    </row>
    <row r="325" spans="1:17" ht="14.45" customHeight="1" x14ac:dyDescent="0.2">
      <c r="A325" s="678" t="s">
        <v>3592</v>
      </c>
      <c r="B325" s="679" t="s">
        <v>3593</v>
      </c>
      <c r="C325" s="679" t="s">
        <v>2221</v>
      </c>
      <c r="D325" s="679" t="s">
        <v>3608</v>
      </c>
      <c r="E325" s="679" t="s">
        <v>3609</v>
      </c>
      <c r="F325" s="683">
        <v>12</v>
      </c>
      <c r="G325" s="683">
        <v>6300</v>
      </c>
      <c r="H325" s="683"/>
      <c r="I325" s="683">
        <v>525</v>
      </c>
      <c r="J325" s="683">
        <v>16</v>
      </c>
      <c r="K325" s="683">
        <v>8400</v>
      </c>
      <c r="L325" s="683"/>
      <c r="M325" s="683">
        <v>525</v>
      </c>
      <c r="N325" s="683">
        <v>53</v>
      </c>
      <c r="O325" s="683">
        <v>27878</v>
      </c>
      <c r="P325" s="705"/>
      <c r="Q325" s="684">
        <v>526</v>
      </c>
    </row>
    <row r="326" spans="1:17" ht="14.45" customHeight="1" x14ac:dyDescent="0.2">
      <c r="A326" s="678" t="s">
        <v>3592</v>
      </c>
      <c r="B326" s="679" t="s">
        <v>3593</v>
      </c>
      <c r="C326" s="679" t="s">
        <v>2221</v>
      </c>
      <c r="D326" s="679" t="s">
        <v>3610</v>
      </c>
      <c r="E326" s="679" t="s">
        <v>3611</v>
      </c>
      <c r="F326" s="683">
        <v>5</v>
      </c>
      <c r="G326" s="683">
        <v>290</v>
      </c>
      <c r="H326" s="683"/>
      <c r="I326" s="683">
        <v>58</v>
      </c>
      <c r="J326" s="683">
        <v>2</v>
      </c>
      <c r="K326" s="683">
        <v>116</v>
      </c>
      <c r="L326" s="683"/>
      <c r="M326" s="683">
        <v>58</v>
      </c>
      <c r="N326" s="683">
        <v>22</v>
      </c>
      <c r="O326" s="683">
        <v>1298</v>
      </c>
      <c r="P326" s="705"/>
      <c r="Q326" s="684">
        <v>59</v>
      </c>
    </row>
    <row r="327" spans="1:17" ht="14.45" customHeight="1" x14ac:dyDescent="0.2">
      <c r="A327" s="678" t="s">
        <v>3592</v>
      </c>
      <c r="B327" s="679" t="s">
        <v>3593</v>
      </c>
      <c r="C327" s="679" t="s">
        <v>2221</v>
      </c>
      <c r="D327" s="679" t="s">
        <v>3612</v>
      </c>
      <c r="E327" s="679" t="s">
        <v>3613</v>
      </c>
      <c r="F327" s="683">
        <v>1</v>
      </c>
      <c r="G327" s="683">
        <v>226</v>
      </c>
      <c r="H327" s="683"/>
      <c r="I327" s="683">
        <v>226</v>
      </c>
      <c r="J327" s="683"/>
      <c r="K327" s="683"/>
      <c r="L327" s="683"/>
      <c r="M327" s="683"/>
      <c r="N327" s="683">
        <v>3</v>
      </c>
      <c r="O327" s="683">
        <v>690</v>
      </c>
      <c r="P327" s="705"/>
      <c r="Q327" s="684">
        <v>230</v>
      </c>
    </row>
    <row r="328" spans="1:17" ht="14.45" customHeight="1" x14ac:dyDescent="0.2">
      <c r="A328" s="678" t="s">
        <v>3592</v>
      </c>
      <c r="B328" s="679" t="s">
        <v>3593</v>
      </c>
      <c r="C328" s="679" t="s">
        <v>2221</v>
      </c>
      <c r="D328" s="679" t="s">
        <v>3614</v>
      </c>
      <c r="E328" s="679" t="s">
        <v>3615</v>
      </c>
      <c r="F328" s="683">
        <v>1</v>
      </c>
      <c r="G328" s="683">
        <v>555</v>
      </c>
      <c r="H328" s="683"/>
      <c r="I328" s="683">
        <v>555</v>
      </c>
      <c r="J328" s="683"/>
      <c r="K328" s="683"/>
      <c r="L328" s="683"/>
      <c r="M328" s="683"/>
      <c r="N328" s="683">
        <v>3</v>
      </c>
      <c r="O328" s="683">
        <v>1689</v>
      </c>
      <c r="P328" s="705"/>
      <c r="Q328" s="684">
        <v>563</v>
      </c>
    </row>
    <row r="329" spans="1:17" ht="14.45" customHeight="1" x14ac:dyDescent="0.2">
      <c r="A329" s="678" t="s">
        <v>3592</v>
      </c>
      <c r="B329" s="679" t="s">
        <v>3593</v>
      </c>
      <c r="C329" s="679" t="s">
        <v>2221</v>
      </c>
      <c r="D329" s="679" t="s">
        <v>3616</v>
      </c>
      <c r="E329" s="679" t="s">
        <v>3617</v>
      </c>
      <c r="F329" s="683"/>
      <c r="G329" s="683"/>
      <c r="H329" s="683"/>
      <c r="I329" s="683"/>
      <c r="J329" s="683">
        <v>1</v>
      </c>
      <c r="K329" s="683">
        <v>145</v>
      </c>
      <c r="L329" s="683"/>
      <c r="M329" s="683">
        <v>145</v>
      </c>
      <c r="N329" s="683">
        <v>1</v>
      </c>
      <c r="O329" s="683">
        <v>149</v>
      </c>
      <c r="P329" s="705"/>
      <c r="Q329" s="684">
        <v>149</v>
      </c>
    </row>
    <row r="330" spans="1:17" ht="14.45" customHeight="1" x14ac:dyDescent="0.2">
      <c r="A330" s="678" t="s">
        <v>3592</v>
      </c>
      <c r="B330" s="679" t="s">
        <v>3593</v>
      </c>
      <c r="C330" s="679" t="s">
        <v>2221</v>
      </c>
      <c r="D330" s="679" t="s">
        <v>3618</v>
      </c>
      <c r="E330" s="679" t="s">
        <v>3619</v>
      </c>
      <c r="F330" s="683">
        <v>6</v>
      </c>
      <c r="G330" s="683">
        <v>396</v>
      </c>
      <c r="H330" s="683"/>
      <c r="I330" s="683">
        <v>66</v>
      </c>
      <c r="J330" s="683">
        <v>10</v>
      </c>
      <c r="K330" s="683">
        <v>670</v>
      </c>
      <c r="L330" s="683"/>
      <c r="M330" s="683">
        <v>67</v>
      </c>
      <c r="N330" s="683">
        <v>2</v>
      </c>
      <c r="O330" s="683">
        <v>138</v>
      </c>
      <c r="P330" s="705"/>
      <c r="Q330" s="684">
        <v>69</v>
      </c>
    </row>
    <row r="331" spans="1:17" ht="14.45" customHeight="1" x14ac:dyDescent="0.2">
      <c r="A331" s="678" t="s">
        <v>3592</v>
      </c>
      <c r="B331" s="679" t="s">
        <v>3593</v>
      </c>
      <c r="C331" s="679" t="s">
        <v>2221</v>
      </c>
      <c r="D331" s="679" t="s">
        <v>3620</v>
      </c>
      <c r="E331" s="679" t="s">
        <v>3621</v>
      </c>
      <c r="F331" s="683">
        <v>684</v>
      </c>
      <c r="G331" s="683">
        <v>94392</v>
      </c>
      <c r="H331" s="683"/>
      <c r="I331" s="683">
        <v>138</v>
      </c>
      <c r="J331" s="683">
        <v>622</v>
      </c>
      <c r="K331" s="683">
        <v>86458</v>
      </c>
      <c r="L331" s="683"/>
      <c r="M331" s="683">
        <v>139</v>
      </c>
      <c r="N331" s="683">
        <v>681</v>
      </c>
      <c r="O331" s="683">
        <v>97383</v>
      </c>
      <c r="P331" s="705"/>
      <c r="Q331" s="684">
        <v>143</v>
      </c>
    </row>
    <row r="332" spans="1:17" ht="14.45" customHeight="1" x14ac:dyDescent="0.2">
      <c r="A332" s="678" t="s">
        <v>3592</v>
      </c>
      <c r="B332" s="679" t="s">
        <v>3593</v>
      </c>
      <c r="C332" s="679" t="s">
        <v>2221</v>
      </c>
      <c r="D332" s="679" t="s">
        <v>3622</v>
      </c>
      <c r="E332" s="679" t="s">
        <v>3623</v>
      </c>
      <c r="F332" s="683">
        <v>280</v>
      </c>
      <c r="G332" s="683">
        <v>25760</v>
      </c>
      <c r="H332" s="683"/>
      <c r="I332" s="683">
        <v>92</v>
      </c>
      <c r="J332" s="683">
        <v>309</v>
      </c>
      <c r="K332" s="683">
        <v>28737</v>
      </c>
      <c r="L332" s="683"/>
      <c r="M332" s="683">
        <v>93</v>
      </c>
      <c r="N332" s="683">
        <v>381</v>
      </c>
      <c r="O332" s="683">
        <v>38100</v>
      </c>
      <c r="P332" s="705"/>
      <c r="Q332" s="684">
        <v>100</v>
      </c>
    </row>
    <row r="333" spans="1:17" ht="14.45" customHeight="1" x14ac:dyDescent="0.2">
      <c r="A333" s="678" t="s">
        <v>3592</v>
      </c>
      <c r="B333" s="679" t="s">
        <v>3593</v>
      </c>
      <c r="C333" s="679" t="s">
        <v>2221</v>
      </c>
      <c r="D333" s="679" t="s">
        <v>3624</v>
      </c>
      <c r="E333" s="679" t="s">
        <v>3625</v>
      </c>
      <c r="F333" s="683">
        <v>2</v>
      </c>
      <c r="G333" s="683">
        <v>280</v>
      </c>
      <c r="H333" s="683"/>
      <c r="I333" s="683">
        <v>140</v>
      </c>
      <c r="J333" s="683"/>
      <c r="K333" s="683"/>
      <c r="L333" s="683"/>
      <c r="M333" s="683"/>
      <c r="N333" s="683"/>
      <c r="O333" s="683"/>
      <c r="P333" s="705"/>
      <c r="Q333" s="684"/>
    </row>
    <row r="334" spans="1:17" ht="14.45" customHeight="1" x14ac:dyDescent="0.2">
      <c r="A334" s="678" t="s">
        <v>3592</v>
      </c>
      <c r="B334" s="679" t="s">
        <v>3593</v>
      </c>
      <c r="C334" s="679" t="s">
        <v>2221</v>
      </c>
      <c r="D334" s="679" t="s">
        <v>3626</v>
      </c>
      <c r="E334" s="679" t="s">
        <v>3627</v>
      </c>
      <c r="F334" s="683">
        <v>30</v>
      </c>
      <c r="G334" s="683">
        <v>2010</v>
      </c>
      <c r="H334" s="683"/>
      <c r="I334" s="683">
        <v>67</v>
      </c>
      <c r="J334" s="683">
        <v>51</v>
      </c>
      <c r="K334" s="683">
        <v>3417</v>
      </c>
      <c r="L334" s="683"/>
      <c r="M334" s="683">
        <v>67</v>
      </c>
      <c r="N334" s="683">
        <v>78</v>
      </c>
      <c r="O334" s="683">
        <v>5304</v>
      </c>
      <c r="P334" s="705"/>
      <c r="Q334" s="684">
        <v>68</v>
      </c>
    </row>
    <row r="335" spans="1:17" ht="14.45" customHeight="1" x14ac:dyDescent="0.2">
      <c r="A335" s="678" t="s">
        <v>3592</v>
      </c>
      <c r="B335" s="679" t="s">
        <v>3593</v>
      </c>
      <c r="C335" s="679" t="s">
        <v>2221</v>
      </c>
      <c r="D335" s="679" t="s">
        <v>3628</v>
      </c>
      <c r="E335" s="679" t="s">
        <v>3629</v>
      </c>
      <c r="F335" s="683">
        <v>35</v>
      </c>
      <c r="G335" s="683">
        <v>11515</v>
      </c>
      <c r="H335" s="683"/>
      <c r="I335" s="683">
        <v>329</v>
      </c>
      <c r="J335" s="683">
        <v>42</v>
      </c>
      <c r="K335" s="683">
        <v>13818</v>
      </c>
      <c r="L335" s="683"/>
      <c r="M335" s="683">
        <v>329</v>
      </c>
      <c r="N335" s="683">
        <v>78</v>
      </c>
      <c r="O335" s="683">
        <v>25740</v>
      </c>
      <c r="P335" s="705"/>
      <c r="Q335" s="684">
        <v>330</v>
      </c>
    </row>
    <row r="336" spans="1:17" ht="14.45" customHeight="1" x14ac:dyDescent="0.2">
      <c r="A336" s="678" t="s">
        <v>3592</v>
      </c>
      <c r="B336" s="679" t="s">
        <v>3593</v>
      </c>
      <c r="C336" s="679" t="s">
        <v>2221</v>
      </c>
      <c r="D336" s="679" t="s">
        <v>3630</v>
      </c>
      <c r="E336" s="679" t="s">
        <v>3631</v>
      </c>
      <c r="F336" s="683">
        <v>55</v>
      </c>
      <c r="G336" s="683">
        <v>2860</v>
      </c>
      <c r="H336" s="683"/>
      <c r="I336" s="683">
        <v>52</v>
      </c>
      <c r="J336" s="683">
        <v>52</v>
      </c>
      <c r="K336" s="683">
        <v>2704</v>
      </c>
      <c r="L336" s="683"/>
      <c r="M336" s="683">
        <v>52</v>
      </c>
      <c r="N336" s="683">
        <v>61</v>
      </c>
      <c r="O336" s="683">
        <v>3233</v>
      </c>
      <c r="P336" s="705"/>
      <c r="Q336" s="684">
        <v>53</v>
      </c>
    </row>
    <row r="337" spans="1:17" ht="14.45" customHeight="1" x14ac:dyDescent="0.2">
      <c r="A337" s="678" t="s">
        <v>3592</v>
      </c>
      <c r="B337" s="679" t="s">
        <v>3593</v>
      </c>
      <c r="C337" s="679" t="s">
        <v>2221</v>
      </c>
      <c r="D337" s="679" t="s">
        <v>3632</v>
      </c>
      <c r="E337" s="679" t="s">
        <v>3633</v>
      </c>
      <c r="F337" s="683">
        <v>1</v>
      </c>
      <c r="G337" s="683">
        <v>209</v>
      </c>
      <c r="H337" s="683"/>
      <c r="I337" s="683">
        <v>209</v>
      </c>
      <c r="J337" s="683">
        <v>4</v>
      </c>
      <c r="K337" s="683">
        <v>844</v>
      </c>
      <c r="L337" s="683"/>
      <c r="M337" s="683">
        <v>211</v>
      </c>
      <c r="N337" s="683">
        <v>3</v>
      </c>
      <c r="O337" s="683">
        <v>666</v>
      </c>
      <c r="P337" s="705"/>
      <c r="Q337" s="684">
        <v>222</v>
      </c>
    </row>
    <row r="338" spans="1:17" ht="14.45" customHeight="1" x14ac:dyDescent="0.2">
      <c r="A338" s="678" t="s">
        <v>3592</v>
      </c>
      <c r="B338" s="679" t="s">
        <v>3593</v>
      </c>
      <c r="C338" s="679" t="s">
        <v>2221</v>
      </c>
      <c r="D338" s="679" t="s">
        <v>3634</v>
      </c>
      <c r="E338" s="679" t="s">
        <v>3635</v>
      </c>
      <c r="F338" s="683">
        <v>20</v>
      </c>
      <c r="G338" s="683">
        <v>12300</v>
      </c>
      <c r="H338" s="683"/>
      <c r="I338" s="683">
        <v>615</v>
      </c>
      <c r="J338" s="683">
        <v>16</v>
      </c>
      <c r="K338" s="683">
        <v>9872</v>
      </c>
      <c r="L338" s="683"/>
      <c r="M338" s="683">
        <v>617</v>
      </c>
      <c r="N338" s="683">
        <v>28</v>
      </c>
      <c r="O338" s="683">
        <v>17528</v>
      </c>
      <c r="P338" s="705"/>
      <c r="Q338" s="684">
        <v>626</v>
      </c>
    </row>
    <row r="339" spans="1:17" ht="14.45" customHeight="1" x14ac:dyDescent="0.2">
      <c r="A339" s="678" t="s">
        <v>3592</v>
      </c>
      <c r="B339" s="679" t="s">
        <v>3593</v>
      </c>
      <c r="C339" s="679" t="s">
        <v>2221</v>
      </c>
      <c r="D339" s="679" t="s">
        <v>3636</v>
      </c>
      <c r="E339" s="679" t="s">
        <v>3637</v>
      </c>
      <c r="F339" s="683">
        <v>1</v>
      </c>
      <c r="G339" s="683">
        <v>1496</v>
      </c>
      <c r="H339" s="683"/>
      <c r="I339" s="683">
        <v>1496</v>
      </c>
      <c r="J339" s="683">
        <v>2</v>
      </c>
      <c r="K339" s="683">
        <v>2996</v>
      </c>
      <c r="L339" s="683"/>
      <c r="M339" s="683">
        <v>1498</v>
      </c>
      <c r="N339" s="683">
        <v>10</v>
      </c>
      <c r="O339" s="683">
        <v>15040</v>
      </c>
      <c r="P339" s="705"/>
      <c r="Q339" s="684">
        <v>1504</v>
      </c>
    </row>
    <row r="340" spans="1:17" ht="14.45" customHeight="1" x14ac:dyDescent="0.2">
      <c r="A340" s="678" t="s">
        <v>3592</v>
      </c>
      <c r="B340" s="679" t="s">
        <v>3593</v>
      </c>
      <c r="C340" s="679" t="s">
        <v>2221</v>
      </c>
      <c r="D340" s="679" t="s">
        <v>3638</v>
      </c>
      <c r="E340" s="679" t="s">
        <v>3639</v>
      </c>
      <c r="F340" s="683">
        <v>1</v>
      </c>
      <c r="G340" s="683">
        <v>329</v>
      </c>
      <c r="H340" s="683"/>
      <c r="I340" s="683">
        <v>329</v>
      </c>
      <c r="J340" s="683">
        <v>2</v>
      </c>
      <c r="K340" s="683">
        <v>662</v>
      </c>
      <c r="L340" s="683"/>
      <c r="M340" s="683">
        <v>331</v>
      </c>
      <c r="N340" s="683">
        <v>33</v>
      </c>
      <c r="O340" s="683">
        <v>11187</v>
      </c>
      <c r="P340" s="705"/>
      <c r="Q340" s="684">
        <v>339</v>
      </c>
    </row>
    <row r="341" spans="1:17" ht="14.45" customHeight="1" x14ac:dyDescent="0.2">
      <c r="A341" s="678" t="s">
        <v>3592</v>
      </c>
      <c r="B341" s="679" t="s">
        <v>3593</v>
      </c>
      <c r="C341" s="679" t="s">
        <v>2221</v>
      </c>
      <c r="D341" s="679" t="s">
        <v>3640</v>
      </c>
      <c r="E341" s="679" t="s">
        <v>3641</v>
      </c>
      <c r="F341" s="683">
        <v>1</v>
      </c>
      <c r="G341" s="683">
        <v>891</v>
      </c>
      <c r="H341" s="683"/>
      <c r="I341" s="683">
        <v>891</v>
      </c>
      <c r="J341" s="683">
        <v>15</v>
      </c>
      <c r="K341" s="683">
        <v>13410</v>
      </c>
      <c r="L341" s="683"/>
      <c r="M341" s="683">
        <v>894</v>
      </c>
      <c r="N341" s="683">
        <v>2</v>
      </c>
      <c r="O341" s="683">
        <v>1818</v>
      </c>
      <c r="P341" s="705"/>
      <c r="Q341" s="684">
        <v>909</v>
      </c>
    </row>
    <row r="342" spans="1:17" ht="14.45" customHeight="1" x14ac:dyDescent="0.2">
      <c r="A342" s="678" t="s">
        <v>3592</v>
      </c>
      <c r="B342" s="679" t="s">
        <v>3593</v>
      </c>
      <c r="C342" s="679" t="s">
        <v>2221</v>
      </c>
      <c r="D342" s="679" t="s">
        <v>3642</v>
      </c>
      <c r="E342" s="679" t="s">
        <v>3643</v>
      </c>
      <c r="F342" s="683">
        <v>399</v>
      </c>
      <c r="G342" s="683">
        <v>104538</v>
      </c>
      <c r="H342" s="683"/>
      <c r="I342" s="683">
        <v>262</v>
      </c>
      <c r="J342" s="683">
        <v>464</v>
      </c>
      <c r="K342" s="683">
        <v>122496</v>
      </c>
      <c r="L342" s="683"/>
      <c r="M342" s="683">
        <v>264</v>
      </c>
      <c r="N342" s="683">
        <v>460</v>
      </c>
      <c r="O342" s="683">
        <v>123280</v>
      </c>
      <c r="P342" s="705"/>
      <c r="Q342" s="684">
        <v>268</v>
      </c>
    </row>
    <row r="343" spans="1:17" ht="14.45" customHeight="1" x14ac:dyDescent="0.2">
      <c r="A343" s="678" t="s">
        <v>3592</v>
      </c>
      <c r="B343" s="679" t="s">
        <v>3593</v>
      </c>
      <c r="C343" s="679" t="s">
        <v>2221</v>
      </c>
      <c r="D343" s="679" t="s">
        <v>3644</v>
      </c>
      <c r="E343" s="679" t="s">
        <v>3645</v>
      </c>
      <c r="F343" s="683">
        <v>20</v>
      </c>
      <c r="G343" s="683">
        <v>3320</v>
      </c>
      <c r="H343" s="683"/>
      <c r="I343" s="683">
        <v>166</v>
      </c>
      <c r="J343" s="683">
        <v>42</v>
      </c>
      <c r="K343" s="683">
        <v>7014</v>
      </c>
      <c r="L343" s="683"/>
      <c r="M343" s="683">
        <v>167</v>
      </c>
      <c r="N343" s="683">
        <v>82</v>
      </c>
      <c r="O343" s="683">
        <v>13858</v>
      </c>
      <c r="P343" s="705"/>
      <c r="Q343" s="684">
        <v>169</v>
      </c>
    </row>
    <row r="344" spans="1:17" ht="14.45" customHeight="1" x14ac:dyDescent="0.2">
      <c r="A344" s="678" t="s">
        <v>3592</v>
      </c>
      <c r="B344" s="679" t="s">
        <v>3593</v>
      </c>
      <c r="C344" s="679" t="s">
        <v>2221</v>
      </c>
      <c r="D344" s="679" t="s">
        <v>3646</v>
      </c>
      <c r="E344" s="679" t="s">
        <v>3647</v>
      </c>
      <c r="F344" s="683">
        <v>2</v>
      </c>
      <c r="G344" s="683">
        <v>304</v>
      </c>
      <c r="H344" s="683"/>
      <c r="I344" s="683">
        <v>152</v>
      </c>
      <c r="J344" s="683"/>
      <c r="K344" s="683"/>
      <c r="L344" s="683"/>
      <c r="M344" s="683"/>
      <c r="N344" s="683"/>
      <c r="O344" s="683"/>
      <c r="P344" s="705"/>
      <c r="Q344" s="684"/>
    </row>
    <row r="345" spans="1:17" ht="14.45" customHeight="1" x14ac:dyDescent="0.2">
      <c r="A345" s="678" t="s">
        <v>3592</v>
      </c>
      <c r="B345" s="679" t="s">
        <v>3593</v>
      </c>
      <c r="C345" s="679" t="s">
        <v>2221</v>
      </c>
      <c r="D345" s="679" t="s">
        <v>3648</v>
      </c>
      <c r="E345" s="679" t="s">
        <v>3649</v>
      </c>
      <c r="F345" s="683"/>
      <c r="G345" s="683"/>
      <c r="H345" s="683"/>
      <c r="I345" s="683"/>
      <c r="J345" s="683"/>
      <c r="K345" s="683"/>
      <c r="L345" s="683"/>
      <c r="M345" s="683"/>
      <c r="N345" s="683">
        <v>57</v>
      </c>
      <c r="O345" s="683">
        <v>74670</v>
      </c>
      <c r="P345" s="705"/>
      <c r="Q345" s="684">
        <v>1310</v>
      </c>
    </row>
    <row r="346" spans="1:17" ht="14.45" customHeight="1" x14ac:dyDescent="0.2">
      <c r="A346" s="678" t="s">
        <v>3592</v>
      </c>
      <c r="B346" s="679" t="s">
        <v>3593</v>
      </c>
      <c r="C346" s="679" t="s">
        <v>2221</v>
      </c>
      <c r="D346" s="679" t="s">
        <v>3650</v>
      </c>
      <c r="E346" s="679" t="s">
        <v>3649</v>
      </c>
      <c r="F346" s="683"/>
      <c r="G346" s="683"/>
      <c r="H346" s="683"/>
      <c r="I346" s="683"/>
      <c r="J346" s="683"/>
      <c r="K346" s="683"/>
      <c r="L346" s="683"/>
      <c r="M346" s="683"/>
      <c r="N346" s="683">
        <v>3</v>
      </c>
      <c r="O346" s="683">
        <v>3930</v>
      </c>
      <c r="P346" s="705"/>
      <c r="Q346" s="684">
        <v>1310</v>
      </c>
    </row>
    <row r="347" spans="1:17" ht="14.45" customHeight="1" x14ac:dyDescent="0.2">
      <c r="A347" s="678" t="s">
        <v>3592</v>
      </c>
      <c r="B347" s="679" t="s">
        <v>3593</v>
      </c>
      <c r="C347" s="679" t="s">
        <v>2221</v>
      </c>
      <c r="D347" s="679" t="s">
        <v>3651</v>
      </c>
      <c r="E347" s="679" t="s">
        <v>3652</v>
      </c>
      <c r="F347" s="683"/>
      <c r="G347" s="683"/>
      <c r="H347" s="683"/>
      <c r="I347" s="683"/>
      <c r="J347" s="683"/>
      <c r="K347" s="683"/>
      <c r="L347" s="683"/>
      <c r="M347" s="683"/>
      <c r="N347" s="683">
        <v>14</v>
      </c>
      <c r="O347" s="683">
        <v>29848</v>
      </c>
      <c r="P347" s="705"/>
      <c r="Q347" s="684">
        <v>2132</v>
      </c>
    </row>
    <row r="348" spans="1:17" ht="14.45" customHeight="1" x14ac:dyDescent="0.2">
      <c r="A348" s="678" t="s">
        <v>3653</v>
      </c>
      <c r="B348" s="679" t="s">
        <v>3280</v>
      </c>
      <c r="C348" s="679" t="s">
        <v>2221</v>
      </c>
      <c r="D348" s="679" t="s">
        <v>3654</v>
      </c>
      <c r="E348" s="679" t="s">
        <v>3655</v>
      </c>
      <c r="F348" s="683"/>
      <c r="G348" s="683"/>
      <c r="H348" s="683"/>
      <c r="I348" s="683"/>
      <c r="J348" s="683"/>
      <c r="K348" s="683"/>
      <c r="L348" s="683"/>
      <c r="M348" s="683"/>
      <c r="N348" s="683">
        <v>1</v>
      </c>
      <c r="O348" s="683">
        <v>3981</v>
      </c>
      <c r="P348" s="705"/>
      <c r="Q348" s="684">
        <v>3981</v>
      </c>
    </row>
    <row r="349" spans="1:17" ht="14.45" customHeight="1" x14ac:dyDescent="0.2">
      <c r="A349" s="678" t="s">
        <v>3653</v>
      </c>
      <c r="B349" s="679" t="s">
        <v>3280</v>
      </c>
      <c r="C349" s="679" t="s">
        <v>2221</v>
      </c>
      <c r="D349" s="679" t="s">
        <v>3656</v>
      </c>
      <c r="E349" s="679" t="s">
        <v>3657</v>
      </c>
      <c r="F349" s="683"/>
      <c r="G349" s="683"/>
      <c r="H349" s="683"/>
      <c r="I349" s="683"/>
      <c r="J349" s="683"/>
      <c r="K349" s="683"/>
      <c r="L349" s="683"/>
      <c r="M349" s="683"/>
      <c r="N349" s="683">
        <v>3</v>
      </c>
      <c r="O349" s="683">
        <v>3282</v>
      </c>
      <c r="P349" s="705"/>
      <c r="Q349" s="684">
        <v>1094</v>
      </c>
    </row>
    <row r="350" spans="1:17" ht="14.45" customHeight="1" x14ac:dyDescent="0.2">
      <c r="A350" s="678" t="s">
        <v>3653</v>
      </c>
      <c r="B350" s="679" t="s">
        <v>3280</v>
      </c>
      <c r="C350" s="679" t="s">
        <v>2221</v>
      </c>
      <c r="D350" s="679" t="s">
        <v>3658</v>
      </c>
      <c r="E350" s="679" t="s">
        <v>3659</v>
      </c>
      <c r="F350" s="683"/>
      <c r="G350" s="683"/>
      <c r="H350" s="683"/>
      <c r="I350" s="683"/>
      <c r="J350" s="683"/>
      <c r="K350" s="683"/>
      <c r="L350" s="683"/>
      <c r="M350" s="683"/>
      <c r="N350" s="683">
        <v>1</v>
      </c>
      <c r="O350" s="683">
        <v>1173</v>
      </c>
      <c r="P350" s="705"/>
      <c r="Q350" s="684">
        <v>1173</v>
      </c>
    </row>
    <row r="351" spans="1:17" ht="14.45" customHeight="1" x14ac:dyDescent="0.2">
      <c r="A351" s="678" t="s">
        <v>3653</v>
      </c>
      <c r="B351" s="679" t="s">
        <v>3280</v>
      </c>
      <c r="C351" s="679" t="s">
        <v>2221</v>
      </c>
      <c r="D351" s="679" t="s">
        <v>3660</v>
      </c>
      <c r="E351" s="679" t="s">
        <v>3661</v>
      </c>
      <c r="F351" s="683"/>
      <c r="G351" s="683"/>
      <c r="H351" s="683"/>
      <c r="I351" s="683"/>
      <c r="J351" s="683"/>
      <c r="K351" s="683"/>
      <c r="L351" s="683"/>
      <c r="M351" s="683"/>
      <c r="N351" s="683">
        <v>1</v>
      </c>
      <c r="O351" s="683">
        <v>811</v>
      </c>
      <c r="P351" s="705"/>
      <c r="Q351" s="684">
        <v>811</v>
      </c>
    </row>
    <row r="352" spans="1:17" ht="14.45" customHeight="1" x14ac:dyDescent="0.2">
      <c r="A352" s="678" t="s">
        <v>3653</v>
      </c>
      <c r="B352" s="679" t="s">
        <v>3280</v>
      </c>
      <c r="C352" s="679" t="s">
        <v>2221</v>
      </c>
      <c r="D352" s="679" t="s">
        <v>3662</v>
      </c>
      <c r="E352" s="679" t="s">
        <v>3663</v>
      </c>
      <c r="F352" s="683"/>
      <c r="G352" s="683"/>
      <c r="H352" s="683"/>
      <c r="I352" s="683"/>
      <c r="J352" s="683"/>
      <c r="K352" s="683"/>
      <c r="L352" s="683"/>
      <c r="M352" s="683"/>
      <c r="N352" s="683">
        <v>1</v>
      </c>
      <c r="O352" s="683">
        <v>811</v>
      </c>
      <c r="P352" s="705"/>
      <c r="Q352" s="684">
        <v>811</v>
      </c>
    </row>
    <row r="353" spans="1:17" ht="14.45" customHeight="1" x14ac:dyDescent="0.2">
      <c r="A353" s="678" t="s">
        <v>3653</v>
      </c>
      <c r="B353" s="679" t="s">
        <v>3280</v>
      </c>
      <c r="C353" s="679" t="s">
        <v>2221</v>
      </c>
      <c r="D353" s="679" t="s">
        <v>3664</v>
      </c>
      <c r="E353" s="679" t="s">
        <v>3665</v>
      </c>
      <c r="F353" s="683">
        <v>5</v>
      </c>
      <c r="G353" s="683">
        <v>840</v>
      </c>
      <c r="H353" s="683"/>
      <c r="I353" s="683">
        <v>168</v>
      </c>
      <c r="J353" s="683">
        <v>14</v>
      </c>
      <c r="K353" s="683">
        <v>2352</v>
      </c>
      <c r="L353" s="683"/>
      <c r="M353" s="683">
        <v>168</v>
      </c>
      <c r="N353" s="683">
        <v>19</v>
      </c>
      <c r="O353" s="683">
        <v>3211</v>
      </c>
      <c r="P353" s="705"/>
      <c r="Q353" s="684">
        <v>169</v>
      </c>
    </row>
    <row r="354" spans="1:17" ht="14.45" customHeight="1" x14ac:dyDescent="0.2">
      <c r="A354" s="678" t="s">
        <v>3653</v>
      </c>
      <c r="B354" s="679" t="s">
        <v>3280</v>
      </c>
      <c r="C354" s="679" t="s">
        <v>2221</v>
      </c>
      <c r="D354" s="679" t="s">
        <v>3666</v>
      </c>
      <c r="E354" s="679" t="s">
        <v>3667</v>
      </c>
      <c r="F354" s="683">
        <v>5</v>
      </c>
      <c r="G354" s="683">
        <v>875</v>
      </c>
      <c r="H354" s="683"/>
      <c r="I354" s="683">
        <v>175</v>
      </c>
      <c r="J354" s="683">
        <v>14</v>
      </c>
      <c r="K354" s="683">
        <v>2450</v>
      </c>
      <c r="L354" s="683"/>
      <c r="M354" s="683">
        <v>175</v>
      </c>
      <c r="N354" s="683">
        <v>19</v>
      </c>
      <c r="O354" s="683">
        <v>3344</v>
      </c>
      <c r="P354" s="705"/>
      <c r="Q354" s="684">
        <v>176</v>
      </c>
    </row>
    <row r="355" spans="1:17" ht="14.45" customHeight="1" x14ac:dyDescent="0.2">
      <c r="A355" s="678" t="s">
        <v>3653</v>
      </c>
      <c r="B355" s="679" t="s">
        <v>3280</v>
      </c>
      <c r="C355" s="679" t="s">
        <v>2221</v>
      </c>
      <c r="D355" s="679" t="s">
        <v>3126</v>
      </c>
      <c r="E355" s="679" t="s">
        <v>3127</v>
      </c>
      <c r="F355" s="683"/>
      <c r="G355" s="683"/>
      <c r="H355" s="683"/>
      <c r="I355" s="683"/>
      <c r="J355" s="683"/>
      <c r="K355" s="683"/>
      <c r="L355" s="683"/>
      <c r="M355" s="683"/>
      <c r="N355" s="683">
        <v>1</v>
      </c>
      <c r="O355" s="683">
        <v>356</v>
      </c>
      <c r="P355" s="705"/>
      <c r="Q355" s="684">
        <v>356</v>
      </c>
    </row>
    <row r="356" spans="1:17" ht="14.45" customHeight="1" x14ac:dyDescent="0.2">
      <c r="A356" s="678" t="s">
        <v>3653</v>
      </c>
      <c r="B356" s="679" t="s">
        <v>3280</v>
      </c>
      <c r="C356" s="679" t="s">
        <v>2221</v>
      </c>
      <c r="D356" s="679" t="s">
        <v>3668</v>
      </c>
      <c r="E356" s="679" t="s">
        <v>3669</v>
      </c>
      <c r="F356" s="683"/>
      <c r="G356" s="683"/>
      <c r="H356" s="683"/>
      <c r="I356" s="683"/>
      <c r="J356" s="683"/>
      <c r="K356" s="683"/>
      <c r="L356" s="683"/>
      <c r="M356" s="683"/>
      <c r="N356" s="683">
        <v>1</v>
      </c>
      <c r="O356" s="683">
        <v>555</v>
      </c>
      <c r="P356" s="705"/>
      <c r="Q356" s="684">
        <v>555</v>
      </c>
    </row>
    <row r="357" spans="1:17" ht="14.45" customHeight="1" x14ac:dyDescent="0.2">
      <c r="A357" s="678" t="s">
        <v>3653</v>
      </c>
      <c r="B357" s="679" t="s">
        <v>3280</v>
      </c>
      <c r="C357" s="679" t="s">
        <v>2221</v>
      </c>
      <c r="D357" s="679" t="s">
        <v>3670</v>
      </c>
      <c r="E357" s="679" t="s">
        <v>3671</v>
      </c>
      <c r="F357" s="683"/>
      <c r="G357" s="683"/>
      <c r="H357" s="683"/>
      <c r="I357" s="683"/>
      <c r="J357" s="683"/>
      <c r="K357" s="683"/>
      <c r="L357" s="683"/>
      <c r="M357" s="683"/>
      <c r="N357" s="683">
        <v>1</v>
      </c>
      <c r="O357" s="683">
        <v>660</v>
      </c>
      <c r="P357" s="705"/>
      <c r="Q357" s="684">
        <v>660</v>
      </c>
    </row>
    <row r="358" spans="1:17" ht="14.45" customHeight="1" x14ac:dyDescent="0.2">
      <c r="A358" s="678" t="s">
        <v>3653</v>
      </c>
      <c r="B358" s="679" t="s">
        <v>3280</v>
      </c>
      <c r="C358" s="679" t="s">
        <v>2221</v>
      </c>
      <c r="D358" s="679" t="s">
        <v>3672</v>
      </c>
      <c r="E358" s="679" t="s">
        <v>3673</v>
      </c>
      <c r="F358" s="683"/>
      <c r="G358" s="683"/>
      <c r="H358" s="683"/>
      <c r="I358" s="683"/>
      <c r="J358" s="683"/>
      <c r="K358" s="683"/>
      <c r="L358" s="683"/>
      <c r="M358" s="683"/>
      <c r="N358" s="683">
        <v>1</v>
      </c>
      <c r="O358" s="683">
        <v>660</v>
      </c>
      <c r="P358" s="705"/>
      <c r="Q358" s="684">
        <v>660</v>
      </c>
    </row>
    <row r="359" spans="1:17" ht="14.45" customHeight="1" x14ac:dyDescent="0.2">
      <c r="A359" s="678" t="s">
        <v>3653</v>
      </c>
      <c r="B359" s="679" t="s">
        <v>3280</v>
      </c>
      <c r="C359" s="679" t="s">
        <v>2221</v>
      </c>
      <c r="D359" s="679" t="s">
        <v>3674</v>
      </c>
      <c r="E359" s="679" t="s">
        <v>3675</v>
      </c>
      <c r="F359" s="683"/>
      <c r="G359" s="683"/>
      <c r="H359" s="683"/>
      <c r="I359" s="683"/>
      <c r="J359" s="683">
        <v>1</v>
      </c>
      <c r="K359" s="683">
        <v>680</v>
      </c>
      <c r="L359" s="683"/>
      <c r="M359" s="683">
        <v>680</v>
      </c>
      <c r="N359" s="683">
        <v>1</v>
      </c>
      <c r="O359" s="683">
        <v>683</v>
      </c>
      <c r="P359" s="705"/>
      <c r="Q359" s="684">
        <v>683</v>
      </c>
    </row>
    <row r="360" spans="1:17" ht="14.45" customHeight="1" x14ac:dyDescent="0.2">
      <c r="A360" s="678" t="s">
        <v>3653</v>
      </c>
      <c r="B360" s="679" t="s">
        <v>3280</v>
      </c>
      <c r="C360" s="679" t="s">
        <v>2221</v>
      </c>
      <c r="D360" s="679" t="s">
        <v>3676</v>
      </c>
      <c r="E360" s="679" t="s">
        <v>3677</v>
      </c>
      <c r="F360" s="683"/>
      <c r="G360" s="683"/>
      <c r="H360" s="683"/>
      <c r="I360" s="683"/>
      <c r="J360" s="683"/>
      <c r="K360" s="683"/>
      <c r="L360" s="683"/>
      <c r="M360" s="683"/>
      <c r="N360" s="683">
        <v>1</v>
      </c>
      <c r="O360" s="683">
        <v>357</v>
      </c>
      <c r="P360" s="705"/>
      <c r="Q360" s="684">
        <v>357</v>
      </c>
    </row>
    <row r="361" spans="1:17" ht="14.45" customHeight="1" x14ac:dyDescent="0.2">
      <c r="A361" s="678" t="s">
        <v>3653</v>
      </c>
      <c r="B361" s="679" t="s">
        <v>3280</v>
      </c>
      <c r="C361" s="679" t="s">
        <v>2221</v>
      </c>
      <c r="D361" s="679" t="s">
        <v>3678</v>
      </c>
      <c r="E361" s="679" t="s">
        <v>3679</v>
      </c>
      <c r="F361" s="683"/>
      <c r="G361" s="683"/>
      <c r="H361" s="683"/>
      <c r="I361" s="683"/>
      <c r="J361" s="683"/>
      <c r="K361" s="683"/>
      <c r="L361" s="683"/>
      <c r="M361" s="683"/>
      <c r="N361" s="683">
        <v>1</v>
      </c>
      <c r="O361" s="683">
        <v>227</v>
      </c>
      <c r="P361" s="705"/>
      <c r="Q361" s="684">
        <v>227</v>
      </c>
    </row>
    <row r="362" spans="1:17" ht="14.45" customHeight="1" x14ac:dyDescent="0.2">
      <c r="A362" s="678" t="s">
        <v>3653</v>
      </c>
      <c r="B362" s="679" t="s">
        <v>3280</v>
      </c>
      <c r="C362" s="679" t="s">
        <v>2221</v>
      </c>
      <c r="D362" s="679" t="s">
        <v>3680</v>
      </c>
      <c r="E362" s="679" t="s">
        <v>3681</v>
      </c>
      <c r="F362" s="683"/>
      <c r="G362" s="683"/>
      <c r="H362" s="683"/>
      <c r="I362" s="683"/>
      <c r="J362" s="683"/>
      <c r="K362" s="683"/>
      <c r="L362" s="683"/>
      <c r="M362" s="683"/>
      <c r="N362" s="683">
        <v>1</v>
      </c>
      <c r="O362" s="683">
        <v>112</v>
      </c>
      <c r="P362" s="705"/>
      <c r="Q362" s="684">
        <v>112</v>
      </c>
    </row>
    <row r="363" spans="1:17" ht="14.45" customHeight="1" x14ac:dyDescent="0.2">
      <c r="A363" s="678" t="s">
        <v>3653</v>
      </c>
      <c r="B363" s="679" t="s">
        <v>3280</v>
      </c>
      <c r="C363" s="679" t="s">
        <v>2221</v>
      </c>
      <c r="D363" s="679" t="s">
        <v>3682</v>
      </c>
      <c r="E363" s="679" t="s">
        <v>3683</v>
      </c>
      <c r="F363" s="683"/>
      <c r="G363" s="683"/>
      <c r="H363" s="683"/>
      <c r="I363" s="683"/>
      <c r="J363" s="683"/>
      <c r="K363" s="683"/>
      <c r="L363" s="683"/>
      <c r="M363" s="683"/>
      <c r="N363" s="683">
        <v>2</v>
      </c>
      <c r="O363" s="683">
        <v>628</v>
      </c>
      <c r="P363" s="705"/>
      <c r="Q363" s="684">
        <v>314</v>
      </c>
    </row>
    <row r="364" spans="1:17" ht="14.45" customHeight="1" x14ac:dyDescent="0.2">
      <c r="A364" s="678" t="s">
        <v>3653</v>
      </c>
      <c r="B364" s="679" t="s">
        <v>3280</v>
      </c>
      <c r="C364" s="679" t="s">
        <v>2221</v>
      </c>
      <c r="D364" s="679" t="s">
        <v>3014</v>
      </c>
      <c r="E364" s="679" t="s">
        <v>3015</v>
      </c>
      <c r="F364" s="683">
        <v>15</v>
      </c>
      <c r="G364" s="683">
        <v>5265</v>
      </c>
      <c r="H364" s="683"/>
      <c r="I364" s="683">
        <v>351</v>
      </c>
      <c r="J364" s="683">
        <v>42</v>
      </c>
      <c r="K364" s="683">
        <v>14784</v>
      </c>
      <c r="L364" s="683"/>
      <c r="M364" s="683">
        <v>352</v>
      </c>
      <c r="N364" s="683">
        <v>48</v>
      </c>
      <c r="O364" s="683">
        <v>16992</v>
      </c>
      <c r="P364" s="705"/>
      <c r="Q364" s="684">
        <v>354</v>
      </c>
    </row>
    <row r="365" spans="1:17" ht="14.45" customHeight="1" x14ac:dyDescent="0.2">
      <c r="A365" s="678" t="s">
        <v>3653</v>
      </c>
      <c r="B365" s="679" t="s">
        <v>3280</v>
      </c>
      <c r="C365" s="679" t="s">
        <v>2221</v>
      </c>
      <c r="D365" s="679" t="s">
        <v>3154</v>
      </c>
      <c r="E365" s="679" t="s">
        <v>3155</v>
      </c>
      <c r="F365" s="683"/>
      <c r="G365" s="683"/>
      <c r="H365" s="683"/>
      <c r="I365" s="683"/>
      <c r="J365" s="683"/>
      <c r="K365" s="683"/>
      <c r="L365" s="683"/>
      <c r="M365" s="683"/>
      <c r="N365" s="683">
        <v>1</v>
      </c>
      <c r="O365" s="683">
        <v>151</v>
      </c>
      <c r="P365" s="705"/>
      <c r="Q365" s="684">
        <v>151</v>
      </c>
    </row>
    <row r="366" spans="1:17" ht="14.45" customHeight="1" x14ac:dyDescent="0.2">
      <c r="A366" s="678" t="s">
        <v>3653</v>
      </c>
      <c r="B366" s="679" t="s">
        <v>3280</v>
      </c>
      <c r="C366" s="679" t="s">
        <v>2221</v>
      </c>
      <c r="D366" s="679" t="s">
        <v>3684</v>
      </c>
      <c r="E366" s="679" t="s">
        <v>3685</v>
      </c>
      <c r="F366" s="683"/>
      <c r="G366" s="683"/>
      <c r="H366" s="683"/>
      <c r="I366" s="683"/>
      <c r="J366" s="683">
        <v>1</v>
      </c>
      <c r="K366" s="683">
        <v>213</v>
      </c>
      <c r="L366" s="683"/>
      <c r="M366" s="683">
        <v>213</v>
      </c>
      <c r="N366" s="683">
        <v>1</v>
      </c>
      <c r="O366" s="683">
        <v>217</v>
      </c>
      <c r="P366" s="705"/>
      <c r="Q366" s="684">
        <v>217</v>
      </c>
    </row>
    <row r="367" spans="1:17" ht="14.45" customHeight="1" x14ac:dyDescent="0.2">
      <c r="A367" s="678" t="s">
        <v>3653</v>
      </c>
      <c r="B367" s="679" t="s">
        <v>3280</v>
      </c>
      <c r="C367" s="679" t="s">
        <v>2221</v>
      </c>
      <c r="D367" s="679" t="s">
        <v>3686</v>
      </c>
      <c r="E367" s="679" t="s">
        <v>3687</v>
      </c>
      <c r="F367" s="683">
        <v>3</v>
      </c>
      <c r="G367" s="683">
        <v>120</v>
      </c>
      <c r="H367" s="683"/>
      <c r="I367" s="683">
        <v>40</v>
      </c>
      <c r="J367" s="683">
        <v>2</v>
      </c>
      <c r="K367" s="683">
        <v>80</v>
      </c>
      <c r="L367" s="683"/>
      <c r="M367" s="683">
        <v>40</v>
      </c>
      <c r="N367" s="683">
        <v>4</v>
      </c>
      <c r="O367" s="683">
        <v>168</v>
      </c>
      <c r="P367" s="705"/>
      <c r="Q367" s="684">
        <v>42</v>
      </c>
    </row>
    <row r="368" spans="1:17" ht="14.45" customHeight="1" x14ac:dyDescent="0.2">
      <c r="A368" s="678" t="s">
        <v>3653</v>
      </c>
      <c r="B368" s="679" t="s">
        <v>3280</v>
      </c>
      <c r="C368" s="679" t="s">
        <v>2221</v>
      </c>
      <c r="D368" s="679" t="s">
        <v>3192</v>
      </c>
      <c r="E368" s="679" t="s">
        <v>3193</v>
      </c>
      <c r="F368" s="683">
        <v>5</v>
      </c>
      <c r="G368" s="683">
        <v>855</v>
      </c>
      <c r="H368" s="683"/>
      <c r="I368" s="683">
        <v>171</v>
      </c>
      <c r="J368" s="683">
        <v>14</v>
      </c>
      <c r="K368" s="683">
        <v>2394</v>
      </c>
      <c r="L368" s="683"/>
      <c r="M368" s="683">
        <v>171</v>
      </c>
      <c r="N368" s="683">
        <v>19</v>
      </c>
      <c r="O368" s="683">
        <v>3268</v>
      </c>
      <c r="P368" s="705"/>
      <c r="Q368" s="684">
        <v>172</v>
      </c>
    </row>
    <row r="369" spans="1:17" ht="14.45" customHeight="1" x14ac:dyDescent="0.2">
      <c r="A369" s="678" t="s">
        <v>3653</v>
      </c>
      <c r="B369" s="679" t="s">
        <v>3280</v>
      </c>
      <c r="C369" s="679" t="s">
        <v>2221</v>
      </c>
      <c r="D369" s="679" t="s">
        <v>3688</v>
      </c>
      <c r="E369" s="679" t="s">
        <v>3689</v>
      </c>
      <c r="F369" s="683"/>
      <c r="G369" s="683"/>
      <c r="H369" s="683"/>
      <c r="I369" s="683"/>
      <c r="J369" s="683"/>
      <c r="K369" s="683"/>
      <c r="L369" s="683"/>
      <c r="M369" s="683"/>
      <c r="N369" s="683">
        <v>6</v>
      </c>
      <c r="O369" s="683">
        <v>2124</v>
      </c>
      <c r="P369" s="705"/>
      <c r="Q369" s="684">
        <v>354</v>
      </c>
    </row>
    <row r="370" spans="1:17" ht="14.45" customHeight="1" x14ac:dyDescent="0.2">
      <c r="A370" s="678" t="s">
        <v>3653</v>
      </c>
      <c r="B370" s="679" t="s">
        <v>3280</v>
      </c>
      <c r="C370" s="679" t="s">
        <v>2221</v>
      </c>
      <c r="D370" s="679" t="s">
        <v>3212</v>
      </c>
      <c r="E370" s="679" t="s">
        <v>3213</v>
      </c>
      <c r="F370" s="683">
        <v>5</v>
      </c>
      <c r="G370" s="683">
        <v>870</v>
      </c>
      <c r="H370" s="683"/>
      <c r="I370" s="683">
        <v>174</v>
      </c>
      <c r="J370" s="683">
        <v>14</v>
      </c>
      <c r="K370" s="683">
        <v>2436</v>
      </c>
      <c r="L370" s="683"/>
      <c r="M370" s="683">
        <v>174</v>
      </c>
      <c r="N370" s="683">
        <v>19</v>
      </c>
      <c r="O370" s="683">
        <v>3325</v>
      </c>
      <c r="P370" s="705"/>
      <c r="Q370" s="684">
        <v>175</v>
      </c>
    </row>
    <row r="371" spans="1:17" ht="14.45" customHeight="1" x14ac:dyDescent="0.2">
      <c r="A371" s="678" t="s">
        <v>3653</v>
      </c>
      <c r="B371" s="679" t="s">
        <v>3280</v>
      </c>
      <c r="C371" s="679" t="s">
        <v>2221</v>
      </c>
      <c r="D371" s="679" t="s">
        <v>3690</v>
      </c>
      <c r="E371" s="679" t="s">
        <v>3691</v>
      </c>
      <c r="F371" s="683"/>
      <c r="G371" s="683"/>
      <c r="H371" s="683"/>
      <c r="I371" s="683"/>
      <c r="J371" s="683"/>
      <c r="K371" s="683"/>
      <c r="L371" s="683"/>
      <c r="M371" s="683"/>
      <c r="N371" s="683">
        <v>6</v>
      </c>
      <c r="O371" s="683">
        <v>2418</v>
      </c>
      <c r="P371" s="705"/>
      <c r="Q371" s="684">
        <v>403</v>
      </c>
    </row>
    <row r="372" spans="1:17" ht="14.45" customHeight="1" x14ac:dyDescent="0.2">
      <c r="A372" s="678" t="s">
        <v>3653</v>
      </c>
      <c r="B372" s="679" t="s">
        <v>3280</v>
      </c>
      <c r="C372" s="679" t="s">
        <v>2221</v>
      </c>
      <c r="D372" s="679" t="s">
        <v>3692</v>
      </c>
      <c r="E372" s="679" t="s">
        <v>3693</v>
      </c>
      <c r="F372" s="683"/>
      <c r="G372" s="683"/>
      <c r="H372" s="683"/>
      <c r="I372" s="683"/>
      <c r="J372" s="683"/>
      <c r="K372" s="683"/>
      <c r="L372" s="683"/>
      <c r="M372" s="683"/>
      <c r="N372" s="683">
        <v>1</v>
      </c>
      <c r="O372" s="683">
        <v>660</v>
      </c>
      <c r="P372" s="705"/>
      <c r="Q372" s="684">
        <v>660</v>
      </c>
    </row>
    <row r="373" spans="1:17" ht="14.45" customHeight="1" x14ac:dyDescent="0.2">
      <c r="A373" s="678" t="s">
        <v>3653</v>
      </c>
      <c r="B373" s="679" t="s">
        <v>3280</v>
      </c>
      <c r="C373" s="679" t="s">
        <v>2221</v>
      </c>
      <c r="D373" s="679" t="s">
        <v>3694</v>
      </c>
      <c r="E373" s="679" t="s">
        <v>3695</v>
      </c>
      <c r="F373" s="683"/>
      <c r="G373" s="683"/>
      <c r="H373" s="683"/>
      <c r="I373" s="683"/>
      <c r="J373" s="683"/>
      <c r="K373" s="683"/>
      <c r="L373" s="683"/>
      <c r="M373" s="683"/>
      <c r="N373" s="683">
        <v>1</v>
      </c>
      <c r="O373" s="683">
        <v>660</v>
      </c>
      <c r="P373" s="705"/>
      <c r="Q373" s="684">
        <v>660</v>
      </c>
    </row>
    <row r="374" spans="1:17" ht="14.45" customHeight="1" x14ac:dyDescent="0.2">
      <c r="A374" s="678" t="s">
        <v>3653</v>
      </c>
      <c r="B374" s="679" t="s">
        <v>3280</v>
      </c>
      <c r="C374" s="679" t="s">
        <v>2221</v>
      </c>
      <c r="D374" s="679" t="s">
        <v>3696</v>
      </c>
      <c r="E374" s="679" t="s">
        <v>3697</v>
      </c>
      <c r="F374" s="683"/>
      <c r="G374" s="683"/>
      <c r="H374" s="683"/>
      <c r="I374" s="683"/>
      <c r="J374" s="683">
        <v>1</v>
      </c>
      <c r="K374" s="683">
        <v>680</v>
      </c>
      <c r="L374" s="683"/>
      <c r="M374" s="683">
        <v>680</v>
      </c>
      <c r="N374" s="683">
        <v>1</v>
      </c>
      <c r="O374" s="683">
        <v>683</v>
      </c>
      <c r="P374" s="705"/>
      <c r="Q374" s="684">
        <v>683</v>
      </c>
    </row>
    <row r="375" spans="1:17" ht="14.45" customHeight="1" x14ac:dyDescent="0.2">
      <c r="A375" s="678" t="s">
        <v>3653</v>
      </c>
      <c r="B375" s="679" t="s">
        <v>3280</v>
      </c>
      <c r="C375" s="679" t="s">
        <v>2221</v>
      </c>
      <c r="D375" s="679" t="s">
        <v>3698</v>
      </c>
      <c r="E375" s="679" t="s">
        <v>3699</v>
      </c>
      <c r="F375" s="683"/>
      <c r="G375" s="683"/>
      <c r="H375" s="683"/>
      <c r="I375" s="683"/>
      <c r="J375" s="683"/>
      <c r="K375" s="683"/>
      <c r="L375" s="683"/>
      <c r="M375" s="683"/>
      <c r="N375" s="683">
        <v>1</v>
      </c>
      <c r="O375" s="683">
        <v>482</v>
      </c>
      <c r="P375" s="705"/>
      <c r="Q375" s="684">
        <v>482</v>
      </c>
    </row>
    <row r="376" spans="1:17" ht="14.45" customHeight="1" x14ac:dyDescent="0.2">
      <c r="A376" s="678" t="s">
        <v>3653</v>
      </c>
      <c r="B376" s="679" t="s">
        <v>3280</v>
      </c>
      <c r="C376" s="679" t="s">
        <v>2221</v>
      </c>
      <c r="D376" s="679" t="s">
        <v>3700</v>
      </c>
      <c r="E376" s="679" t="s">
        <v>3701</v>
      </c>
      <c r="F376" s="683"/>
      <c r="G376" s="683"/>
      <c r="H376" s="683"/>
      <c r="I376" s="683"/>
      <c r="J376" s="683"/>
      <c r="K376" s="683"/>
      <c r="L376" s="683"/>
      <c r="M376" s="683"/>
      <c r="N376" s="683">
        <v>1</v>
      </c>
      <c r="O376" s="683">
        <v>811</v>
      </c>
      <c r="P376" s="705"/>
      <c r="Q376" s="684">
        <v>811</v>
      </c>
    </row>
    <row r="377" spans="1:17" ht="14.45" customHeight="1" x14ac:dyDescent="0.2">
      <c r="A377" s="678" t="s">
        <v>3653</v>
      </c>
      <c r="B377" s="679" t="s">
        <v>3280</v>
      </c>
      <c r="C377" s="679" t="s">
        <v>2221</v>
      </c>
      <c r="D377" s="679" t="s">
        <v>3702</v>
      </c>
      <c r="E377" s="679" t="s">
        <v>3703</v>
      </c>
      <c r="F377" s="683">
        <v>5</v>
      </c>
      <c r="G377" s="683">
        <v>840</v>
      </c>
      <c r="H377" s="683"/>
      <c r="I377" s="683">
        <v>168</v>
      </c>
      <c r="J377" s="683">
        <v>14</v>
      </c>
      <c r="K377" s="683">
        <v>2352</v>
      </c>
      <c r="L377" s="683"/>
      <c r="M377" s="683">
        <v>168</v>
      </c>
      <c r="N377" s="683">
        <v>19</v>
      </c>
      <c r="O377" s="683">
        <v>3211</v>
      </c>
      <c r="P377" s="705"/>
      <c r="Q377" s="684">
        <v>169</v>
      </c>
    </row>
    <row r="378" spans="1:17" ht="14.45" customHeight="1" x14ac:dyDescent="0.2">
      <c r="A378" s="678" t="s">
        <v>3653</v>
      </c>
      <c r="B378" s="679" t="s">
        <v>3280</v>
      </c>
      <c r="C378" s="679" t="s">
        <v>2221</v>
      </c>
      <c r="D378" s="679" t="s">
        <v>3704</v>
      </c>
      <c r="E378" s="679" t="s">
        <v>3705</v>
      </c>
      <c r="F378" s="683"/>
      <c r="G378" s="683"/>
      <c r="H378" s="683"/>
      <c r="I378" s="683"/>
      <c r="J378" s="683"/>
      <c r="K378" s="683"/>
      <c r="L378" s="683"/>
      <c r="M378" s="683"/>
      <c r="N378" s="683">
        <v>0</v>
      </c>
      <c r="O378" s="683">
        <v>0</v>
      </c>
      <c r="P378" s="705"/>
      <c r="Q378" s="684"/>
    </row>
    <row r="379" spans="1:17" ht="14.45" customHeight="1" x14ac:dyDescent="0.2">
      <c r="A379" s="678" t="s">
        <v>3653</v>
      </c>
      <c r="B379" s="679" t="s">
        <v>3280</v>
      </c>
      <c r="C379" s="679" t="s">
        <v>2221</v>
      </c>
      <c r="D379" s="679" t="s">
        <v>3706</v>
      </c>
      <c r="E379" s="679" t="s">
        <v>3707</v>
      </c>
      <c r="F379" s="683"/>
      <c r="G379" s="683"/>
      <c r="H379" s="683"/>
      <c r="I379" s="683"/>
      <c r="J379" s="683"/>
      <c r="K379" s="683"/>
      <c r="L379" s="683"/>
      <c r="M379" s="683"/>
      <c r="N379" s="683">
        <v>1</v>
      </c>
      <c r="O379" s="683">
        <v>1404</v>
      </c>
      <c r="P379" s="705"/>
      <c r="Q379" s="684">
        <v>1404</v>
      </c>
    </row>
    <row r="380" spans="1:17" ht="14.45" customHeight="1" x14ac:dyDescent="0.2">
      <c r="A380" s="678" t="s">
        <v>3653</v>
      </c>
      <c r="B380" s="679" t="s">
        <v>3280</v>
      </c>
      <c r="C380" s="679" t="s">
        <v>2221</v>
      </c>
      <c r="D380" s="679" t="s">
        <v>3708</v>
      </c>
      <c r="E380" s="679" t="s">
        <v>3709</v>
      </c>
      <c r="F380" s="683"/>
      <c r="G380" s="683"/>
      <c r="H380" s="683"/>
      <c r="I380" s="683"/>
      <c r="J380" s="683"/>
      <c r="K380" s="683"/>
      <c r="L380" s="683"/>
      <c r="M380" s="683"/>
      <c r="N380" s="683">
        <v>1</v>
      </c>
      <c r="O380" s="683">
        <v>811</v>
      </c>
      <c r="P380" s="705"/>
      <c r="Q380" s="684">
        <v>811</v>
      </c>
    </row>
    <row r="381" spans="1:17" ht="14.45" customHeight="1" x14ac:dyDescent="0.2">
      <c r="A381" s="678" t="s">
        <v>3653</v>
      </c>
      <c r="B381" s="679" t="s">
        <v>3280</v>
      </c>
      <c r="C381" s="679" t="s">
        <v>2221</v>
      </c>
      <c r="D381" s="679" t="s">
        <v>3710</v>
      </c>
      <c r="E381" s="679" t="s">
        <v>3711</v>
      </c>
      <c r="F381" s="683"/>
      <c r="G381" s="683"/>
      <c r="H381" s="683"/>
      <c r="I381" s="683"/>
      <c r="J381" s="683">
        <v>1</v>
      </c>
      <c r="K381" s="683">
        <v>350</v>
      </c>
      <c r="L381" s="683"/>
      <c r="M381" s="683">
        <v>350</v>
      </c>
      <c r="N381" s="683">
        <v>3</v>
      </c>
      <c r="O381" s="683">
        <v>1098</v>
      </c>
      <c r="P381" s="705"/>
      <c r="Q381" s="684">
        <v>366</v>
      </c>
    </row>
    <row r="382" spans="1:17" ht="14.45" customHeight="1" x14ac:dyDescent="0.2">
      <c r="A382" s="678" t="s">
        <v>3712</v>
      </c>
      <c r="B382" s="679" t="s">
        <v>3593</v>
      </c>
      <c r="C382" s="679" t="s">
        <v>2221</v>
      </c>
      <c r="D382" s="679" t="s">
        <v>3604</v>
      </c>
      <c r="E382" s="679" t="s">
        <v>3605</v>
      </c>
      <c r="F382" s="683"/>
      <c r="G382" s="683"/>
      <c r="H382" s="683"/>
      <c r="I382" s="683"/>
      <c r="J382" s="683"/>
      <c r="K382" s="683"/>
      <c r="L382" s="683"/>
      <c r="M382" s="683"/>
      <c r="N382" s="683">
        <v>2</v>
      </c>
      <c r="O382" s="683">
        <v>758</v>
      </c>
      <c r="P382" s="705"/>
      <c r="Q382" s="684">
        <v>379</v>
      </c>
    </row>
    <row r="383" spans="1:17" ht="14.45" customHeight="1" x14ac:dyDescent="0.2">
      <c r="A383" s="678" t="s">
        <v>3712</v>
      </c>
      <c r="B383" s="679" t="s">
        <v>3593</v>
      </c>
      <c r="C383" s="679" t="s">
        <v>2221</v>
      </c>
      <c r="D383" s="679" t="s">
        <v>3648</v>
      </c>
      <c r="E383" s="679" t="s">
        <v>3649</v>
      </c>
      <c r="F383" s="683"/>
      <c r="G383" s="683"/>
      <c r="H383" s="683"/>
      <c r="I383" s="683"/>
      <c r="J383" s="683"/>
      <c r="K383" s="683"/>
      <c r="L383" s="683"/>
      <c r="M383" s="683"/>
      <c r="N383" s="683">
        <v>1</v>
      </c>
      <c r="O383" s="683">
        <v>1310</v>
      </c>
      <c r="P383" s="705"/>
      <c r="Q383" s="684">
        <v>1310</v>
      </c>
    </row>
    <row r="384" spans="1:17" ht="14.45" customHeight="1" x14ac:dyDescent="0.2">
      <c r="A384" s="678" t="s">
        <v>3712</v>
      </c>
      <c r="B384" s="679" t="s">
        <v>3713</v>
      </c>
      <c r="C384" s="679" t="s">
        <v>2221</v>
      </c>
      <c r="D384" s="679" t="s">
        <v>3714</v>
      </c>
      <c r="E384" s="679" t="s">
        <v>3715</v>
      </c>
      <c r="F384" s="683"/>
      <c r="G384" s="683"/>
      <c r="H384" s="683"/>
      <c r="I384" s="683"/>
      <c r="J384" s="683">
        <v>1</v>
      </c>
      <c r="K384" s="683">
        <v>1114</v>
      </c>
      <c r="L384" s="683"/>
      <c r="M384" s="683">
        <v>1114</v>
      </c>
      <c r="N384" s="683"/>
      <c r="O384" s="683"/>
      <c r="P384" s="705"/>
      <c r="Q384" s="684"/>
    </row>
    <row r="385" spans="1:17" ht="14.45" customHeight="1" thickBot="1" x14ac:dyDescent="0.25">
      <c r="A385" s="685" t="s">
        <v>3712</v>
      </c>
      <c r="B385" s="686" t="s">
        <v>3713</v>
      </c>
      <c r="C385" s="686" t="s">
        <v>2221</v>
      </c>
      <c r="D385" s="686" t="s">
        <v>3716</v>
      </c>
      <c r="E385" s="686" t="s">
        <v>3717</v>
      </c>
      <c r="F385" s="690"/>
      <c r="G385" s="690"/>
      <c r="H385" s="690"/>
      <c r="I385" s="690"/>
      <c r="J385" s="690">
        <v>1</v>
      </c>
      <c r="K385" s="690">
        <v>30555.56</v>
      </c>
      <c r="L385" s="690"/>
      <c r="M385" s="690">
        <v>30555.56</v>
      </c>
      <c r="N385" s="690"/>
      <c r="O385" s="690"/>
      <c r="P385" s="698"/>
      <c r="Q385" s="691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5AF9A95-F97C-4A31-BE59-EC3BE4BDCEC6}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3" bestFit="1" customWidth="1"/>
    <col min="2" max="2" width="15.7109375" style="173" bestFit="1" customWidth="1"/>
    <col min="3" max="3" width="8.28515625" style="181" hidden="1" customWidth="1" outlineLevel="1"/>
    <col min="4" max="4" width="8.28515625" style="181" customWidth="1" collapsed="1"/>
    <col min="5" max="5" width="8.28515625" style="181" customWidth="1"/>
    <col min="6" max="6" width="6.140625" style="182" customWidth="1"/>
    <col min="7" max="7" width="8.28515625" style="181" hidden="1" customWidth="1" outlineLevel="1"/>
    <col min="8" max="8" width="8.28515625" style="181" customWidth="1" collapsed="1"/>
    <col min="9" max="9" width="8.28515625" style="181" customWidth="1"/>
    <col min="10" max="10" width="6.140625" style="182" customWidth="1"/>
    <col min="11" max="11" width="8.28515625" style="181" hidden="1" customWidth="1" outlineLevel="1"/>
    <col min="12" max="12" width="8.28515625" style="181" customWidth="1" collapsed="1"/>
    <col min="13" max="14" width="8.28515625" style="181" customWidth="1"/>
    <col min="15" max="16384" width="8.85546875" style="173"/>
  </cols>
  <sheetData>
    <row r="1" spans="1:14" ht="18.600000000000001" customHeight="1" thickBot="1" x14ac:dyDescent="0.35">
      <c r="A1" s="644" t="s">
        <v>161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</row>
    <row r="2" spans="1:14" ht="14.45" customHeight="1" thickBot="1" x14ac:dyDescent="0.25">
      <c r="A2" s="347" t="s">
        <v>297</v>
      </c>
      <c r="B2" s="174"/>
      <c r="C2" s="174"/>
      <c r="D2" s="174"/>
      <c r="E2" s="174"/>
      <c r="F2" s="174"/>
      <c r="G2" s="363"/>
      <c r="H2" s="363"/>
      <c r="I2" s="363"/>
      <c r="J2" s="174"/>
      <c r="K2" s="363"/>
      <c r="L2" s="363"/>
      <c r="M2" s="363"/>
      <c r="N2" s="174"/>
    </row>
    <row r="3" spans="1:14" ht="14.45" customHeight="1" thickBot="1" x14ac:dyDescent="0.25">
      <c r="A3" s="175"/>
      <c r="B3" s="176" t="s">
        <v>141</v>
      </c>
      <c r="C3" s="177">
        <f>SUBTOTAL(9,C6:C1048576)</f>
        <v>1483</v>
      </c>
      <c r="D3" s="178">
        <f>SUBTOTAL(9,D6:D1048576)</f>
        <v>1539</v>
      </c>
      <c r="E3" s="178">
        <f>SUBTOTAL(9,E6:E1048576)</f>
        <v>1588</v>
      </c>
      <c r="F3" s="179">
        <f>IF(OR(E3=0,D3=0),"",E3/D3)</f>
        <v>1.0318388564002599</v>
      </c>
      <c r="G3" s="364">
        <f>SUBTOTAL(9,G6:G1048576)</f>
        <v>15991.038120000003</v>
      </c>
      <c r="H3" s="365">
        <f>SUBTOTAL(9,H6:H1048576)</f>
        <v>20086.298100000004</v>
      </c>
      <c r="I3" s="365">
        <f>SUBTOTAL(9,I6:I1048576)</f>
        <v>26736.191639999997</v>
      </c>
      <c r="J3" s="179">
        <f>IF(OR(I3=0,H3=0),"",I3/H3)</f>
        <v>1.3310661579796026</v>
      </c>
      <c r="K3" s="364">
        <f>SUBTOTAL(9,K6:K1048576)</f>
        <v>3164.5</v>
      </c>
      <c r="L3" s="365">
        <f>SUBTOTAL(9,L6:L1048576)</f>
        <v>4946</v>
      </c>
      <c r="M3" s="365">
        <f>SUBTOTAL(9,M6:M1048576)</f>
        <v>7858</v>
      </c>
      <c r="N3" s="180">
        <f>IF(OR(M3=0,E3=0),"",M3*1000/E3)</f>
        <v>4948.3627204030226</v>
      </c>
    </row>
    <row r="4" spans="1:14" ht="14.45" customHeight="1" x14ac:dyDescent="0.2">
      <c r="A4" s="646" t="s">
        <v>76</v>
      </c>
      <c r="B4" s="647" t="s">
        <v>11</v>
      </c>
      <c r="C4" s="648" t="s">
        <v>77</v>
      </c>
      <c r="D4" s="648"/>
      <c r="E4" s="648"/>
      <c r="F4" s="649"/>
      <c r="G4" s="650" t="s">
        <v>232</v>
      </c>
      <c r="H4" s="648"/>
      <c r="I4" s="648"/>
      <c r="J4" s="649"/>
      <c r="K4" s="650" t="s">
        <v>78</v>
      </c>
      <c r="L4" s="648"/>
      <c r="M4" s="648"/>
      <c r="N4" s="651"/>
    </row>
    <row r="5" spans="1:14" ht="14.45" customHeight="1" thickBot="1" x14ac:dyDescent="0.25">
      <c r="A5" s="837"/>
      <c r="B5" s="838"/>
      <c r="C5" s="845">
        <v>2019</v>
      </c>
      <c r="D5" s="845">
        <v>2020</v>
      </c>
      <c r="E5" s="845">
        <v>2021</v>
      </c>
      <c r="F5" s="846" t="s">
        <v>2</v>
      </c>
      <c r="G5" s="856">
        <v>2019</v>
      </c>
      <c r="H5" s="845">
        <v>2020</v>
      </c>
      <c r="I5" s="845">
        <v>2021</v>
      </c>
      <c r="J5" s="846" t="s">
        <v>2</v>
      </c>
      <c r="K5" s="856">
        <v>2019</v>
      </c>
      <c r="L5" s="845">
        <v>2020</v>
      </c>
      <c r="M5" s="845">
        <v>2021</v>
      </c>
      <c r="N5" s="857" t="s">
        <v>79</v>
      </c>
    </row>
    <row r="6" spans="1:14" ht="14.45" customHeight="1" x14ac:dyDescent="0.2">
      <c r="A6" s="839" t="s">
        <v>2710</v>
      </c>
      <c r="B6" s="842" t="s">
        <v>3719</v>
      </c>
      <c r="C6" s="847"/>
      <c r="D6" s="848">
        <v>34</v>
      </c>
      <c r="E6" s="848">
        <v>58</v>
      </c>
      <c r="F6" s="853"/>
      <c r="G6" s="847"/>
      <c r="H6" s="848">
        <v>978.46560000000011</v>
      </c>
      <c r="I6" s="848">
        <v>1669.3038000000001</v>
      </c>
      <c r="J6" s="853"/>
      <c r="K6" s="847"/>
      <c r="L6" s="848">
        <v>374</v>
      </c>
      <c r="M6" s="848">
        <v>638</v>
      </c>
      <c r="N6" s="858">
        <v>11000</v>
      </c>
    </row>
    <row r="7" spans="1:14" ht="14.45" customHeight="1" x14ac:dyDescent="0.2">
      <c r="A7" s="840" t="s">
        <v>2801</v>
      </c>
      <c r="B7" s="843" t="s">
        <v>3719</v>
      </c>
      <c r="C7" s="849">
        <v>5</v>
      </c>
      <c r="D7" s="850">
        <v>90</v>
      </c>
      <c r="E7" s="850">
        <v>255</v>
      </c>
      <c r="F7" s="854"/>
      <c r="G7" s="849">
        <v>125.85420000000001</v>
      </c>
      <c r="H7" s="850">
        <v>2266.0416</v>
      </c>
      <c r="I7" s="850">
        <v>6421.1696999999958</v>
      </c>
      <c r="J7" s="854"/>
      <c r="K7" s="849">
        <v>45</v>
      </c>
      <c r="L7" s="850">
        <v>810</v>
      </c>
      <c r="M7" s="850">
        <v>2295</v>
      </c>
      <c r="N7" s="859">
        <v>9000</v>
      </c>
    </row>
    <row r="8" spans="1:14" ht="14.45" customHeight="1" x14ac:dyDescent="0.2">
      <c r="A8" s="840" t="s">
        <v>2790</v>
      </c>
      <c r="B8" s="843" t="s">
        <v>3719</v>
      </c>
      <c r="C8" s="849">
        <v>60</v>
      </c>
      <c r="D8" s="850">
        <v>215</v>
      </c>
      <c r="E8" s="850">
        <v>493</v>
      </c>
      <c r="F8" s="854"/>
      <c r="G8" s="849">
        <v>1294.4826</v>
      </c>
      <c r="H8" s="850">
        <v>4639.3127999999988</v>
      </c>
      <c r="I8" s="850">
        <v>10652.88084</v>
      </c>
      <c r="J8" s="854"/>
      <c r="K8" s="849">
        <v>420</v>
      </c>
      <c r="L8" s="850">
        <v>1505</v>
      </c>
      <c r="M8" s="850">
        <v>3451</v>
      </c>
      <c r="N8" s="859">
        <v>7000</v>
      </c>
    </row>
    <row r="9" spans="1:14" ht="14.45" customHeight="1" x14ac:dyDescent="0.2">
      <c r="A9" s="840" t="s">
        <v>2712</v>
      </c>
      <c r="B9" s="843" t="s">
        <v>3719</v>
      </c>
      <c r="C9" s="849">
        <v>1286</v>
      </c>
      <c r="D9" s="850">
        <v>1063</v>
      </c>
      <c r="E9" s="850">
        <v>696</v>
      </c>
      <c r="F9" s="854"/>
      <c r="G9" s="849">
        <v>13785.179540000001</v>
      </c>
      <c r="H9" s="850">
        <v>11391.083100000003</v>
      </c>
      <c r="I9" s="850">
        <v>7483.7486999999992</v>
      </c>
      <c r="J9" s="854"/>
      <c r="K9" s="849">
        <v>2572</v>
      </c>
      <c r="L9" s="850">
        <v>2126</v>
      </c>
      <c r="M9" s="850">
        <v>1392</v>
      </c>
      <c r="N9" s="859">
        <v>2000</v>
      </c>
    </row>
    <row r="10" spans="1:14" ht="14.45" customHeight="1" x14ac:dyDescent="0.2">
      <c r="A10" s="840" t="s">
        <v>2792</v>
      </c>
      <c r="B10" s="843" t="s">
        <v>3719</v>
      </c>
      <c r="C10" s="849">
        <v>123</v>
      </c>
      <c r="D10" s="850">
        <v>125</v>
      </c>
      <c r="E10" s="850">
        <v>78</v>
      </c>
      <c r="F10" s="854"/>
      <c r="G10" s="849">
        <v>741.15177999999992</v>
      </c>
      <c r="H10" s="850">
        <v>752.14800000000071</v>
      </c>
      <c r="I10" s="850">
        <v>469.56779999999992</v>
      </c>
      <c r="J10" s="854"/>
      <c r="K10" s="849">
        <v>123</v>
      </c>
      <c r="L10" s="850">
        <v>125</v>
      </c>
      <c r="M10" s="850">
        <v>78</v>
      </c>
      <c r="N10" s="859">
        <v>1000</v>
      </c>
    </row>
    <row r="11" spans="1:14" ht="14.45" customHeight="1" thickBot="1" x14ac:dyDescent="0.25">
      <c r="A11" s="841" t="s">
        <v>2786</v>
      </c>
      <c r="B11" s="844" t="s">
        <v>3719</v>
      </c>
      <c r="C11" s="851">
        <v>9</v>
      </c>
      <c r="D11" s="852">
        <v>12</v>
      </c>
      <c r="E11" s="852">
        <v>8</v>
      </c>
      <c r="F11" s="855"/>
      <c r="G11" s="851">
        <v>44.37</v>
      </c>
      <c r="H11" s="852">
        <v>59.247000000000007</v>
      </c>
      <c r="I11" s="852">
        <v>39.520800000000001</v>
      </c>
      <c r="J11" s="855"/>
      <c r="K11" s="851">
        <v>4.5</v>
      </c>
      <c r="L11" s="852">
        <v>6</v>
      </c>
      <c r="M11" s="852">
        <v>4</v>
      </c>
      <c r="N11" s="86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8436911-2A09-4542-BB2E-8BDB0D084A8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2021-06-21T15:20:26Z</dcterms:modified>
</cp:coreProperties>
</file>