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2278D2E-1754-4381-AB4B-BA31FCE2F690}" xr6:coauthVersionLast="46" xr6:coauthVersionMax="46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7" i="371" l="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P18" i="431"/>
  <c r="Q15" i="431"/>
  <c r="P19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N17" i="431"/>
  <c r="O14" i="431"/>
  <c r="P11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O18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N9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M12" i="431"/>
  <c r="R14" i="431" l="1"/>
  <c r="S14" i="431"/>
  <c r="S13" i="431"/>
  <c r="R13" i="431"/>
  <c r="S12" i="431"/>
  <c r="R12" i="431"/>
  <c r="S19" i="431"/>
  <c r="R19" i="431"/>
  <c r="S11" i="431"/>
  <c r="R11" i="431"/>
  <c r="R18" i="431"/>
  <c r="S18" i="431"/>
  <c r="R10" i="431"/>
  <c r="S10" i="431"/>
  <c r="S17" i="431"/>
  <c r="R17" i="431"/>
  <c r="R9" i="431"/>
  <c r="S9" i="431"/>
  <c r="R16" i="431"/>
  <c r="S16" i="431"/>
  <c r="R15" i="431"/>
  <c r="S15" i="431"/>
  <c r="C8" i="431"/>
  <c r="O8" i="431"/>
  <c r="K8" i="431"/>
  <c r="E8" i="431"/>
  <c r="H8" i="431"/>
  <c r="L8" i="431"/>
  <c r="M8" i="431"/>
  <c r="I8" i="431"/>
  <c r="J8" i="431"/>
  <c r="Q8" i="431"/>
  <c r="G8" i="431"/>
  <c r="D8" i="431"/>
  <c r="F8" i="431"/>
  <c r="P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7" i="414"/>
  <c r="A22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8" i="414"/>
  <c r="A21" i="414"/>
  <c r="A13" i="414"/>
  <c r="A14" i="414"/>
  <c r="A4" i="414"/>
  <c r="A6" i="339" l="1"/>
  <c r="A5" i="339"/>
  <c r="C14" i="414"/>
  <c r="C17" i="414"/>
  <c r="D14" i="414"/>
  <c r="D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E23" i="414"/>
  <c r="B12" i="339"/>
  <c r="J12" i="339" s="1"/>
  <c r="D27" i="414"/>
  <c r="E27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2" i="414"/>
  <c r="C22" i="414"/>
  <c r="K3" i="387" l="1"/>
  <c r="J3" i="372"/>
  <c r="N3" i="372"/>
  <c r="F3" i="372"/>
  <c r="I12" i="339"/>
  <c r="I13" i="339" s="1"/>
  <c r="C29" i="414"/>
  <c r="E29" i="414" s="1"/>
  <c r="H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G15" i="339" l="1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<sst xmlns="http://schemas.openxmlformats.org/spreadsheetml/2006/main" count="13748" uniqueCount="4425">
  <si>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</si>
  <si>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</si>
  <si>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</si>
  <si>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</si>
  <si>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</si>
  <si>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</si>
  <si>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</si>
  <si>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</si>
  <si>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</si>
  <si>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</si>
  <si>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</si>
  <si>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</si>
  <si>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</si>
  <si>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</si>
  <si>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</si>
  <si>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</si>
  <si>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</si>
  <si>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</si>
  <si>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</si>
  <si>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</si>
  <si>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</si>
  <si>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</si>
  <si>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</si>
  <si>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</si>
  <si>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</si>
  <si>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</si>
  <si>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</si>
  <si>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</si>
  <si>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</si>
  <si>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</si>
  <si>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</si>
  <si>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</si>
  <si>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</si>
  <si>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</si>
  <si>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</si>
  <si>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</si>
  <si>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</si>
  <si>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</si>
  <si>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</si>
  <si>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</si>
  <si>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</si>
  <si>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</si>
  <si>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</si>
  <si>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</si>
  <si>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</si>
  <si>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</si>
  <si>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</si>
  <si>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</si>
  <si>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</si>
  <si>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</si>
  <si>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</si>
  <si>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</si>
  <si>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</si>
  <si>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</si>
  <si>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</si>
  <si>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</si>
  <si>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</si>
  <si>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</si>
  <si>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</si>
  <si>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</si>
  <si>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</si>
  <si>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</si>
  <si>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</si>
  <si>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</si>
  <si>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</si>
  <si>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</si>
  <si>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</si>
  <si>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</si>
  <si>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</si>
  <si>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</si>
  <si>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</si>
  <si>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</si>
  <si>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</si>
  <si>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</si>
  <si>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</si>
  <si>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</si>
  <si>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</si>
  <si>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</si>
  <si>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</si>
  <si>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</si>
  <si>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</si>
  <si>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</si>
  <si>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</si>
  <si>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</si>
  <si>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</si>
  <si>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</si>
  <si>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</si>
  <si>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</si>
  <si>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</si>
  <si>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</si>
  <si>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</si>
  <si>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</si>
  <si>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</si>
  <si>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</si>
  <si>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</si>
  <si>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</si>
  <si>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</si>
  <si>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</si>
  <si>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</si>
  <si>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</si>
  <si>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</si>
  <si>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</si>
  <si>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</si>
  <si>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</si>
  <si>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</si>
  <si>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</si>
  <si>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</si>
  <si>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</si>
  <si>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</si>
  <si>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</si>
  <si>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</si>
  <si>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</si>
  <si>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</si>
  <si>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</si>
  <si>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</si>
  <si>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</si>
  <si>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</si>
  <si>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</si>
  <si>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</si>
  <si>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</si>
  <si>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</si>
  <si>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</si>
  <si>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</si>
  <si>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</si>
  <si>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</si>
  <si>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</si>
  <si>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</si>
  <si>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</si>
  <si>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</si>
  <si>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</si>
  <si>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</si>
  <si>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</si>
  <si>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</si>
  <si>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</si>
  <si>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</si>
  <si>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</si>
  <si>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</si>
  <si>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</si>
  <si>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</si>
  <si>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</si>
  <si>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</si>
  <si>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</si>
  <si>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</si>
  <si>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</si>
  <si>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</si>
  <si>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</si>
  <si>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</si>
  <si>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</si>
  <si>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</si>
  <si>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</si>
  <si>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</si>
  <si>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</si>
  <si>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</si>
  <si>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</si>
  <si>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</si>
  <si>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</si>
  <si>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</si>
  <si>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</si>
  <si>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</si>
  <si>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</si>
  <si>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</si>
  <si>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</si>
  <si>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</si>
  <si>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</si>
  <si>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</si>
  <si>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</si>
  <si>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</si>
  <si>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</si>
  <si>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</si>
  <si>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</si>
  <si>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</si>
  <si>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</si>
  <si>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</si>
  <si>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</si>
  <si>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</si>
  <si>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</si>
  <si>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</si>
  <si>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</si>
  <si>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</si>
  <si>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</si>
  <si>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</si>
  <si>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</si>
  <si>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</si>
  <si>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</si>
  <si>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</si>
  <si>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</si>
  <si>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</si>
  <si>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</si>
  <si>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</si>
  <si>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</si>
  <si>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</si>
  <si>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</si>
  <si>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</si>
  <si>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</si>
  <si>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</si>
  <si>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</si>
  <si>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</si>
  <si>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</si>
  <si>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</si>
  <si>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</si>
  <si>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</si>
  <si>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</si>
  <si>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</si>
  <si>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</si>
  <si>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</si>
  <si>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</si>
  <si>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</si>
  <si>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</si>
  <si>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</si>
  <si>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</si>
  <si>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</si>
  <si>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</si>
  <si>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</si>
  <si>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</si>
  <si>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</si>
  <si>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</si>
  <si>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</si>
  <si>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</si>
  <si>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</si>
  <si>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</si>
  <si>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</si>
  <si>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</si>
  <si>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</si>
  <si>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</si>
  <si>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</si>
  <si>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</si>
  <si>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</si>
  <si>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</si>
  <si>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</si>
  <si>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</si>
  <si>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</si>
  <si>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</si>
  <si>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</si>
  <si>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</si>
  <si>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</si>
  <si>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</si>
  <si>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</si>
  <si>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</si>
  <si>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</si>
  <si>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</si>
  <si>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</si>
  <si>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</si>
  <si>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</si>
  <si>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</si>
  <si>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</si>
  <si>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</si>
  <si>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</si>
  <si>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</si>
  <si>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</si>
  <si>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</si>
  <si>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</si>
  <si>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</si>
  <si>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</si>
  <si>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</si>
  <si>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</si>
  <si>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</si>
  <si>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</si>
  <si>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</si>
  <si>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</si>
  <si>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</si>
  <si>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</si>
  <si>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</si>
  <si>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</si>
  <si>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</si>
  <si>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</si>
  <si>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</si>
  <si>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</si>
  <si>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</si>
  <si>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</si>
  <si>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</si>
  <si>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</si>
  <si>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</si>
  <si>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</si>
  <si>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</si>
  <si>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</si>
  <si>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</si>
  <si>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</si>
  <si>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</si>
  <si>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</si>
  <si>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</si>
  <si>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</si>
  <si>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</si>
  <si>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</si>
  <si>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</si>
  <si>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</si>
  <si>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</si>
  <si>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</si>
  <si>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</si>
  <si>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</si>
  <si>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</si>
  <si>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</si>
  <si>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</si>
  <si>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</si>
  <si>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</si>
  <si>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</si>
  <si>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</si>
  <si>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</si>
  <si>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</si>
  <si>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</si>
  <si>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</si>
  <si>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</si>
  <si>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</si>
  <si>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</si>
  <si>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</si>
  <si>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</si>
  <si>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</si>
  <si>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</si>
  <si>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</si>
  <si>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</si>
  <si>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</si>
  <si>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</si>
  <si>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</si>
  <si>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</si>
  <si>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</si>
  <si>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</si>
  <si>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</si>
  <si>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</si>
  <si>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</si>
  <si>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</si>
  <si>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</si>
  <si>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</si>
  <si>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</si>
  <si>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</si>
  <si>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</si>
  <si>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</si>
  <si>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</si>
  <si>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</si>
  <si>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</si>
  <si>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</si>
  <si>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</si>
  <si>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</si>
  <si>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</si>
  <si>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</si>
  <si>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</si>
  <si>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</si>
  <si>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</si>
  <si>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</si>
  <si>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</si>
  <si>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</si>
  <si>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</si>
  <si>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</si>
  <si>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</si>
  <si>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</si>
  <si>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</si>
  <si>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</si>
  <si>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</si>
  <si>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</si>
  <si>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</si>
  <si>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</si>
  <si>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</si>
  <si>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</si>
  <si>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</si>
  <si>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</si>
  <si>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</si>
  <si>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</si>
  <si>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</si>
  <si>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</si>
  <si>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</si>
  <si>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</si>
  <si>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</si>
  <si>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</si>
  <si>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</si>
  <si>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</si>
  <si>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</si>
  <si>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</si>
  <si>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</si>
  <si>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</si>
  <si>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</si>
  <si>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</si>
  <si>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</si>
  <si>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</si>
  <si>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</si>
  <si>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</si>
  <si>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</si>
  <si>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</si>
  <si>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</si>
  <si>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</si>
  <si>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</si>
  <si>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</si>
  <si>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</si>
  <si>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</si>
  <si>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</si>
  <si>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</si>
  <si>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</si>
  <si>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</si>
  <si>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</si>
  <si>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</si>
  <si>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</si>
  <si>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</si>
  <si>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</si>
  <si>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</si>
  <si>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</si>
  <si>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</si>
  <si>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</si>
  <si>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</si>
  <si>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</si>
  <si>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</si>
  <si>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</si>
  <si>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</si>
  <si>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</si>
  <si>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</si>
  <si>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</si>
  <si>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</si>
  <si>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</si>
  <si>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</si>
  <si>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</si>
  <si>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</si>
  <si>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</si>
  <si>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</si>
  <si>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</si>
  <si>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</si>
  <si>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</si>
  <si>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</si>
  <si>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</si>
  <si>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</si>
  <si>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</si>
  <si>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</si>
  <si>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</si>
  <si>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</si>
  <si>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</si>
  <si>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</si>
  <si>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</si>
  <si>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</si>
  <si>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</si>
  <si>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</si>
  <si>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</si>
  <si>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</si>
  <si>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</si>
  <si>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</si>
  <si>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</si>
  <si>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</si>
  <si>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</si>
  <si>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</si>
  <si>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</si>
  <si>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</si>
  <si>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</si>
  <si>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</si>
  <si>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</si>
  <si>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</si>
  <si>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</si>
  <si>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</si>
  <si>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</si>
  <si>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</si>
  <si>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</si>
  <si>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</si>
  <si>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</si>
  <si>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</si>
  <si>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</si>
  <si>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</si>
  <si>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</si>
  <si>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</si>
  <si>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</si>
  <si>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</si>
  <si>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</si>
  <si>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</si>
  <si>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</si>
  <si>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</si>
  <si>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</si>
  <si>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</si>
  <si>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</si>
  <si>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</si>
  <si>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</si>
  <si>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</si>
  <si>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</si>
  <si>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</si>
  <si>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</si>
  <si>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</si>
  <si>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</si>
  <si>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</si>
  <si>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</si>
  <si>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</si>
  <si>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</si>
  <si>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</si>
  <si>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</si>
  <si>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</si>
  <si>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</si>
  <si>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</si>
  <si>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</si>
  <si>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</si>
  <si>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</si>
  <si>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</si>
  <si>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</si>
  <si>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</si>
  <si>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</si>
  <si>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</si>
  <si>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</si>
  <si>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</si>
  <si>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</si>
  <si>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</si>
  <si>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</si>
  <si>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</si>
  <si>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</si>
  <si>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</si>
  <si>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</si>
  <si>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</si>
  <si>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</si>
  <si>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</si>
  <si>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</si>
  <si>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</si>
  <si>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</si>
  <si>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</si>
  <si>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</si>
  <si>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</si>
  <si>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</si>
  <si>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</si>
  <si>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</si>
  <si>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</si>
  <si>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</si>
  <si>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</si>
  <si>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</si>
  <si>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</si>
  <si>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</si>
  <si>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</si>
  <si>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</si>
  <si>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</si>
  <si>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</si>
  <si>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</si>
  <si>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</si>
  <si>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</si>
  <si>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</si>
  <si>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</si>
  <si>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</si>
  <si>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</si>
  <si>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</si>
  <si>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</si>
  <si>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</si>
  <si>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</si>
  <si>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</si>
  <si>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</si>
  <si>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</si>
  <si>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</si>
  <si>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</si>
  <si>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</si>
  <si>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</si>
  <si>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</si>
  <si>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</si>
  <si>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</si>
  <si>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</si>
  <si>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</si>
  <si>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</si>
  <si>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</si>
  <si>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</si>
  <si>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</si>
  <si>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</si>
  <si>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</si>
  <si>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</si>
  <si>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</si>
  <si>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</si>
  <si>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</si>
  <si>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</si>
  <si>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</si>
  <si>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</si>
  <si>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</si>
  <si>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</si>
  <si>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</si>
  <si>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ACIDUM ASCORBICUM BBP</t>
  </si>
  <si>
    <t>100MG/ML INJ SOL 5X5ML</t>
  </si>
  <si>
    <t>ACIDUM FOLICUM LÉČIVA</t>
  </si>
  <si>
    <t>10MG TBL OBD 45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</si>
  <si>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</si>
  <si>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</si>
  <si>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</si>
  <si>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</si>
  <si>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</si>
  <si>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</si>
  <si>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</si>
  <si>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</si>
  <si>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</si>
  <si>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AERIUS</t>
  </si>
  <si>
    <t>0,5MG/ML POR SOL 60ML+LŽ</t>
  </si>
  <si>
    <t>AESCIN-TEVA</t>
  </si>
  <si>
    <t>POR TBL FLM 30X20MG</t>
  </si>
  <si>
    <t>POR TBL ENT 90X20MG</t>
  </si>
  <si>
    <t>AGAPURIN</t>
  </si>
  <si>
    <t>INJ 5X5ML/100MG</t>
  </si>
  <si>
    <t>ALETRO</t>
  </si>
  <si>
    <t>2,5MG TBL FLM 30</t>
  </si>
  <si>
    <t>AMBROBENE</t>
  </si>
  <si>
    <t>INJ 5X2ML/15MG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</si>
  <si>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</si>
  <si>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</si>
  <si>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</si>
  <si>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</si>
  <si>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</si>
  <si>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</si>
  <si>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</si>
  <si>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</si>
  <si>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</si>
  <si>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</si>
  <si>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</si>
  <si>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</si>
  <si>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AQUA PRO INIECTIONE ARDEAPHARMA</t>
  </si>
  <si>
    <t>100% PAR LQF 10X500ML</t>
  </si>
  <si>
    <t>100% PAR LQF 10X250ML</t>
  </si>
  <si>
    <t>AQUA PRO INJECTIONE BRAUN</t>
  </si>
  <si>
    <t>INJ SOL 10X1000ML-PE</t>
  </si>
  <si>
    <t>PAR LQF 20X100ML-PE</t>
  </si>
  <si>
    <t>ARAVA 20 MG</t>
  </si>
  <si>
    <t>ARDEAELYTOSOL CONC. KALIUMCHLORID 7,45%</t>
  </si>
  <si>
    <t>INF SOL 10X200ML</t>
  </si>
  <si>
    <t>INF SOL 20X80ML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</si>
  <si>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</si>
  <si>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</si>
  <si>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</si>
  <si>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</si>
  <si>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</si>
  <si>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</si>
  <si>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</si>
  <si>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</si>
  <si>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</si>
  <si>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</si>
  <si>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</si>
  <si>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</si>
  <si>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</si>
  <si>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</si>
  <si>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</si>
  <si>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</si>
  <si>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BERODUAL</t>
  </si>
  <si>
    <t>INH LIQ 1X20ML</t>
  </si>
  <si>
    <t>BETADINE</t>
  </si>
  <si>
    <t>SUP VAG 14</t>
  </si>
  <si>
    <t>BETADINE - zelená</t>
  </si>
  <si>
    <t>LIQ 1X1000ML</t>
  </si>
  <si>
    <t>BETALOC</t>
  </si>
  <si>
    <t>1MG/ML INJ SOL 5X5ML</t>
  </si>
  <si>
    <t>BETALOC ZOK</t>
  </si>
  <si>
    <t>100MG TBL PRO 100</t>
  </si>
  <si>
    <t>50MG TBL PRO 100</t>
  </si>
  <si>
    <t>BETAXOLOL PMCS</t>
  </si>
  <si>
    <t>20MG TBL NOB 100</t>
  </si>
  <si>
    <t>BIGITAL</t>
  </si>
  <si>
    <t>5MG/5MG TBL NOB 30</t>
  </si>
  <si>
    <t>Biopron9 tob.60+20</t>
  </si>
  <si>
    <t>BISOPROLOL MYLAN</t>
  </si>
  <si>
    <t>10MG TBL FLM 30</t>
  </si>
  <si>
    <t>BISOPROLOL MYLAN 5 MG</t>
  </si>
  <si>
    <t>5MG TBL FLM 30</t>
  </si>
  <si>
    <t>BRICANYL</t>
  </si>
  <si>
    <t>BRUFEN 600 MG</t>
  </si>
  <si>
    <t>POR GRA EFF 20X600MG</t>
  </si>
  <si>
    <t>BRUFEN RAPID</t>
  </si>
  <si>
    <t>400MG TBL FLM 24 I</t>
  </si>
  <si>
    <t>BUDIAIR</t>
  </si>
  <si>
    <t>INHSOLPSS200X200MCG</t>
  </si>
  <si>
    <t>BUPIVACAINE GRINDEKS</t>
  </si>
  <si>
    <t>5MG/ML INJ SOL 5X10ML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</si>
  <si>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</si>
  <si>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</si>
  <si>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</si>
  <si>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</si>
  <si>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</si>
  <si>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</si>
  <si>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</si>
  <si>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</si>
  <si>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</si>
  <si>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</si>
  <si>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</si>
  <si>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</si>
  <si>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CALRECIA</t>
  </si>
  <si>
    <t>100MMOL/L INF SOL 8X1500ML</t>
  </si>
  <si>
    <t>CALTRATE 600 MG/400 IU D3 POTAHOVANÁ TABLETA</t>
  </si>
  <si>
    <t>POR TBL FLM 90</t>
  </si>
  <si>
    <t>CALYPSOL</t>
  </si>
  <si>
    <t>INJ 5X10ML/500MG</t>
  </si>
  <si>
    <t>CARDILAN</t>
  </si>
  <si>
    <t>INJ 10X10ML</t>
  </si>
  <si>
    <t>CATAPRESAN</t>
  </si>
  <si>
    <t>0,15MG/ML INJ SOL 5X1ML</t>
  </si>
  <si>
    <t>CATAPRESAN 0,15MG INJ-MIMOŘÁDNÝ DOVOZ!!</t>
  </si>
  <si>
    <t>INJ 5X1ML/0.15MG</t>
  </si>
  <si>
    <t>CELASKON</t>
  </si>
  <si>
    <t>100MG TBL NOB 40</t>
  </si>
  <si>
    <t>CEREBROLYSIN</t>
  </si>
  <si>
    <t>INJ SOL 5X10ML</t>
  </si>
  <si>
    <t>CITALEC 10 ZENTIVA</t>
  </si>
  <si>
    <t>CITALEC 20 ZENTIVA</t>
  </si>
  <si>
    <t>20MG TBL FLM 30</t>
  </si>
  <si>
    <t>CLARITINE</t>
  </si>
  <si>
    <t>10MG TBL NOB 60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</si>
  <si>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</si>
  <si>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</si>
  <si>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</si>
  <si>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</si>
  <si>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</si>
  <si>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</si>
  <si>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CONTRACTUBEX</t>
  </si>
  <si>
    <t>GEL 1X20GM</t>
  </si>
  <si>
    <t>CONTROLOC 20 MG</t>
  </si>
  <si>
    <t>POR TBL ENT 28X20MG I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</si>
  <si>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</si>
  <si>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</si>
  <si>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</si>
  <si>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</si>
  <si>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</si>
  <si>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</si>
  <si>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COSYREL 5MG/5MG</t>
  </si>
  <si>
    <t>TBL FLM 30</t>
  </si>
  <si>
    <t>CYCLO 3 FORT</t>
  </si>
  <si>
    <t>POR CPS DUR 30 II</t>
  </si>
  <si>
    <t>CYMEVENE</t>
  </si>
  <si>
    <t>500MG INF PLV CSL 1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</si>
  <si>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</si>
  <si>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</si>
  <si>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</si>
  <si>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</si>
  <si>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</si>
  <si>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</si>
  <si>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DETRALEX</t>
  </si>
  <si>
    <t>POR TBL FLM 60</t>
  </si>
  <si>
    <t>POR TBL FLM 120X500MG</t>
  </si>
  <si>
    <t>DEXAMED</t>
  </si>
  <si>
    <t>INJ 10X2ML/8MG</t>
  </si>
  <si>
    <t>DEXMEDETOMIDINE EVER PHARMA</t>
  </si>
  <si>
    <t>100MCG/ML INF CNC SOL 25X2ML</t>
  </si>
  <si>
    <t>100MCG/ML INF CNC SOL 5X2ML</t>
  </si>
  <si>
    <t>DIAZEPAM SLOVAKOFARMA</t>
  </si>
  <si>
    <t>10MG TBL NOB 20(1X20)</t>
  </si>
  <si>
    <t>5MG TBL NOB 20(1X20)</t>
  </si>
  <si>
    <t>DICLOFENAC AL 25</t>
  </si>
  <si>
    <t>TBL OBD 50X25MG</t>
  </si>
  <si>
    <t>DICLOFENAC DUO PHARMASWISS</t>
  </si>
  <si>
    <t>75MG CPS RDR 30 I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</si>
  <si>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</si>
  <si>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</si>
  <si>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</si>
  <si>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</si>
  <si>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</si>
  <si>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</si>
  <si>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</si>
  <si>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</si>
  <si>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</si>
  <si>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</si>
  <si>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</si>
  <si>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</si>
  <si>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</si>
  <si>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</si>
  <si>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</si>
  <si>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TBL 20X2MG</t>
  </si>
  <si>
    <t>INJ 10X2ML</t>
  </si>
  <si>
    <t>DOLGIT</t>
  </si>
  <si>
    <t>CRM 1X50GM/2.5GM</t>
  </si>
  <si>
    <t>CRM 1X100GM/5GM</t>
  </si>
  <si>
    <t>DUPHALAC</t>
  </si>
  <si>
    <t>667MG/ML POR SOL 1X500ML IV</t>
  </si>
  <si>
    <t>DZ BRAUNOL 1 L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</si>
  <si>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</si>
  <si>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</si>
  <si>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</si>
  <si>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</si>
  <si>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</si>
  <si>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</si>
  <si>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</si>
  <si>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EGILOK</t>
  </si>
  <si>
    <t>25MG TBL NOB 60</t>
  </si>
  <si>
    <t>ELICEA</t>
  </si>
  <si>
    <t>EMBESIN</t>
  </si>
  <si>
    <t>40IU/2ML INF CNC SOL 10X2ML</t>
  </si>
  <si>
    <t>ENELBIN 100 RETARD</t>
  </si>
  <si>
    <t>TBL RET 100X100MG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</si>
  <si>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</si>
  <si>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</si>
  <si>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</si>
  <si>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</si>
  <si>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</si>
  <si>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</si>
  <si>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</si>
  <si>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</si>
  <si>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</si>
  <si>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</si>
  <si>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</si>
  <si>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EREVIT 30</t>
  </si>
  <si>
    <t>INJ SOL 5X1ML/30MG</t>
  </si>
  <si>
    <t>ESPRITAL 30</t>
  </si>
  <si>
    <t>POR TBL FLM 30X30MG</t>
  </si>
  <si>
    <t>ESPUMISAN KAPKY 100 MG/ML</t>
  </si>
  <si>
    <t>100MG/ML POR GTT EML 1X50ML</t>
  </si>
  <si>
    <t>Essentiale 300 mg</t>
  </si>
  <si>
    <t>por.cps.dur.100</t>
  </si>
  <si>
    <t>ESSENTIALE FORTE</t>
  </si>
  <si>
    <t>600MG CPS DUR 30</t>
  </si>
  <si>
    <t>EUPHYLLIN CR N 200</t>
  </si>
  <si>
    <t>200MG CPS PRO 50</t>
  </si>
  <si>
    <t>EUTHYROX</t>
  </si>
  <si>
    <t>137MCG TBL NOB 100 II</t>
  </si>
  <si>
    <t>EUTHYROX 50</t>
  </si>
  <si>
    <t>TBL 100X50RG</t>
  </si>
  <si>
    <t>EUTHYROX 88 MIKROGRAMŮ</t>
  </si>
  <si>
    <t>88MCG TBL NOB 100 II</t>
  </si>
  <si>
    <t>EXODERIL</t>
  </si>
  <si>
    <t>DRM CRM 1X30GM</t>
  </si>
  <si>
    <t>FENISTIL</t>
  </si>
  <si>
    <t>1MG/ML POR GTT SOL 1X20ML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</si>
  <si>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</si>
  <si>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</si>
  <si>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</si>
  <si>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</si>
  <si>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</si>
  <si>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</si>
  <si>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FRAXIPARIN MULTI</t>
  </si>
  <si>
    <t>INJ 10X5ML/47.5KU</t>
  </si>
  <si>
    <t>FRAXIPARINE</t>
  </si>
  <si>
    <t>INJ SOL 10X0.4ML</t>
  </si>
  <si>
    <t>INJ SOL 10X0.8ML</t>
  </si>
  <si>
    <t>INJ SOL 10X0.3ML</t>
  </si>
  <si>
    <t>INJ SOL 10X0.6ML</t>
  </si>
  <si>
    <t>FRAXIPARINE FORTE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</si>
  <si>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</si>
  <si>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</si>
  <si>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</si>
  <si>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</si>
  <si>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</si>
  <si>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</si>
  <si>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</si>
  <si>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</si>
  <si>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</si>
  <si>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</si>
  <si>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FYZIOLOGICKÝ ROZTOK VIAFLO</t>
  </si>
  <si>
    <t>INF SOL 50X100ML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</si>
  <si>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</si>
  <si>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</si>
  <si>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</si>
  <si>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</si>
  <si>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</si>
  <si>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</si>
  <si>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</si>
  <si>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</si>
  <si>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</si>
  <si>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</si>
  <si>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</si>
  <si>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10X250ML-PE</t>
  </si>
  <si>
    <t>GODASAL 100</t>
  </si>
  <si>
    <t>POR TBL NOB 100</t>
  </si>
  <si>
    <t>GUTRON 2.5MG</t>
  </si>
  <si>
    <t>TBL 50X2.5MG</t>
  </si>
  <si>
    <t>TBL 20X2.5MG</t>
  </si>
  <si>
    <t>GUTRON 5MG</t>
  </si>
  <si>
    <t>TBL 50X5MG</t>
  </si>
  <si>
    <t>HALOPERIDOL</t>
  </si>
  <si>
    <t>INJ 5X1ML/5MG</t>
  </si>
  <si>
    <t>HELICID 20 ZENTIVA</t>
  </si>
  <si>
    <t>POR CPS ETD 90X20MG</t>
  </si>
  <si>
    <t>POR CPS ETD 28X20MG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</si>
  <si>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</si>
  <si>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</si>
  <si>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</si>
  <si>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</si>
  <si>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</si>
  <si>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</si>
  <si>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</si>
  <si>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</si>
  <si>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</si>
  <si>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</si>
  <si>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</si>
  <si>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</si>
  <si>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CHLORID SODNÝ 0,9% BRAUN</t>
  </si>
  <si>
    <t>INF SOL 10X500MLPELAH</t>
  </si>
  <si>
    <t>INF SOL 10X250MLPELAH</t>
  </si>
  <si>
    <t>INF SOL 20X100MLPELAH</t>
  </si>
  <si>
    <t>INF SOL 10X1000MLPLAH</t>
  </si>
  <si>
    <t>IBUPROFEN AL</t>
  </si>
  <si>
    <t>400MG TBL FLM 100</t>
  </si>
  <si>
    <t>IBUPROFEN B. BRAUN 400MG</t>
  </si>
  <si>
    <t xml:space="preserve"> INF SOL 10X100ML</t>
  </si>
  <si>
    <t>IBUPROFEN B. BRAUN 600MG</t>
  </si>
  <si>
    <t>IFIRMASTA 150 MG</t>
  </si>
  <si>
    <t>POR TBL FLM 28X150MG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</si>
  <si>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</si>
  <si>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</si>
  <si>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</si>
  <si>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</si>
  <si>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</si>
  <si>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</si>
  <si>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</si>
  <si>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</si>
  <si>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</si>
  <si>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</si>
  <si>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IR  4% Citrate Solution SafeLock 1500 ml</t>
  </si>
  <si>
    <t>IR dialysační rozt.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</si>
  <si>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</si>
  <si>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</si>
  <si>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</si>
  <si>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</si>
  <si>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</si>
  <si>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4% Citrate Solution (SecuNect) 1500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</si>
  <si>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</si>
  <si>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</si>
  <si>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</si>
  <si>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</si>
  <si>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</si>
  <si>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</si>
  <si>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ISOPRINOSINE</t>
  </si>
  <si>
    <t>POR TBL NOB 100X500MG</t>
  </si>
  <si>
    <t>JOVESTO 0,5 MG/ML PERORÁLNÍ ROZTOK</t>
  </si>
  <si>
    <t>POR SOL 1X120ML/60MG</t>
  </si>
  <si>
    <t>KALIUMCHLORID 7.45% BRAUN</t>
  </si>
  <si>
    <t>INF CNC SOL 20X100ML</t>
  </si>
  <si>
    <t>KANAVIT</t>
  </si>
  <si>
    <t>20MG/ML POR GTT EML 1X5ML</t>
  </si>
  <si>
    <t>INJ 5X1ML/10MG</t>
  </si>
  <si>
    <t>KEPPRA 100 MG/ML</t>
  </si>
  <si>
    <t>INF CNC SOL 10X5ML II</t>
  </si>
  <si>
    <t>KINITO</t>
  </si>
  <si>
    <t>50MG TBL FLM 40(2X20)</t>
  </si>
  <si>
    <t>KL BENZINUM 900ml/ 600g</t>
  </si>
  <si>
    <t>KL ETHANOL.C.BENZINO 75G</t>
  </si>
  <si>
    <t>KL ETHANOLUM BENZ.DENAT. 500ml  /400g/</t>
  </si>
  <si>
    <t>KL ETHANOLUM BENZ.DENAT. 900ml /720g/</t>
  </si>
  <si>
    <t>KL ETHER 200G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</si>
  <si>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</si>
  <si>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</si>
  <si>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</si>
  <si>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</si>
  <si>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</si>
  <si>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</si>
  <si>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ONDREJOVA MAST, 100G</t>
  </si>
  <si>
    <t>KL ONDREJOVA MAST, 50G</t>
  </si>
  <si>
    <t>KL SIGNATURY</t>
  </si>
  <si>
    <t>KL SOL.HYD.PEROX.3% 200G</t>
  </si>
  <si>
    <t>KL SOL.HYD.PEROX.3% 250G</t>
  </si>
  <si>
    <t>KL UNG.ICHT.15G,CaCO3 30G,VAS.LEN. AA AD 300G</t>
  </si>
  <si>
    <t>5% ichtamolu, bez ZnO</t>
  </si>
  <si>
    <t>KL UNG.ICHT.2G,CaCO3 10G,ZnO 6G,VAS.LEN. AA AD</t>
  </si>
  <si>
    <t>100G, 2% ichtamolu</t>
  </si>
  <si>
    <t>KL VASELINUM ALBUM, 20G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</si>
  <si>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</si>
  <si>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</si>
  <si>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</si>
  <si>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</si>
  <si>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</si>
  <si>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</si>
  <si>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</si>
  <si>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</si>
  <si>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</si>
  <si>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</si>
  <si>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</si>
  <si>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</si>
  <si>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</si>
  <si>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</si>
  <si>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LINEZOLID ACCORD</t>
  </si>
  <si>
    <t>2MG/ML INF SOL 10X300ML</t>
  </si>
  <si>
    <t>LOPERON CPS</t>
  </si>
  <si>
    <t>POR CPS DUR 10X2MG</t>
  </si>
  <si>
    <t>POR CPS DUR 20X2MG</t>
  </si>
  <si>
    <t>LYRICA 50 MG</t>
  </si>
  <si>
    <t>POR CPS DUR 56X50MG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</si>
  <si>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</si>
  <si>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</si>
  <si>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</si>
  <si>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</si>
  <si>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</si>
  <si>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</si>
  <si>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</si>
  <si>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</si>
  <si>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</si>
  <si>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MARCAINE 0,5%</t>
  </si>
  <si>
    <t>5MG/ML INJ SOL 5X20ML</t>
  </si>
  <si>
    <t>MEMANTIN MYLAN</t>
  </si>
  <si>
    <t>20MG TBL FLM 28</t>
  </si>
  <si>
    <t>MESOCAIN</t>
  </si>
  <si>
    <t>INJ 10X10ML 1%</t>
  </si>
  <si>
    <t>MESTINON</t>
  </si>
  <si>
    <t>60MG TBL OBD 150</t>
  </si>
  <si>
    <t>MIDAZOLAM ACCORD 5 MG/ML</t>
  </si>
  <si>
    <t>INJ+INF SOL 10X10ML</t>
  </si>
  <si>
    <t>INJ+INF SOL 10X1ML</t>
  </si>
  <si>
    <t>MILGAMMA</t>
  </si>
  <si>
    <t>POR TBL OBD 50</t>
  </si>
  <si>
    <t>MORPHIN BIOTIKA 1%</t>
  </si>
  <si>
    <t>INJ 10X1ML/10MG</t>
  </si>
  <si>
    <t>INJ 10X2ML/20MG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</si>
  <si>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</si>
  <si>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</si>
  <si>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</si>
  <si>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</si>
  <si>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</si>
  <si>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</si>
  <si>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</si>
  <si>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</si>
  <si>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</si>
  <si>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</si>
  <si>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</si>
  <si>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</si>
  <si>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NAKOM</t>
  </si>
  <si>
    <t>TBL 100X275MG</t>
  </si>
  <si>
    <t>NATRIUM CHLORATUM BBP</t>
  </si>
  <si>
    <t>100MG/ML INJ SOL 5X10ML</t>
  </si>
  <si>
    <t>NEBILET</t>
  </si>
  <si>
    <t>POR TBL NOB 28X5MG</t>
  </si>
  <si>
    <t>NEODOLPASSE</t>
  </si>
  <si>
    <t>75MG/30MG INF SOL 10X250ML</t>
  </si>
  <si>
    <t>NEUROL 0.25</t>
  </si>
  <si>
    <t>NEUROL 0.5</t>
  </si>
  <si>
    <t>POR TBL NOB30X0.5MG</t>
  </si>
  <si>
    <t>NEURONTIN 300 MG</t>
  </si>
  <si>
    <t>POR CPS DUR 100X300MG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</si>
  <si>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</si>
  <si>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</si>
  <si>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</si>
  <si>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</si>
  <si>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</si>
  <si>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</si>
  <si>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NITROMINT 2.6MG</t>
  </si>
  <si>
    <t>TBL RET 60X2.6MG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</si>
  <si>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</si>
  <si>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</si>
  <si>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</si>
  <si>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</si>
  <si>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</si>
  <si>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</si>
  <si>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</si>
  <si>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</si>
  <si>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</si>
  <si>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</si>
  <si>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</si>
  <si>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</si>
  <si>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</si>
  <si>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</si>
  <si>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</si>
  <si>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</si>
  <si>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OTOBACID N</t>
  </si>
  <si>
    <t>0,2MG/G+5MG/G+479,8MG/G AUR GTT SOL 1X5ML</t>
  </si>
  <si>
    <t>OXANTIL</t>
  </si>
  <si>
    <t>INJ 5X2ML</t>
  </si>
  <si>
    <t>PANCREOLAN FORTE</t>
  </si>
  <si>
    <t>6000U TBL ENT 60</t>
  </si>
  <si>
    <t>PANTOPRAZOL OLIKLA</t>
  </si>
  <si>
    <t>40MG INJ PLV SOL 10</t>
  </si>
  <si>
    <t>PARACETAMOL ACCORD</t>
  </si>
  <si>
    <t>10MG/ML INF SOL 20X100ML</t>
  </si>
  <si>
    <t>PARALEN 100</t>
  </si>
  <si>
    <t>100MG SUP 5</t>
  </si>
  <si>
    <t>PATENTBLAU V - MIMOŘ.DOVOZ!!!</t>
  </si>
  <si>
    <t>INJ 5X2ML/50MG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</si>
  <si>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</si>
  <si>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</si>
  <si>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</si>
  <si>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</si>
  <si>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</si>
  <si>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</si>
  <si>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</si>
  <si>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</si>
  <si>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</si>
  <si>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INF SOL 20X500ML</t>
  </si>
  <si>
    <t>PLASMALYTE ROZTOK S GLUKOZOU 5%</t>
  </si>
  <si>
    <t>PRAXBIND 2,5 G/50 ML</t>
  </si>
  <si>
    <t>INJ+INF SOL 2X50MLX2,5GM/50ML</t>
  </si>
  <si>
    <t>PREDUCTAL MR</t>
  </si>
  <si>
    <t>POR TBL RET 60X35MG</t>
  </si>
  <si>
    <t>PRENESSA</t>
  </si>
  <si>
    <t>4MG TBL NOB 30</t>
  </si>
  <si>
    <t>PRESTANCE 5 MG/5 MG</t>
  </si>
  <si>
    <t>POR TBL NOB 30</t>
  </si>
  <si>
    <t>PRESTARIUM NEO</t>
  </si>
  <si>
    <t>POR TBL FLM 30X5MG</t>
  </si>
  <si>
    <t>POR TBL FLM 90X5MG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</si>
  <si>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</si>
  <si>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</si>
  <si>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</si>
  <si>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</si>
  <si>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</si>
  <si>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</si>
  <si>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</si>
  <si>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</si>
  <si>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PROPOFOL-LIPURO 2% (20MG/ML)</t>
  </si>
  <si>
    <t>20MG/ML INJ/INF EML 10X50ML</t>
  </si>
  <si>
    <t>PROSTAPHLIN 1000MG</t>
  </si>
  <si>
    <t>INJ PLV SOL 1</t>
  </si>
  <si>
    <t>PROSTAVASIN</t>
  </si>
  <si>
    <t>INJ SIC 10X20RG</t>
  </si>
  <si>
    <t>PULMICORT</t>
  </si>
  <si>
    <t>0,5MG/ML SUS NEB 20X2ML</t>
  </si>
  <si>
    <t>REMESTYP 1.0</t>
  </si>
  <si>
    <t>INJ 5X10ML/1MG</t>
  </si>
  <si>
    <t>RINGERFUNDIN B.BRAUN</t>
  </si>
  <si>
    <t>INF SOL 10X500ML PE</t>
  </si>
  <si>
    <t>INF SOL10X1000ML PE</t>
  </si>
  <si>
    <t>RIVOTRIL 0.5 MG</t>
  </si>
  <si>
    <t>TBL 50X0.5MG</t>
  </si>
  <si>
    <t>ROSALGIN</t>
  </si>
  <si>
    <t>VAG GRA SOL 10X0.5GM</t>
  </si>
  <si>
    <t>VAG PLV SOL 6X0.5GM</t>
  </si>
  <si>
    <t>ROSALGIN IRIGÁTOR</t>
  </si>
  <si>
    <t>SANDOSTATIN 0.1 MG/ML</t>
  </si>
  <si>
    <t>INJ SOL 5X1ML/0.1MG</t>
  </si>
  <si>
    <t>SEROPRAM</t>
  </si>
  <si>
    <t>INF 5X0.5ML/20MG</t>
  </si>
  <si>
    <t>SERTRALIN MYLAN</t>
  </si>
  <si>
    <t>50MG TBL FLM 30</t>
  </si>
  <si>
    <t>SINUPRET</t>
  </si>
  <si>
    <t>GTT 1X100ML</t>
  </si>
  <si>
    <t>SOLU-MEDROL</t>
  </si>
  <si>
    <t>INJ SIC 1X500MG+8ML</t>
  </si>
  <si>
    <t>INJ SIC 1X40MG+1ML</t>
  </si>
  <si>
    <t>SORBIFER DURULES</t>
  </si>
  <si>
    <t>TBL FLM 60X320MG/60MG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</si>
  <si>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</si>
  <si>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</si>
  <si>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</si>
  <si>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</si>
  <si>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</si>
  <si>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</si>
  <si>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SUMATRIPTAN ACTAVIS 50 MG</t>
  </si>
  <si>
    <t>POR TBL FLM 6X50MG</t>
  </si>
  <si>
    <t>Suppositoria Glyc.Sanova Classic 2g</t>
  </si>
  <si>
    <t>SUPPOSITORIA GLYCERINI IPSEN</t>
  </si>
  <si>
    <t>1,81G SUP 10</t>
  </si>
  <si>
    <t>SURGAM LÉČIVA</t>
  </si>
  <si>
    <t>300MG TBL NOB 20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</si>
  <si>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</si>
  <si>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</si>
  <si>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</si>
  <si>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</si>
  <si>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</si>
  <si>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</si>
  <si>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</si>
  <si>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</si>
  <si>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</si>
  <si>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</si>
  <si>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</t>
  </si>
  <si>
    <t>TBL RET 30</t>
  </si>
  <si>
    <t>TARDYFERON-FOL</t>
  </si>
  <si>
    <t>POR TBL RET 30</t>
  </si>
  <si>
    <t>TEGRETOL CR 200</t>
  </si>
  <si>
    <t>TBL RET 50X200MG</t>
  </si>
  <si>
    <t>TELMISARTAN SANDOZ</t>
  </si>
  <si>
    <t>80MG TBL NOB 100</t>
  </si>
  <si>
    <t>TENAXUM</t>
  </si>
  <si>
    <t>POR TBL NOB 90X1MG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</si>
  <si>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</si>
  <si>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</si>
  <si>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</si>
  <si>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</si>
  <si>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</si>
  <si>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</si>
  <si>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TONANDA 8 MG/5 MG/2,5 MG</t>
  </si>
  <si>
    <t>TORECAN</t>
  </si>
  <si>
    <t>INJ 5X1ML/6.5MG</t>
  </si>
  <si>
    <t>TRAMAL</t>
  </si>
  <si>
    <t>GTT 1X96ML</t>
  </si>
  <si>
    <t>TRANEXAMIC ACID ACCORD</t>
  </si>
  <si>
    <t>100MG/ML INJ SOL 5X5ML I</t>
  </si>
  <si>
    <t>TRANSMETIL</t>
  </si>
  <si>
    <t>500MG TBL ENT 10</t>
  </si>
  <si>
    <t>TRAVATAN</t>
  </si>
  <si>
    <t>OPH GTT SOL 1X2.5ML</t>
  </si>
  <si>
    <t>TRIPLIXAM 10 MG/2,5 MG/10 MG</t>
  </si>
  <si>
    <t>TRITACE 1,25 MG</t>
  </si>
  <si>
    <t>POR TBL NOB 20X1.25MG</t>
  </si>
  <si>
    <t>TRITACE 5</t>
  </si>
  <si>
    <t>TBL 30X5MG</t>
  </si>
  <si>
    <t>TROMBEX 75 MG POTAHOVANÉ TABLETY</t>
  </si>
  <si>
    <t>POR TBL FLM 30X75MG</t>
  </si>
  <si>
    <t>TULIP 20 MG POTAHOVANÉ TABLETY</t>
  </si>
  <si>
    <t>POR TBL FLM 90X20MG</t>
  </si>
  <si>
    <t>UBRETID</t>
  </si>
  <si>
    <t>VALSACOMBI 160 MG/12,5 MG</t>
  </si>
  <si>
    <t>POR TBL FLM 84X160MG/12.5MG</t>
  </si>
  <si>
    <t>VARDESSIN</t>
  </si>
  <si>
    <t>20IU/ML INJ SOL 10X1ML</t>
  </si>
  <si>
    <t>VENTOLIN</t>
  </si>
  <si>
    <t>5MG/ML INH SOL 1X20ML</t>
  </si>
  <si>
    <t>VENTOLIN INHALER N</t>
  </si>
  <si>
    <t>100MCG/DÁV INH SUS PSS 200DÁV</t>
  </si>
  <si>
    <t>VERAL 1% GEL</t>
  </si>
  <si>
    <t>DRM GEL 1X100GM II</t>
  </si>
  <si>
    <t>DRM GEL 1X50GM II</t>
  </si>
  <si>
    <t>VEROSPIRON</t>
  </si>
  <si>
    <t>TBL 100X25MG</t>
  </si>
  <si>
    <t>VESSEL DUE F</t>
  </si>
  <si>
    <t>600SU INJ SOL 10X2ML</t>
  </si>
  <si>
    <t>250SU CPS MOL 50</t>
  </si>
  <si>
    <t>VIANT</t>
  </si>
  <si>
    <t>INF PLV SOL 10</t>
  </si>
  <si>
    <t>VIGANTOL</t>
  </si>
  <si>
    <t>0,5MG/ML POR GTT SOL 1X10ML</t>
  </si>
  <si>
    <t>Vitamin B1 - Ratiopharm MIMOŘÁDNÝ DOVOZ</t>
  </si>
  <si>
    <t>50mg/ml inj. 5x2ml</t>
  </si>
  <si>
    <t>Vitar Soda tbl.150</t>
  </si>
  <si>
    <t>neleč.</t>
  </si>
  <si>
    <t>VODA NA INJEKCI VIAFLO</t>
  </si>
  <si>
    <t>PAR LQF 10X1000ML</t>
  </si>
  <si>
    <t>VOLULYTE 6%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</si>
  <si>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</si>
  <si>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</si>
  <si>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</si>
  <si>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</si>
  <si>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</si>
  <si>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</si>
  <si>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</si>
  <si>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50X20MG</t>
  </si>
  <si>
    <t>XALATAN</t>
  </si>
  <si>
    <t>OPH GTT SOL 1X2.5ML II</t>
  </si>
  <si>
    <t>XYZAL</t>
  </si>
  <si>
    <t>POR TBL FLM 50X5MG</t>
  </si>
  <si>
    <t>YAL</t>
  </si>
  <si>
    <t>SOL 2X67.5ML</t>
  </si>
  <si>
    <t>ZARZIO 48 MU/0,5 ML</t>
  </si>
  <si>
    <t>INJ+INF SOL 5X0.5ML</t>
  </si>
  <si>
    <t>ZINKOROT</t>
  </si>
  <si>
    <t>25MG TBL NOB 50</t>
  </si>
  <si>
    <t>ZOLOFT 50MG</t>
  </si>
  <si>
    <t>TBL OBD 28X50MG</t>
  </si>
  <si>
    <t>ZOLPIDEM MYLAN</t>
  </si>
  <si>
    <t>POR TBL FLM 50X10MG</t>
  </si>
  <si>
    <t>POR TBL FLM 20X10MG</t>
  </si>
  <si>
    <t>ZYPREXA 10 MG</t>
  </si>
  <si>
    <t>INJ PLV SOL 1X10MG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</si>
  <si>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</si>
  <si>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</si>
  <si>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</si>
  <si>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</si>
  <si>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</si>
  <si>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</si>
  <si>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</si>
  <si>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</si>
  <si>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</si>
  <si>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</si>
  <si>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</si>
  <si>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</si>
  <si>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</si>
  <si>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LIPOPLUS 20%</t>
  </si>
  <si>
    <t>INFEML10X500ML-SKLO</t>
  </si>
  <si>
    <t>INFEML10X250ML-SKLO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</si>
  <si>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</si>
  <si>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</si>
  <si>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</si>
  <si>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</si>
  <si>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</si>
  <si>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</si>
  <si>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</si>
  <si>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</si>
  <si>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</si>
  <si>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</si>
  <si>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</si>
  <si>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</si>
  <si>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</si>
  <si>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</si>
  <si>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</si>
  <si>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léky - enterální výživa (LEK)</t>
  </si>
  <si>
    <t>CUBITAN S PŘÍCHUTÍ VANILKOVOU</t>
  </si>
  <si>
    <t>POR SOL 4X200ML</t>
  </si>
  <si>
    <t>DIASIP S PŘÍCHUTÍ JAHODOVOU</t>
  </si>
  <si>
    <t>DIASIP S PŘÍCHUTÍ VANILKOVOU</t>
  </si>
  <si>
    <t>ENSURE PLUS ADVANCE RTH VANILKOVÁ PŘÍCHUŤ</t>
  </si>
  <si>
    <t>POR SOL 1X500ML</t>
  </si>
  <si>
    <t>ENSURE PLUS ADVANCE VANILKA</t>
  </si>
  <si>
    <t>FRESUBIN 2 KCAL CREME CAPPUCCINO</t>
  </si>
  <si>
    <t>POR SOL 4X125G</t>
  </si>
  <si>
    <t>FRESUBIN 2 KCAL CREME VANILKA</t>
  </si>
  <si>
    <t>FRESUBIN 3,2 KCAL DRINK LÍSKOVÝ OŘÍŠEK</t>
  </si>
  <si>
    <t>POR SOL 4X125ML</t>
  </si>
  <si>
    <t>FRESUBIN 3,2 KCAL DRINK VANILKA - KARAMEL</t>
  </si>
  <si>
    <t>Fresubin hepa 15x500ml</t>
  </si>
  <si>
    <t>NEPRO HP 500ml vanilková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</si>
  <si>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</si>
  <si>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</si>
  <si>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</si>
  <si>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</si>
  <si>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</si>
  <si>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</si>
  <si>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</si>
  <si>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</si>
  <si>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</si>
  <si>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</si>
  <si>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</si>
  <si>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Nutrison Advanced Diason 1000ml</t>
  </si>
  <si>
    <t>Nutrison Protein Advance 500ml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</si>
  <si>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</si>
  <si>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</si>
  <si>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</si>
  <si>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</si>
  <si>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</si>
  <si>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</si>
  <si>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</si>
  <si>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</si>
  <si>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</si>
  <si>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PROTIFAR</t>
  </si>
  <si>
    <t>POR PLV SOL 1X225GM</t>
  </si>
  <si>
    <t>PULMOCARE 500 ML PŘÍCHUŤ VANILKA</t>
  </si>
  <si>
    <t>léky - krev.deriváty ZUL (TO)</t>
  </si>
  <si>
    <t>ATENATIV</t>
  </si>
  <si>
    <t>50IU/ML INF PSO LQF 1+1X20ML</t>
  </si>
  <si>
    <t>50IU/ML INF PSO LQF 1+1X10ML</t>
  </si>
  <si>
    <t>FLEBOGAMMA DIF</t>
  </si>
  <si>
    <t>50MG/ML INF SOL 1X200ML</t>
  </si>
  <si>
    <t>HAEMOCOMPLETTAN P</t>
  </si>
  <si>
    <t>20MG/ML INJ/INF PLV SOL 1X2000MG</t>
  </si>
  <si>
    <t>20MG/ML INJ/INF PLV SOL 1X1000MG</t>
  </si>
  <si>
    <t>OCPLEX</t>
  </si>
  <si>
    <t>500IU INF PSO LQF 1+1X20ML</t>
  </si>
  <si>
    <t>1000IU INF PSO LQF 1+1X40ML</t>
  </si>
  <si>
    <t>OCTAPLAS LG</t>
  </si>
  <si>
    <t>45-70MG/ML INF SOL 1X200ML</t>
  </si>
  <si>
    <t>léky - hemofilici ZUL (TO)</t>
  </si>
  <si>
    <t>ALBUREX</t>
  </si>
  <si>
    <t>200G/L INF SOL 1X100ML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</si>
  <si>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</si>
  <si>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</si>
  <si>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</si>
  <si>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</si>
  <si>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</si>
  <si>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</si>
  <si>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</si>
  <si>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</si>
  <si>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</si>
  <si>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</si>
  <si>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</si>
  <si>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</si>
  <si>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</si>
  <si>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</si>
  <si>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</si>
  <si>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</si>
  <si>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BELOGENT KRÉM</t>
  </si>
  <si>
    <t>CRM 1X30GM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</si>
  <si>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</si>
  <si>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</si>
  <si>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</si>
  <si>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</si>
  <si>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</si>
  <si>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</si>
  <si>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</si>
  <si>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</si>
  <si>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</si>
  <si>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</si>
  <si>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</si>
  <si>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</si>
  <si>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300mg 10x2ml</t>
  </si>
  <si>
    <t>150mg/ml</t>
  </si>
  <si>
    <t>Clindamycin Kabi inj.sol. 600mg 10x4ml</t>
  </si>
  <si>
    <t>COLISTIN ALVOGEN 1MIU - MIMOŘÁDNÝ DOVOZ</t>
  </si>
  <si>
    <t>INJ /INF PLV SOL/SOL 10</t>
  </si>
  <si>
    <t>COLOMYCIN INJEKCE 1 000 000 MJ</t>
  </si>
  <si>
    <t>1000000IU INJ PLV SOL/SOL NEB 10X1MIU</t>
  </si>
  <si>
    <t>DIFICLIR 200 MG</t>
  </si>
  <si>
    <t>POR TBL FLM 2X10X200MG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</si>
  <si>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</si>
  <si>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</si>
  <si>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</si>
  <si>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</si>
  <si>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</si>
  <si>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</si>
  <si>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</si>
  <si>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</si>
  <si>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</si>
  <si>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MACMIROR COMPLEX 500</t>
  </si>
  <si>
    <t>SUP VAG 8</t>
  </si>
  <si>
    <t>MEDOCLAV 1000 MG/200 MG</t>
  </si>
  <si>
    <t>INJ+INF PLV SOL 10X1.2GM</t>
  </si>
  <si>
    <t>MEROPENEM BRADEX</t>
  </si>
  <si>
    <t>METRONIDAZOLE NORIDEM</t>
  </si>
  <si>
    <t>5MG/ML INF SOL 10X100ML II</t>
  </si>
  <si>
    <t>5MG/ML INF SOL 20X100ML</t>
  </si>
  <si>
    <t>5MG/ML INF SOL 10X100ML</t>
  </si>
  <si>
    <t>MICAFUNGIN TEVA</t>
  </si>
  <si>
    <t>100MG INF PLV CSL 1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</si>
  <si>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</si>
  <si>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</si>
  <si>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</si>
  <si>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</si>
  <si>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</si>
  <si>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</si>
  <si>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</si>
  <si>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SUMETROLIM</t>
  </si>
  <si>
    <t>TBL 20X480MG</t>
  </si>
  <si>
    <t>TAXIMED</t>
  </si>
  <si>
    <t>1G INJ/INF PLV SOL 1</t>
  </si>
  <si>
    <t>2G INJ/INF PLV SOL 10</t>
  </si>
  <si>
    <t>TOBREX</t>
  </si>
  <si>
    <t>3MG/G OPH UNG 3,5G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</si>
  <si>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</si>
  <si>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</si>
  <si>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</si>
  <si>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</si>
  <si>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</si>
  <si>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</si>
  <si>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</si>
  <si>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VORICONAZOLE FRESENIUS KABI</t>
  </si>
  <si>
    <t>200MG INF PLV SOL 1</t>
  </si>
  <si>
    <t xml:space="preserve">ZAVICEFTA 2G/0,5G </t>
  </si>
  <si>
    <t>INF PLV CSL 10</t>
  </si>
  <si>
    <t>léky - antimykotika (LEK)</t>
  </si>
  <si>
    <t>ECALTA 100 MG</t>
  </si>
  <si>
    <t>INF PLV CSL 100MG+30ML</t>
  </si>
  <si>
    <t>FLUCONAZOL KABI 2 MG/ML</t>
  </si>
  <si>
    <t>INF SOL 10X200ML/400MG</t>
  </si>
  <si>
    <t>INF SOL 10X100ML/200MG</t>
  </si>
  <si>
    <t>MYCAMINE 100 MG</t>
  </si>
  <si>
    <t>INF PLV SOL 1X100MG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</si>
  <si>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</si>
  <si>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</si>
  <si>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</si>
  <si>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</si>
  <si>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</si>
  <si>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B01AA03 - WARFARIN</t>
  </si>
  <si>
    <t>B01AB06 - NADROPARIN</t>
  </si>
  <si>
    <t>C01BD01 - AMIODARON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</si>
  <si>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</si>
  <si>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</si>
  <si>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</si>
  <si>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</si>
  <si>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</si>
  <si>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</si>
  <si>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</si>
  <si>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C09AA04 - PERINDOPRIL</t>
  </si>
  <si>
    <t>C09AA05 - RAMIPRIL</t>
  </si>
  <si>
    <t>C09BB04 - PERINDOPRIL A AMLODIPIN</t>
  </si>
  <si>
    <t>C10AA05 - ATORVASTATIN</t>
  </si>
  <si>
    <t>G04CA02 - TAMSULOSIN</t>
  </si>
  <si>
    <t>H01CB02 - OKTREOTID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</si>
  <si>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</si>
  <si>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</si>
  <si>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</si>
  <si>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</si>
  <si>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</si>
  <si>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</si>
  <si>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</si>
  <si>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</si>
  <si>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</si>
  <si>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</si>
  <si>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</si>
  <si>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</si>
  <si>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</si>
  <si>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</si>
  <si>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J02AC03 - VORIKONAZOL</t>
  </si>
  <si>
    <t>J02AX05 - MIKAFUNGIN</t>
  </si>
  <si>
    <t>J02AX06 - ANIDULAFUNGIN</t>
  </si>
  <si>
    <t>J05AB06 - GANCIKLOVIR</t>
  </si>
  <si>
    <t>L02BG04 - LETROZOL</t>
  </si>
  <si>
    <t>L03AA02 - FILGRASTIM</t>
  </si>
  <si>
    <t>L04AA13 - LEFLUNOMID</t>
  </si>
  <si>
    <t>L04AD02 - TAKROLIMUS</t>
  </si>
  <si>
    <t>N01AX10 - PROPOFOL</t>
  </si>
  <si>
    <t>N02BB02 - SODNÁ SŮL METAMIZOLU</t>
  </si>
  <si>
    <t>N03AG01 - KYSELINA VALPROOVÁ</t>
  </si>
  <si>
    <t>N03AX12 - GABAPENTIN</t>
  </si>
  <si>
    <t>N05BA12 - ALPRAZOLAM</t>
  </si>
  <si>
    <t>N05CD08 - MIDAZOLAM</t>
  </si>
  <si>
    <t>N05CF02 - ZOLPIDEM</t>
  </si>
  <si>
    <t>N05CM18 - DEXMEDETOMIDIN</t>
  </si>
  <si>
    <t>N06AB04 - CITALOPRAM</t>
  </si>
  <si>
    <t>N06AB06 - SERTRALIN</t>
  </si>
  <si>
    <t>N06AB10 - ESCITALOPRAM</t>
  </si>
  <si>
    <t>N06AX11 - MIRTAZAPIN</t>
  </si>
  <si>
    <t>N06DX01 - MEMANTIN</t>
  </si>
  <si>
    <t>R03AC02 - SALBUTAMOL</t>
  </si>
  <si>
    <t>R06AX13 - LORATADIN</t>
  </si>
  <si>
    <t>R06AX27 - DESLORATADIN</t>
  </si>
  <si>
    <t>J05AX05 - INOSIN PRANOBEX</t>
  </si>
  <si>
    <t>C09BX01 - PERINDOPRIL, AMLODIPIN A INDAPAMID</t>
  </si>
  <si>
    <t>A03FA07 - ITOPRIDUM</t>
  </si>
  <si>
    <t>L04AA06 - KYSELINA MYKOFENOLOVÁ</t>
  </si>
  <si>
    <t>N01AH03 - SUFENTANIL</t>
  </si>
  <si>
    <t>J01CR02 - AMOXICILIN A  INHIBITOR BETA-LAKTAMASY</t>
  </si>
  <si>
    <t>N04BA02 - LEVODOPA A INHIBITOR DEKARBOXYLASY</t>
  </si>
  <si>
    <t>A06AD11 - LAKTULOSA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</si>
  <si>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</si>
  <si>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</si>
  <si>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</si>
  <si>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</si>
  <si>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</si>
  <si>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</si>
  <si>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</si>
  <si>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</si>
  <si>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136834</t>
  </si>
  <si>
    <t>214427</t>
  </si>
  <si>
    <t>CONTROLOC</t>
  </si>
  <si>
    <t>40MG INJ PLV SOL 1</t>
  </si>
  <si>
    <t>214433</t>
  </si>
  <si>
    <t>20MG TBL ENT 28 I</t>
  </si>
  <si>
    <t>A03FA07</t>
  </si>
  <si>
    <t>237595</t>
  </si>
  <si>
    <t>A04AA01</t>
  </si>
  <si>
    <t>187607</t>
  </si>
  <si>
    <t>ONDANSETRON B. BRAUN</t>
  </si>
  <si>
    <t>2MG/ML INJ SOL 20X4ML II</t>
  </si>
  <si>
    <t>A06AD11</t>
  </si>
  <si>
    <t>226525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</si>
  <si>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</si>
  <si>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</si>
  <si>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</si>
  <si>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</si>
  <si>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</si>
  <si>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</si>
  <si>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</si>
  <si>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</si>
  <si>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</si>
  <si>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</si>
  <si>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</si>
  <si>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</si>
  <si>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</si>
  <si>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</si>
  <si>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</si>
  <si>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</si>
  <si>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</si>
  <si>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</si>
  <si>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</si>
  <si>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</si>
  <si>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</si>
  <si>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</si>
  <si>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13768</t>
  </si>
  <si>
    <t>200MG TBL NOB 60</t>
  </si>
  <si>
    <t>C01CA03</t>
  </si>
  <si>
    <t>216900</t>
  </si>
  <si>
    <t>1MG/ML INF CNC SOL 5X5ML</t>
  </si>
  <si>
    <t>C02AC05</t>
  </si>
  <si>
    <t>16923</t>
  </si>
  <si>
    <t>MOXOSTAD</t>
  </si>
  <si>
    <t>0,3MG TBL FLM 30</t>
  </si>
  <si>
    <t>C03CA01</t>
  </si>
  <si>
    <t>239807</t>
  </si>
  <si>
    <t>56805</t>
  </si>
  <si>
    <t>FURORESE</t>
  </si>
  <si>
    <t>40MG TBL NOB 100</t>
  </si>
  <si>
    <t>C05BA01</t>
  </si>
  <si>
    <t>3575</t>
  </si>
  <si>
    <t>HEPAROID LÉČIVA</t>
  </si>
  <si>
    <t>2MG/G CRM 30G</t>
  </si>
  <si>
    <t>C07AB02</t>
  </si>
  <si>
    <t>231689</t>
  </si>
  <si>
    <t>231702</t>
  </si>
  <si>
    <t>231703</t>
  </si>
  <si>
    <t>C07AB05</t>
  </si>
  <si>
    <t>188616</t>
  </si>
  <si>
    <t>C07AB07</t>
  </si>
  <si>
    <t>233579</t>
  </si>
  <si>
    <t>233600</t>
  </si>
  <si>
    <t>C07AB12</t>
  </si>
  <si>
    <t>53761</t>
  </si>
  <si>
    <t>5MG TBL NOB 28</t>
  </si>
  <si>
    <t>C09AA04</t>
  </si>
  <si>
    <t>101205</t>
  </si>
  <si>
    <t>101211</t>
  </si>
  <si>
    <t>5MG TBL FLM 90(3X30)</t>
  </si>
  <si>
    <t>C09AA05</t>
  </si>
  <si>
    <t>56972</t>
  </si>
  <si>
    <t>TRITACE</t>
  </si>
  <si>
    <t>1,25MG TBL NOB 20</t>
  </si>
  <si>
    <t>56981</t>
  </si>
  <si>
    <t>5MG TBL NOB 30</t>
  </si>
  <si>
    <t>C09BB04</t>
  </si>
  <si>
    <t>124087</t>
  </si>
  <si>
    <t>PRESTANCE</t>
  </si>
  <si>
    <t>C09BX01</t>
  </si>
  <si>
    <t>206512</t>
  </si>
  <si>
    <t>TONANDA</t>
  </si>
  <si>
    <t>8MG/5MG/2,5MG TBL NOB 30</t>
  </si>
  <si>
    <t>C10AA05</t>
  </si>
  <si>
    <t>50318</t>
  </si>
  <si>
    <t>TULIP</t>
  </si>
  <si>
    <t>20MG TBL FLM 90X1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</si>
  <si>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</si>
  <si>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</si>
  <si>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</si>
  <si>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</si>
  <si>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</si>
  <si>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</si>
  <si>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</si>
  <si>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</si>
  <si>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</si>
  <si>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</si>
  <si>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</si>
  <si>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</si>
  <si>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</si>
  <si>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</si>
  <si>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</si>
  <si>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</si>
  <si>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</si>
  <si>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</si>
  <si>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</si>
  <si>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</si>
  <si>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243134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</si>
  <si>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</si>
  <si>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</si>
  <si>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</si>
  <si>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</si>
  <si>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</si>
  <si>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</si>
  <si>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</si>
  <si>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</si>
  <si>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</si>
  <si>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</si>
  <si>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</si>
  <si>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</si>
  <si>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</si>
  <si>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</si>
  <si>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</si>
  <si>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</si>
  <si>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</si>
  <si>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</si>
  <si>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</si>
  <si>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</si>
  <si>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</si>
  <si>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</si>
  <si>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</si>
  <si>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</si>
  <si>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</si>
  <si>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</si>
  <si>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</si>
  <si>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</si>
  <si>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</si>
  <si>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</si>
  <si>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</si>
  <si>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</si>
  <si>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</si>
  <si>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</si>
  <si>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</si>
  <si>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</si>
  <si>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</si>
  <si>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</si>
  <si>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</si>
  <si>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</si>
  <si>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</si>
  <si>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</si>
  <si>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</si>
  <si>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</si>
  <si>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</si>
  <si>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</si>
  <si>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</si>
  <si>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</si>
  <si>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</si>
  <si>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</si>
  <si>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</si>
  <si>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</si>
  <si>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</si>
  <si>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</si>
  <si>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</si>
  <si>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INJ/INF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</si>
  <si>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</si>
  <si>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</si>
  <si>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</si>
  <si>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</si>
  <si>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</si>
  <si>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</si>
  <si>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</si>
  <si>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</si>
  <si>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221742</t>
  </si>
  <si>
    <t>242270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</si>
  <si>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</si>
  <si>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</si>
  <si>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</si>
  <si>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</si>
  <si>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</si>
  <si>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</si>
  <si>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</si>
  <si>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</si>
  <si>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</si>
  <si>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211760</t>
  </si>
  <si>
    <t>J02AX05</t>
  </si>
  <si>
    <t>236842</t>
  </si>
  <si>
    <t>500720</t>
  </si>
  <si>
    <t>MYCAMINE</t>
  </si>
  <si>
    <t>100MG INF PLV SOL 1</t>
  </si>
  <si>
    <t>J02AX06</t>
  </si>
  <si>
    <t>149384</t>
  </si>
  <si>
    <t>ECALTA</t>
  </si>
  <si>
    <t>J05AB06</t>
  </si>
  <si>
    <t>241308</t>
  </si>
  <si>
    <t>J05AX05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</si>
  <si>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</si>
  <si>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</si>
  <si>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</si>
  <si>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</si>
  <si>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</si>
  <si>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</si>
  <si>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</si>
  <si>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</si>
  <si>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</si>
  <si>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</si>
  <si>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</si>
  <si>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</si>
  <si>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L04AA13</t>
  </si>
  <si>
    <t>26259</t>
  </si>
  <si>
    <t>ARAVA</t>
  </si>
  <si>
    <t>L04AD02</t>
  </si>
  <si>
    <t>149149</t>
  </si>
  <si>
    <t>ADVAGRAF</t>
  </si>
  <si>
    <t>3MG CPS PRO 30</t>
  </si>
  <si>
    <t>29710</t>
  </si>
  <si>
    <t>5MG CPS PRO 30</t>
  </si>
  <si>
    <t>N01AH03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</si>
  <si>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</si>
  <si>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</si>
  <si>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</si>
  <si>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</si>
  <si>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</si>
  <si>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</si>
  <si>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</si>
  <si>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</si>
  <si>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</si>
  <si>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</si>
  <si>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</si>
  <si>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500MG/ML INJ SOL 10X2ML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</si>
  <si>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</si>
  <si>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</si>
  <si>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</si>
  <si>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</si>
  <si>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</si>
  <si>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</si>
  <si>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</si>
  <si>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N03AX12</t>
  </si>
  <si>
    <t>84400</t>
  </si>
  <si>
    <t>NEURONTIN</t>
  </si>
  <si>
    <t>300MG CPS DUR 100</t>
  </si>
  <si>
    <t>N04BA02</t>
  </si>
  <si>
    <t>3591</t>
  </si>
  <si>
    <t>250MG/25MG TBL NOB 100</t>
  </si>
  <si>
    <t>N05BA12</t>
  </si>
  <si>
    <t>6618</t>
  </si>
  <si>
    <t>NEUROL</t>
  </si>
  <si>
    <t>0,5MG TBL NOB 30</t>
  </si>
  <si>
    <t>91788</t>
  </si>
  <si>
    <t>0,25MG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</si>
  <si>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</si>
  <si>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</si>
  <si>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</si>
  <si>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</si>
  <si>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</si>
  <si>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</si>
  <si>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</si>
  <si>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233360</t>
  </si>
  <si>
    <t>10MG TBL FLM 20</t>
  </si>
  <si>
    <t>233366</t>
  </si>
  <si>
    <t>10MG TBL FLM 50</t>
  </si>
  <si>
    <t>N05CM18</t>
  </si>
  <si>
    <t>136754</t>
  </si>
  <si>
    <t>136755</t>
  </si>
  <si>
    <t>N06AB04</t>
  </si>
  <si>
    <t>230409</t>
  </si>
  <si>
    <t>CITALEC</t>
  </si>
  <si>
    <t>230415</t>
  </si>
  <si>
    <t>72564</t>
  </si>
  <si>
    <t>40MG/ML INF CNC SOL 5X0,5ML</t>
  </si>
  <si>
    <t>N06AB06</t>
  </si>
  <si>
    <t>230071</t>
  </si>
  <si>
    <t>53950</t>
  </si>
  <si>
    <t>ZOLOFT</t>
  </si>
  <si>
    <t>50MG TBL FLM 28</t>
  </si>
  <si>
    <t>N06AB10</t>
  </si>
  <si>
    <t>134514</t>
  </si>
  <si>
    <t>N06AX11</t>
  </si>
  <si>
    <t>49806</t>
  </si>
  <si>
    <t>ESPRITAL</t>
  </si>
  <si>
    <t>30MG TBL FLM 30</t>
  </si>
  <si>
    <t>N06DX01</t>
  </si>
  <si>
    <t>194043</t>
  </si>
  <si>
    <t>R03AC02</t>
  </si>
  <si>
    <t>231956</t>
  </si>
  <si>
    <t>237705</t>
  </si>
  <si>
    <t>R06AX13</t>
  </si>
  <si>
    <t>216114</t>
  </si>
  <si>
    <t>R06AX27</t>
  </si>
  <si>
    <t>178686</t>
  </si>
  <si>
    <t>JOVESTO</t>
  </si>
  <si>
    <t>0,5MG/ML POR SOL 120ML I</t>
  </si>
  <si>
    <t>V06XX</t>
  </si>
  <si>
    <t>217110</t>
  </si>
  <si>
    <t>217490</t>
  </si>
  <si>
    <t>217491</t>
  </si>
  <si>
    <t>33220</t>
  </si>
  <si>
    <t>POR SOL 1X225G</t>
  </si>
  <si>
    <t>33420</t>
  </si>
  <si>
    <t>33421</t>
  </si>
  <si>
    <t>33527</t>
  </si>
  <si>
    <t>33751</t>
  </si>
  <si>
    <t>33752</t>
  </si>
  <si>
    <t>NUTRIDRINK CREME S PŘÍCHUTÍ LESNÍHO OVOCE</t>
  </si>
  <si>
    <t>33847</t>
  </si>
  <si>
    <t>33848</t>
  </si>
  <si>
    <t>33859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</si>
  <si>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</si>
  <si>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</si>
  <si>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</si>
  <si>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</si>
  <si>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</si>
  <si>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</si>
  <si>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</si>
  <si>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</si>
  <si>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</si>
  <si>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</si>
  <si>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</si>
  <si>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</si>
  <si>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</si>
  <si>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</si>
  <si>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</si>
  <si>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</si>
  <si>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</si>
  <si>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</si>
  <si>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</si>
  <si>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</si>
  <si>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</si>
  <si>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</si>
  <si>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</si>
  <si>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</si>
  <si>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</si>
  <si>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</si>
  <si>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</si>
  <si>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</si>
  <si>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</si>
  <si>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</si>
  <si>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</si>
  <si>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</si>
  <si>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</si>
  <si>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</si>
  <si>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</si>
  <si>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</si>
  <si>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</si>
  <si>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</si>
  <si>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</si>
  <si>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</si>
  <si>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</si>
  <si>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</si>
  <si>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</si>
  <si>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</si>
  <si>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</si>
  <si>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</si>
  <si>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</si>
  <si>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</si>
  <si>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</si>
  <si>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</si>
  <si>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</si>
  <si>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</si>
  <si>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</si>
  <si>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</si>
  <si>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</si>
  <si>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</si>
  <si>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</si>
  <si>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</si>
  <si>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</si>
  <si>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</si>
  <si>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</si>
  <si>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</si>
  <si>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</si>
  <si>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</si>
  <si>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</si>
  <si>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</si>
  <si>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DA001</t>
  </si>
  <si>
    <t>PROUZKY DIAPHAN pro samotestovĂˇnĂ­ 50ks</t>
  </si>
  <si>
    <t>DA002</t>
  </si>
  <si>
    <t>PROUZKY TETRAPHAN DIA  KATALOGO</t>
  </si>
  <si>
    <t>DC634</t>
  </si>
  <si>
    <t>THB KALIBRAÄŚNĂŤ ROZTOK,S7770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</si>
  <si>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</si>
  <si>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</si>
  <si>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</si>
  <si>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</si>
  <si>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</si>
  <si>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</si>
  <si>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</si>
  <si>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</si>
  <si>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</si>
  <si>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</si>
  <si>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</si>
  <si>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</si>
  <si>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</si>
  <si>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</si>
  <si>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</si>
  <si>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</si>
  <si>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</si>
  <si>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</si>
  <si>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</si>
  <si>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</si>
  <si>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</si>
  <si>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</si>
  <si>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</si>
  <si>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</si>
  <si>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ZA463</t>
  </si>
  <si>
    <t>Kompresa NT 10 x 20 cm/2 ks sterilnĂ­ 26620</t>
  </si>
  <si>
    <t>ZC845</t>
  </si>
  <si>
    <t>Kompresa NT 10 x 20 cm/5 ks sterilnĂ­ 26621</t>
  </si>
  <si>
    <t>ZA315</t>
  </si>
  <si>
    <t>Kompresa NT 5 x 5 cm/2 ks sterilnĂ­ 26501</t>
  </si>
  <si>
    <t>ZA478</t>
  </si>
  <si>
    <t>KrytĂ­ actisorb plus 10,5 x 10,5 cm bal. Ăˇ 10 ks s aktivnĂ­m uhlĂ­m SYSMAP105EE</t>
  </si>
  <si>
    <t>ZA615</t>
  </si>
  <si>
    <t>KrytĂ­ cavilon tampĂłn ochrannĂ˝ bariĂ©rovĂ˝ nedrĂˇĹľdivĂ˝ film 1 ml bal. Ăˇ 25 ks 3343E</t>
  </si>
  <si>
    <t>ZM769</t>
  </si>
  <si>
    <t>KrytĂ­ cavilon ubrousky ochrannĂ˝ barierovĂ˝ nedrĂˇĹľdivĂ˝ film pro pĂ©ÄŤi pĹ™i inkontinenci 8 ubrouskĹŻ 20 x 30 cm bal. Ăˇ 96 ks 9274 DH888843488</t>
  </si>
  <si>
    <t>ZT768</t>
  </si>
  <si>
    <t>KrytĂ­ Curafix i.v. Control, fixace i.v. kanyl, s okĂ©nkem, 6 x 7,5 cm, sterilnĂ­, bal. Ăˇ 50 ks 33697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</si>
  <si>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</si>
  <si>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</si>
  <si>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</si>
  <si>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</si>
  <si>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</si>
  <si>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</si>
  <si>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</si>
  <si>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</si>
  <si>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ZN814</t>
  </si>
  <si>
    <t>KrytĂ­ gelovĂ© na rĂˇny ActiMaris bal. Ăˇ 20g 3097749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</si>
  <si>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</si>
  <si>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</si>
  <si>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</si>
  <si>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</si>
  <si>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</si>
  <si>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</si>
  <si>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</si>
  <si>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</si>
  <si>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</si>
  <si>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</si>
  <si>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</si>
  <si>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</si>
  <si>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</si>
  <si>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</si>
  <si>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ZL662</t>
  </si>
  <si>
    <t>KrytĂ­ mastnĂ˝ tyl s parafinem pharmatull 5 x   5 cm bal. Ăˇ 10 ks P-Tull5050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</si>
  <si>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</si>
  <si>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</si>
  <si>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</si>
  <si>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</si>
  <si>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</si>
  <si>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</si>
  <si>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</si>
  <si>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</si>
  <si>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</si>
  <si>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</si>
  <si>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ZA492</t>
  </si>
  <si>
    <t>KrytĂ­ suprasorb H 10 x 10 cm hydrokoloidnĂ­ standard bal. Ăˇ 10 ks (20403) 108830</t>
  </si>
  <si>
    <t>ZA493</t>
  </si>
  <si>
    <t>KrytĂ­ suprasorb H 5 x 10 cm hydrokoloidnĂ­  bal. Ăˇ 10 ks 108861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</si>
  <si>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</si>
  <si>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</si>
  <si>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</si>
  <si>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</si>
  <si>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</si>
  <si>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</si>
  <si>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</si>
  <si>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</si>
  <si>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ZA543</t>
  </si>
  <si>
    <t>KrytĂ­ tielle pÄ›novĂ©   7 x  9 cm bal. Ăˇ 10 ks SYS MTL100 EE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</si>
  <si>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</si>
  <si>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</si>
  <si>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</si>
  <si>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</si>
  <si>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</si>
  <si>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</si>
  <si>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</si>
  <si>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</si>
  <si>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</si>
  <si>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</si>
  <si>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</si>
  <si>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</si>
  <si>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</si>
  <si>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</si>
  <si>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</si>
  <si>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</si>
  <si>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</si>
  <si>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</si>
  <si>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</si>
  <si>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</si>
  <si>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</si>
  <si>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</si>
  <si>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</si>
  <si>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</si>
  <si>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ZD104</t>
  </si>
  <si>
    <t>NĂˇplast omniplast 10,0 cm x 10,0 m 9004472 (900535)</t>
  </si>
  <si>
    <t>ZA451</t>
  </si>
  <si>
    <t>NĂˇplast omniplast 5,0 cm x 9,2 m 9004540 (900429)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</si>
  <si>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</si>
  <si>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</si>
  <si>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</si>
  <si>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</si>
  <si>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</si>
  <si>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</si>
  <si>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</si>
  <si>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</si>
  <si>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</si>
  <si>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</si>
  <si>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</si>
  <si>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</si>
  <si>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</si>
  <si>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</si>
  <si>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</si>
  <si>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</si>
  <si>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ZA329</t>
  </si>
  <si>
    <t>Obinadlo fixa crep   6 cm x 4 m 1323100102</t>
  </si>
  <si>
    <t>ZA330</t>
  </si>
  <si>
    <t>Obinadlo fixa crep   8 cm x 4 m 1323100103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</si>
  <si>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</si>
  <si>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</si>
  <si>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</si>
  <si>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</si>
  <si>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</si>
  <si>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</si>
  <si>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</si>
  <si>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</si>
  <si>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</si>
  <si>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</si>
  <si>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</si>
  <si>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</si>
  <si>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</si>
  <si>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</si>
  <si>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</si>
  <si>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</si>
  <si>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</si>
  <si>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</si>
  <si>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</si>
  <si>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</si>
  <si>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</si>
  <si>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ZA604</t>
  </si>
  <si>
    <t>TyÄŤinka vatovĂˇ sterilnĂ­ jednotlivÄ› balalenĂˇ bal. Ăˇ 1000 ks 5100/SG/CS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</si>
  <si>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</si>
  <si>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</si>
  <si>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</si>
  <si>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</si>
  <si>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</si>
  <si>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</si>
  <si>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</si>
  <si>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</si>
  <si>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</si>
  <si>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</si>
  <si>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</si>
  <si>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</si>
  <si>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</si>
  <si>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</si>
  <si>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ZK693</t>
  </si>
  <si>
    <t>Aquapak - sterilnĂ­ voda 1070 ml + adaptĂ©r (teplĂˇ nebulizace - maska) bal. 10 ks 404128</t>
  </si>
  <si>
    <t>ZD650</t>
  </si>
  <si>
    <t>Aquapak - sterilnĂ­ voda 340 ml s adaptĂ©rem (studenĂˇ nebulizace - kyslĂ­kovĂ© brĂ˝le) bal. Ăˇ 20 ks 400340</t>
  </si>
  <si>
    <t>Aquapak - sterilnĂ­ voda 340 ml s adaptĂ©rem (studenĂˇ nebulizace - kyslĂ­kovĂ© brĂ˝le) bal. Ăˇ 20 ks 400340 - povoleno pouze pro HOK</t>
  </si>
  <si>
    <t>ZC751</t>
  </si>
  <si>
    <t>ÄŚepelka skalpelovĂˇ 11 BB511</t>
  </si>
  <si>
    <t>ZC755</t>
  </si>
  <si>
    <t>ÄŚepelka skalpelovĂˇ 22 BB522</t>
  </si>
  <si>
    <t>ZN618</t>
  </si>
  <si>
    <t>BrĂ˝le kyslĂ­kovĂ© pro dospÄ›lĂ© 210 cm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</si>
  <si>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</si>
  <si>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</si>
  <si>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</si>
  <si>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</si>
  <si>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</si>
  <si>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</si>
  <si>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</si>
  <si>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</si>
  <si>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</si>
  <si>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</si>
  <si>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</si>
  <si>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</si>
  <si>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</si>
  <si>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</si>
  <si>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</si>
  <si>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</si>
  <si>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</si>
  <si>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</si>
  <si>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</si>
  <si>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</si>
  <si>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</si>
  <si>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</si>
  <si>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</si>
  <si>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</si>
  <si>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</si>
  <si>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</si>
  <si>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ZT994</t>
  </si>
  <si>
    <t>Jehelec - HEGAR, rovnĂ˝, 205 mm 019-264-205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</si>
  <si>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</si>
  <si>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</si>
  <si>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</si>
  <si>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</si>
  <si>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</si>
  <si>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</si>
  <si>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</si>
  <si>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</si>
  <si>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</si>
  <si>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</si>
  <si>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ZD980</t>
  </si>
  <si>
    <t>Kanyla perifernĂ­ venĂłznĂ­ vasofix 18G zelenĂˇ s injekÄŤnĂ­m portem, safety 4269136S-01</t>
  </si>
  <si>
    <t>ZD809</t>
  </si>
  <si>
    <t>Kanyla perifernĂ­ venĂłznĂ­ vasofix 20G rĹŻĹľovĂˇ s injekÄŤnĂ­m portem, safety 4269110S-01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</si>
  <si>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</si>
  <si>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</si>
  <si>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</si>
  <si>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</si>
  <si>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</si>
  <si>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</si>
  <si>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</si>
  <si>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</si>
  <si>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</si>
  <si>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</si>
  <si>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</si>
  <si>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</si>
  <si>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</si>
  <si>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</si>
  <si>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</si>
  <si>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</si>
  <si>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</si>
  <si>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</si>
  <si>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</si>
  <si>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</si>
  <si>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</si>
  <si>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</si>
  <si>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</si>
  <si>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</si>
  <si>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</si>
  <si>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</si>
  <si>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</si>
  <si>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</si>
  <si>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</si>
  <si>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</si>
  <si>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</si>
  <si>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ZN411</t>
  </si>
  <si>
    <t>Katetr moÄŤovĂ˝ nelaton 18CH Silasil balĂłnkovĂ˝ 28 dnĂ­ bal. Ăˇ 10 ks 186005-000180</t>
  </si>
  <si>
    <t>ZN412</t>
  </si>
  <si>
    <t>Katetr moÄŤovĂ˝ nelaton 20CH Silasil balĂłnkovĂ˝ 28 dnĂ­ bal. Ăˇ 10 ks 186005-000200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</si>
  <si>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</si>
  <si>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</si>
  <si>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</si>
  <si>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</si>
  <si>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</si>
  <si>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415122-01</t>
  </si>
  <si>
    <t>Konektor bezjehlovĂ˝ caresite bal. Ăˇ 200 ks dohodnutĂˇ cena 10,- KÄŤ bez DPH 415122</t>
  </si>
  <si>
    <t>ZO372</t>
  </si>
  <si>
    <t>Konektor bezjehlovĂ˝ OptiSyte JIM:JSM4001</t>
  </si>
  <si>
    <t>Konektor bezjehlovĂ˝ OptiSyte JIM:JSM4001 - nahrazeno ZK735</t>
  </si>
  <si>
    <t>ZQ860</t>
  </si>
  <si>
    <t>Konektor flocare pro aplikaci enterĂˇlnĂ­ vĂ˝Ĺľivy NUTRICIA PEG 18 CH ENFit (na kusy) 591396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</si>
  <si>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</si>
  <si>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</si>
  <si>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</si>
  <si>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</si>
  <si>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</si>
  <si>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</si>
  <si>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ZB488</t>
  </si>
  <si>
    <t>KrytĂ­ cavilon sprej ochrannĂ˝ barierovĂ˝ nedrĂˇĹľdivĂ˝ film 28 ml bal. Ăˇ 12 ks 3346E</t>
  </si>
  <si>
    <t>ZT997</t>
  </si>
  <si>
    <t>Kyreta dÄ›loĹľnĂ­ Simon ostrĂˇ pevnĂˇ 240 mm 030-600-002</t>
  </si>
  <si>
    <t>ZT995</t>
  </si>
  <si>
    <t>Kyreta kostnĂ­ Volkmann 200 mm dvojitĂ˝ konec 024-344-200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</si>
  <si>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</si>
  <si>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</si>
  <si>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</si>
  <si>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</si>
  <si>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</si>
  <si>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</si>
  <si>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</si>
  <si>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</si>
  <si>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</si>
  <si>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</si>
  <si>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</si>
  <si>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</si>
  <si>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</si>
  <si>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</si>
  <si>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</si>
  <si>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</si>
  <si>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</si>
  <si>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</si>
  <si>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</si>
  <si>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</si>
  <si>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ZC166</t>
  </si>
  <si>
    <t>ManĹľeta pĹ™etlakovĂˇ 500 ml kompletnĂ­ (100 051-018-803) 100 ZIT-500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</si>
  <si>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</si>
  <si>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</si>
  <si>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</si>
  <si>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</si>
  <si>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</si>
  <si>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</si>
  <si>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</si>
  <si>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</si>
  <si>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</si>
  <si>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</si>
  <si>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</si>
  <si>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</si>
  <si>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ZQ144</t>
  </si>
  <si>
    <t>NĹŻĹľky chirurgickĂ© rovnĂ© hrotnatotupĂ© 150 mm TK-AJ 024-15</t>
  </si>
  <si>
    <t>ZQ137</t>
  </si>
  <si>
    <t>NĹŻĹľky chirurgickĂ© rovnĂ© hrtonatĂ© 130 mm TK-AJ 025-13</t>
  </si>
  <si>
    <t>ZT996</t>
  </si>
  <si>
    <t>NĹŻĹľky chirurgickĂ©,Standard rovnĂ© 115 mm ostrĂ© 012-104-115</t>
  </si>
  <si>
    <t>ZT992</t>
  </si>
  <si>
    <t>NĹŻĹľky IRIS jemnĂ© chirurgickĂ© ostrĂ© 115 mm 012-270-115</t>
  </si>
  <si>
    <t>ZB475</t>
  </si>
  <si>
    <t>OdstraĹovaÄŤ koĹľnĂ­ch svorek bal. Ăˇ 20 ks 11.000.00.036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</si>
  <si>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</si>
  <si>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</si>
  <si>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</si>
  <si>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</si>
  <si>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</si>
  <si>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</si>
  <si>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</si>
  <si>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</si>
  <si>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</si>
  <si>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</si>
  <si>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ZT999</t>
  </si>
  <si>
    <t>Pinzeta anatomickĂˇ, rovnĂˇ 115 m0 standard 013-100-115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</si>
  <si>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</si>
  <si>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</si>
  <si>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</si>
  <si>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</si>
  <si>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ZU000</t>
  </si>
  <si>
    <t>Pinzeta chirurgickĂˇ standard rovnĂˇ 115 mm 1 x 2 zuby 013-200-115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</si>
  <si>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</si>
  <si>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</si>
  <si>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</si>
  <si>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</si>
  <si>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</si>
  <si>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</si>
  <si>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ZC791</t>
  </si>
  <si>
    <t>PodloĹľka pro TS kanylu Novo-Pad bal. Ăˇ 25 ks NKS:70-10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</si>
  <si>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</si>
  <si>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</si>
  <si>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</si>
  <si>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</si>
  <si>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</si>
  <si>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</si>
  <si>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</si>
  <si>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</si>
  <si>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</si>
  <si>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</si>
  <si>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</si>
  <si>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</si>
  <si>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</si>
  <si>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</si>
  <si>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</si>
  <si>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</si>
  <si>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</si>
  <si>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</si>
  <si>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</si>
  <si>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</si>
  <si>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</si>
  <si>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</si>
  <si>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SĂˇÄŤek moÄŤovĂ˝ s hodinovou diurĂ©zou curity 400, 2000 ml, hadiÄŤka 150 cm 8150 - vĂ˝padek do 1/2021</t>
  </si>
  <si>
    <t>ZB945</t>
  </si>
  <si>
    <t>SĂˇÄŤek moÄŤovĂ˝ s hodinovou diurĂ©zou typ D8 500 ml 2600 ml hadiÄŤka 130 cm 53.712.08.000 - nahrazuje ZA688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</si>
  <si>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</si>
  <si>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</si>
  <si>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</si>
  <si>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</si>
  <si>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</si>
  <si>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</si>
  <si>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</si>
  <si>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</si>
  <si>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</si>
  <si>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</si>
  <si>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</si>
  <si>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</si>
  <si>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</si>
  <si>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</si>
  <si>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</si>
  <si>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</si>
  <si>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</si>
  <si>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</si>
  <si>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</si>
  <si>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</si>
  <si>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</si>
  <si>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</si>
  <si>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</si>
  <si>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</si>
  <si>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</si>
  <si>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</si>
  <si>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</si>
  <si>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</si>
  <si>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</si>
  <si>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</si>
  <si>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</si>
  <si>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</si>
  <si>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</si>
  <si>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</si>
  <si>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</si>
  <si>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</si>
  <si>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ZQ214</t>
  </si>
  <si>
    <t>Souprava pro rektĂˇlnĂ­ inkontinenci uzavĹ™enĂˇ SECCO (katĂ©tr 165 cm s nĂ­zkotlakovou manĹľetou 3 x 1,5 l sbÄ›rnĂ˝ sĂˇÄŤek se superadsorbentem, stĹ™Ă­kaÄŤka 45 ml) 52.000.00.100</t>
  </si>
  <si>
    <t>ZT467</t>
  </si>
  <si>
    <t>Spojka k systĂ©mu AQUAPAK redukce k pĹ™ipojenĂ­ nosnĂ­ch brĂ˝lĂ­ prĹŻm. 22 mm/ 5 â€“ 7 mm bal. Ăˇ 50 ks I423</t>
  </si>
  <si>
    <t>Sprej cavilon 28 ml bal. Ăˇ 12 ks 3346E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</si>
  <si>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</si>
  <si>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</si>
  <si>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</si>
  <si>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</si>
  <si>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</si>
  <si>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</si>
  <si>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</si>
  <si>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</si>
  <si>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</si>
  <si>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</si>
  <si>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</si>
  <si>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</si>
  <si>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</si>
  <si>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</si>
  <si>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</si>
  <si>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</si>
  <si>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</si>
  <si>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</si>
  <si>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</si>
  <si>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</si>
  <si>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</si>
  <si>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</si>
  <si>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</si>
  <si>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</si>
  <si>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</si>
  <si>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</si>
  <si>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</si>
  <si>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</si>
  <si>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</si>
  <si>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</si>
  <si>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ZT993</t>
  </si>
  <si>
    <t>Svorka - mikropeĂˇn HALSTED-MOSQUITO, hemostatickĂˇ svorka, rovnĂ© branĹľe 125 mm 015-100-125</t>
  </si>
  <si>
    <t>ZT998</t>
  </si>
  <si>
    <t>Svorka na zaĹˇtĂ­pnutĂ­ hadic  zvlĂˇĹˇtÄ› silnĂˇ - Tubing Clamp Presbyterian rovnĂˇ 160 mm hladkĂˇ 015-770-160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</si>
  <si>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</si>
  <si>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</si>
  <si>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</si>
  <si>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</si>
  <si>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</si>
  <si>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</si>
  <si>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</si>
  <si>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</si>
  <si>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</si>
  <si>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</si>
  <si>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ZT046</t>
  </si>
  <si>
    <t>SystĂ©m odsĂˇvacĂ­ uzavĹ™enĂ˝ TS Comfortsoft s aerosolovĂ˝m portem CH 14 30 cm 72 hod. bal. Ăˇ 20 ks 02-011-17</t>
  </si>
  <si>
    <t>ZB255</t>
  </si>
  <si>
    <t>SystĂ©m odsĂˇvacĂ­ uzavĹ™enĂ˝ Ty-care CH14 pro TK bal. Ăˇ 10 ks 444SP01314</t>
  </si>
  <si>
    <t>ZB395</t>
  </si>
  <si>
    <t>Tampon odbÄ›rovĂ˝ transystem Amies pĹŻda plastovĂˇ tyÄŤinka 48 hod. mikrobiologickĂ© vyĹˇetĹ™enĂ­ 1601</t>
  </si>
  <si>
    <t>Trn aspiraÄŤnĂ­ mini spike modrĂ˝ s filtrem ÄŤĂˇstic 5,0 um 4550234</t>
  </si>
  <si>
    <t>ZB689</t>
  </si>
  <si>
    <t>Trokar hrudnĂ­ redax F18 atraumatickĂ˝ bal. Ăˇ 10 ks 21118</t>
  </si>
  <si>
    <t>ZK353</t>
  </si>
  <si>
    <t>Trokar hrudnĂ­ redax F20 atraumatickĂ˝ bal. Ăˇ 10 ks 21120</t>
  </si>
  <si>
    <t>ZJ727</t>
  </si>
  <si>
    <t>Trokar hrudnĂ­ redax F24 atraumatickĂ˝ bal. Ăˇ 10 ks 21124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</si>
  <si>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</si>
  <si>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</si>
  <si>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</si>
  <si>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</si>
  <si>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</si>
  <si>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</si>
  <si>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</si>
  <si>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</si>
  <si>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</si>
  <si>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</si>
  <si>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ZC968</t>
  </si>
  <si>
    <t>Vak odpadnĂ­ Multifiltrate bag 10 000 ml 5029011</t>
  </si>
  <si>
    <t>ZK798</t>
  </si>
  <si>
    <t>ZĂˇtka combi modrĂˇ 4495152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</si>
  <si>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</si>
  <si>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</si>
  <si>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</si>
  <si>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</si>
  <si>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</si>
  <si>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ZB754</t>
  </si>
  <si>
    <t>Zkumavka odbÄ›rovĂˇ Vacuette ÄŤernĂˇ 2 ml sedimentace polouzavĹ™enĂˇ 454073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</si>
  <si>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</si>
  <si>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</si>
  <si>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</si>
  <si>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</si>
  <si>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</si>
  <si>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</si>
  <si>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</si>
  <si>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</si>
  <si>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</si>
  <si>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</si>
  <si>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</si>
  <si>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</si>
  <si>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</si>
  <si>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</si>
  <si>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</si>
  <si>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</si>
  <si>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</si>
  <si>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</si>
  <si>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</si>
  <si>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</si>
  <si>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ZB764</t>
  </si>
  <si>
    <t>Zkumavka odbÄ›rovĂˇ Vacuette zelenĂˇ 4 ml natrium - heparin 454051</t>
  </si>
  <si>
    <t>ZB765</t>
  </si>
  <si>
    <t>Zkumavka odbÄ›rovĂˇ Vacuette zelenĂˇ 9 ml natrium - heparin 455051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</si>
  <si>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</si>
  <si>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</si>
  <si>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</si>
  <si>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</si>
  <si>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</si>
  <si>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</si>
  <si>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</si>
  <si>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</si>
  <si>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</si>
  <si>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</si>
  <si>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</si>
  <si>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</si>
  <si>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</si>
  <si>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</si>
  <si>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</si>
  <si>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</si>
  <si>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</si>
  <si>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</si>
  <si>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</si>
  <si>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</si>
  <si>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</si>
  <si>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</si>
  <si>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ZB034</t>
  </si>
  <si>
    <t>Ĺ itĂ­ dafilon modrĂ˝ 2/0 (3) bal. Ăˇ 36 ks C0935476</t>
  </si>
  <si>
    <t>ZB200</t>
  </si>
  <si>
    <t>Ĺ itĂ­ ethibond gr 2-0 bal. Ăˇ 20 ks X41003</t>
  </si>
  <si>
    <t>ZB610</t>
  </si>
  <si>
    <t>Ĺ itĂ­ premicron zelenĂ˝ 3/0 (2) bal. Ăˇ 36 ks C0026005</t>
  </si>
  <si>
    <t>ZF937</t>
  </si>
  <si>
    <t>Ĺ itĂ­ premicron zelenĂ˝ 3/0 (2) bal. Ăˇ 36 ks C0026553</t>
  </si>
  <si>
    <t>ZP277</t>
  </si>
  <si>
    <t>Ĺ itĂ­ safil fialovĂ˝ 0 (3,5) bal. Ăˇ 36 ks C1048048</t>
  </si>
  <si>
    <t>ZB036</t>
  </si>
  <si>
    <t>Ĺ itĂ­ safil fialovĂ˝ 2 (5) bal. Ăˇ 36 ks C1038210 - nahrazeno ZR997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</si>
  <si>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</si>
  <si>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</si>
  <si>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</si>
  <si>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</si>
  <si>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</si>
  <si>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</si>
  <si>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</si>
  <si>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</si>
  <si>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</si>
  <si>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</si>
  <si>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</si>
  <si>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</si>
  <si>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</si>
  <si>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</si>
  <si>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</si>
  <si>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</si>
  <si>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</si>
  <si>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</si>
  <si>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</si>
  <si>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</si>
  <si>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</si>
  <si>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</si>
  <si>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</si>
  <si>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</si>
  <si>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</si>
  <si>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</si>
  <si>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</si>
  <si>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</si>
  <si>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</si>
  <si>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</si>
  <si>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</si>
  <si>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</si>
  <si>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</si>
  <si>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</si>
  <si>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</si>
  <si>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</si>
  <si>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</si>
  <si>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</si>
  <si>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</si>
  <si>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ZT615</t>
  </si>
  <si>
    <t>Rukavice vyĹˇetĹ™ovacĂ­ latex nesterilnĂ­ bez pudru Shamrock vel . XL T10114 - nahrazuje ZT272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</si>
  <si>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</si>
  <si>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</si>
  <si>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</si>
  <si>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</si>
  <si>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</si>
  <si>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</si>
  <si>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</si>
  <si>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</si>
  <si>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</si>
  <si>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</si>
  <si>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</si>
  <si>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</si>
  <si>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</si>
  <si>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</si>
  <si>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</si>
  <si>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</si>
  <si>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</si>
  <si>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</si>
  <si>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</si>
  <si>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ZT466</t>
  </si>
  <si>
    <t>Rukavice vyĹˇetĹ™ovacĂ­ nitril nesterilnĂ­ bez pudru Peha-Soft white vel. S Ăˇ 200 ks 9422063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</si>
  <si>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</si>
  <si>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</si>
  <si>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</si>
  <si>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</si>
  <si>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</si>
  <si>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</si>
  <si>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</si>
  <si>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</si>
  <si>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</si>
  <si>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</si>
  <si>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ZA396</t>
  </si>
  <si>
    <t>Katetr arterialnĂ­ set 20 GA x 8 cm, set: kanyla s prodluĹľ. hadiÄŤkou a spojkou+zavĂˇdÄ›cĂ­ vodiÄŤ+zav. punkÄŤnĂ­ jehla,  bal.Ăˇ 10 ks SAC-00820</t>
  </si>
  <si>
    <t>ZD909</t>
  </si>
  <si>
    <t>Katetr CVC 2 lumen 7 Fr x 20 cm certofix duo ECO 720 Ăˇ 10 ks 4162200E</t>
  </si>
  <si>
    <t>ZD827</t>
  </si>
  <si>
    <t>Katetr CVC 3 lumen 7 Fr x 20 cm certofix trio ECO SB720 bal. Ăˇ 10 ks 4163206E-07</t>
  </si>
  <si>
    <t>ZC615</t>
  </si>
  <si>
    <t>Katetr CVC 3 lumen 7 Fr x 20 cm certofix trio Protect V720 s antimikr.Ăşpravou bal. Ăˇ 10 ks 4163214P-07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</si>
  <si>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</si>
  <si>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</si>
  <si>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</si>
  <si>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</si>
  <si>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</si>
  <si>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</si>
  <si>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</si>
  <si>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</si>
  <si>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</si>
  <si>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</si>
  <si>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</si>
  <si>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Hadice PVC 8/12 Ăˇ 30 m P06623</t>
  </si>
  <si>
    <t>ZB750</t>
  </si>
  <si>
    <t>Hadice vrapovanĂˇ metrĂˇĹľ dÄ›litelnĂˇ po 400 mm Ăˇ 50 m 1574000/W</t>
  </si>
  <si>
    <t>ZB232</t>
  </si>
  <si>
    <t>Maska anesteziologickĂˇ ÄŤ.4 EcoMask ( s prouĹľky ) bal. Ăˇ 35 ks 7294000</t>
  </si>
  <si>
    <t>ZB233</t>
  </si>
  <si>
    <t>Maska anesteziologickĂˇ ÄŤ.5 EcoMask ( s prouĹľky ) bal. Ăˇ 35 ks 7295000</t>
  </si>
  <si>
    <t>ZF751</t>
  </si>
  <si>
    <t>Maska anesteziologickĂˇ ÄŤ.6 EcoMask ( s prouĹľky ) bal. Ăˇ 20 ks 7296000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</si>
  <si>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</si>
  <si>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</si>
  <si>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</si>
  <si>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</si>
  <si>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</si>
  <si>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</si>
  <si>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ZD534</t>
  </si>
  <si>
    <t>Okruh dĂ˝chacĂ­ compact II 2,0 m bal. Ăˇ 70 ks 2151000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</si>
  <si>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</si>
  <si>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</si>
  <si>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</si>
  <si>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</si>
  <si>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</si>
  <si>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</si>
  <si>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</si>
  <si>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</si>
  <si>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</si>
  <si>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</si>
  <si>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</si>
  <si>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</si>
  <si>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</si>
  <si>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</si>
  <si>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</si>
  <si>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</si>
  <si>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</si>
  <si>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</si>
  <si>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</si>
  <si>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</si>
  <si>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</si>
  <si>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</si>
  <si>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</si>
  <si>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</si>
  <si>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</si>
  <si>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</si>
  <si>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</si>
  <si>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</si>
  <si>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</si>
  <si>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</si>
  <si>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</si>
  <si>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</si>
  <si>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</si>
  <si>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</si>
  <si>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</si>
  <si>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</si>
  <si>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</si>
  <si>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</si>
  <si>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</si>
  <si>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</si>
  <si>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</si>
  <si>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</si>
  <si>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</si>
  <si>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</si>
  <si>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</si>
  <si>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</si>
  <si>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</si>
  <si>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</si>
  <si>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</si>
  <si>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</si>
  <si>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</si>
  <si>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5F1</t>
  </si>
  <si>
    <t>15401</t>
  </si>
  <si>
    <t>ESOFAGOGASTRODUODENOSKOPIE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</si>
  <si>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</si>
  <si>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</si>
  <si>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</si>
  <si>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</si>
  <si>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</si>
  <si>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</si>
  <si>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</si>
  <si>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</si>
  <si>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</si>
  <si>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</si>
  <si>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</si>
  <si>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</si>
  <si>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</si>
  <si>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</si>
  <si>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</si>
  <si>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</si>
  <si>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</si>
  <si>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</si>
  <si>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</si>
  <si>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</si>
  <si>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</si>
  <si>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</si>
  <si>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</si>
  <si>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</si>
  <si>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</si>
  <si>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</si>
  <si>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</si>
  <si>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</si>
  <si>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</si>
  <si>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</si>
  <si>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</si>
  <si>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</si>
  <si>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</si>
  <si>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</si>
  <si>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</si>
  <si>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</si>
  <si>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</si>
  <si>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</si>
  <si>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</si>
  <si>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</si>
  <si>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</si>
  <si>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</si>
  <si>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</si>
  <si>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</si>
  <si>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</si>
  <si>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</si>
  <si>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</si>
  <si>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</si>
  <si>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</si>
  <si>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</si>
  <si>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</si>
  <si>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</si>
  <si>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</si>
  <si>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</si>
  <si>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</si>
  <si>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</si>
  <si>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</si>
  <si>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</si>
  <si>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07197</t>
  </si>
  <si>
    <t>(DRG) ZAVEDENÍ STENTU ČI STENTGRAFTU DO DESCENDENT</t>
  </si>
  <si>
    <t>07555</t>
  </si>
  <si>
    <t>(DRG) LEVOSTRANNÝ BYPASS S POUŽITÍM PUMPY NEBO CEN</t>
  </si>
  <si>
    <t>07397</t>
  </si>
  <si>
    <t xml:space="preserve">(DRG) ZAVEDENÍ TUBULÁRNÍHO STENTGRAFTU DO PÁNEVNÍ </t>
  </si>
  <si>
    <t>09567</t>
  </si>
  <si>
    <t>ZÁKROK NA LEVÉ STRANĚ</t>
  </si>
  <si>
    <t>07401</t>
  </si>
  <si>
    <t>(DRG) REVIZE V OBLASTI PÁNEVNÍCH TEPEN PRO  KRVÁCE</t>
  </si>
  <si>
    <t>15404</t>
  </si>
  <si>
    <t>TOTÁLNÍ KOLONOSKOPIE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</si>
  <si>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</si>
  <si>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</si>
  <si>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</si>
  <si>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</si>
  <si>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</si>
  <si>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</si>
  <si>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</si>
  <si>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</si>
  <si>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</si>
  <si>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</si>
  <si>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</si>
  <si>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</si>
  <si>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</si>
  <si>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</si>
  <si>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</si>
  <si>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</si>
  <si>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</si>
  <si>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</si>
  <si>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</si>
  <si>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</si>
  <si>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</si>
  <si>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</si>
  <si>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</si>
  <si>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</si>
  <si>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</si>
  <si>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</si>
  <si>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</si>
  <si>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</si>
  <si>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</si>
  <si>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</si>
  <si>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</si>
  <si>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</si>
  <si>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</si>
  <si>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</si>
  <si>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</si>
  <si>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</si>
  <si>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</si>
  <si>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</si>
  <si>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07552</t>
  </si>
  <si>
    <t>(DRG) OPERAČNÍ VÝKON BEZ MIMOTĚLNÍHO OBĚHU</t>
  </si>
  <si>
    <t>57215</t>
  </si>
  <si>
    <t>RESEKCE HRUDNÍ STĚNY</t>
  </si>
  <si>
    <t>51395</t>
  </si>
  <si>
    <t>PUNKCE PERITONEÁLNÍ DIAGNOSTICKÁ ČI TERAPEUTICKÁ</t>
  </si>
  <si>
    <t>07363</t>
  </si>
  <si>
    <t xml:space="preserve">(DRG) ZAVEDENÍ BIFURKAČNÍHO STENTGRAFTU DO BŘIŠNÍ 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</si>
  <si>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</si>
  <si>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</si>
  <si>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</si>
  <si>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</si>
  <si>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</si>
  <si>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</si>
  <si>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</si>
  <si>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</si>
  <si>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</si>
  <si>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</si>
  <si>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</si>
  <si>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</si>
  <si>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</si>
  <si>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</si>
  <si>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</si>
  <si>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</si>
  <si>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</si>
  <si>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</si>
  <si>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</si>
  <si>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</si>
  <si>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</si>
  <si>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</si>
  <si>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</si>
  <si>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</si>
  <si>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</si>
  <si>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</si>
  <si>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</si>
  <si>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</si>
  <si>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</si>
  <si>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</si>
  <si>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</si>
  <si>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</si>
  <si>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</si>
  <si>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</si>
  <si>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</si>
  <si>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</si>
  <si>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</si>
  <si>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</si>
  <si>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</si>
  <si>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</si>
  <si>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</si>
  <si>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</si>
  <si>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</si>
  <si>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</si>
  <si>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</si>
  <si>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</si>
  <si>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</si>
  <si>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</si>
  <si>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</si>
  <si>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</si>
  <si>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</si>
  <si>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</si>
  <si>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</si>
  <si>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</si>
  <si>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</si>
  <si>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</si>
  <si>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</si>
  <si>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</si>
  <si>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</si>
  <si>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</si>
  <si>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51211</t>
  </si>
  <si>
    <t>MYOTOMIE JÍCNU, HRUDNÍ PŘÍSTUP</t>
  </si>
  <si>
    <t>07428</t>
  </si>
  <si>
    <t>(DRG) REVIZE V OBLASTI STEHNA PRO  KRVÁCENÍ</t>
  </si>
  <si>
    <t>54130</t>
  </si>
  <si>
    <t>ANEURYSMA BŘIŠNÍ AORTY NEBO PÁNEVNÍ TEPNY INFRAREN</t>
  </si>
  <si>
    <t>07569</t>
  </si>
  <si>
    <t>(DRG) BYPASS NEBO NÁHRADA POPLITEO - POPLITEÁLNÍ A</t>
  </si>
  <si>
    <t>90952</t>
  </si>
  <si>
    <t>(DRG) EXTRAKCE TROMBU NEBO EMBOLU ENDOVASKULÁRNÍ C</t>
  </si>
  <si>
    <t>90954</t>
  </si>
  <si>
    <t>(DRG) KRITICKÁ KONČETINOVÁ ISCHEMIE</t>
  </si>
  <si>
    <t>57211</t>
  </si>
  <si>
    <t>REVIZE OBOU HRUDNÍCH DUTIN ZE STERNOTOMIE</t>
  </si>
  <si>
    <t>90959</t>
  </si>
  <si>
    <t>(DRG) ÚPRAVA ŽILNÍHO NEBO TEPENNÉHO ALOŠTĚPU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</si>
  <si>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</si>
  <si>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</si>
  <si>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</si>
  <si>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</si>
  <si>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</si>
  <si>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</si>
  <si>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</si>
  <si>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</si>
  <si>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90828</t>
  </si>
  <si>
    <t>(DRG) EVAKUACE HEMATOMU NEBO EMPYEMU PLIC THORAKOS</t>
  </si>
  <si>
    <t>09572</t>
  </si>
  <si>
    <t>VÍCEČETNÝ ZÁKROK</t>
  </si>
  <si>
    <t>5F3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</si>
  <si>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</si>
  <si>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</si>
  <si>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</si>
  <si>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</si>
  <si>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</si>
  <si>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</si>
  <si>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</si>
  <si>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</si>
  <si>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</si>
  <si>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</si>
  <si>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</si>
  <si>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</si>
  <si>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</si>
  <si>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</si>
  <si>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</si>
  <si>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</si>
  <si>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</si>
  <si>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</si>
  <si>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</si>
  <si>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</si>
  <si>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</si>
  <si>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</si>
  <si>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</si>
  <si>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</si>
  <si>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</si>
  <si>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</si>
  <si>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</si>
  <si>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</si>
  <si>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</si>
  <si>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</si>
  <si>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</si>
  <si>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</si>
  <si>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</si>
  <si>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</si>
  <si>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</si>
  <si>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</si>
  <si>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</si>
  <si>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</si>
  <si>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</si>
  <si>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</si>
  <si>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</si>
  <si>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</si>
  <si>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62320</t>
  </si>
  <si>
    <t>NEKREKTOMIE DO 5 % POVRCHU TĚLA - TANGENCIÁLNÍ NEB</t>
  </si>
  <si>
    <t>53485</t>
  </si>
  <si>
    <t>ZLOMENINY PÁNEVNÍHO KRUHU - NESTABILNÍ - S OPERAČN</t>
  </si>
  <si>
    <t>66825</t>
  </si>
  <si>
    <t>UPRAVENÍ ZEVNÍHO FIXATÉRU</t>
  </si>
  <si>
    <t>53255</t>
  </si>
  <si>
    <t xml:space="preserve">OTEVŘENÁ REPOZICE A OSTEOSYNTÉZA ZLOMENIN HORNÍHO </t>
  </si>
  <si>
    <t>66865</t>
  </si>
  <si>
    <t>EXCIZE A EXSTIRPACE KOSTI - RESEKCE A NÁHRADA JINÝ</t>
  </si>
  <si>
    <t>53481</t>
  </si>
  <si>
    <t xml:space="preserve">ZLOMENINA  ACETABULA - JEDNOHO PILÍŘE EVENT. JEHO </t>
  </si>
  <si>
    <t>1</t>
  </si>
  <si>
    <t>0003708</t>
  </si>
  <si>
    <t>ZYVOXID</t>
  </si>
  <si>
    <t>0005113</t>
  </si>
  <si>
    <t>TARGOCID</t>
  </si>
  <si>
    <t>0006480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</si>
  <si>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</si>
  <si>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</si>
  <si>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</si>
  <si>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</si>
  <si>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</si>
  <si>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</si>
  <si>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</si>
  <si>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</si>
  <si>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0026902</t>
  </si>
  <si>
    <t>VFEND</t>
  </si>
  <si>
    <t>0029980</t>
  </si>
  <si>
    <t>0059830</t>
  </si>
  <si>
    <t>CIPRINOL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</si>
  <si>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</si>
  <si>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</si>
  <si>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</si>
  <si>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</si>
  <si>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</si>
  <si>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</si>
  <si>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</si>
  <si>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</si>
  <si>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0091731</t>
  </si>
  <si>
    <t>0094155</t>
  </si>
  <si>
    <t>ABAKTAL</t>
  </si>
  <si>
    <t>0096414</t>
  </si>
  <si>
    <t>GENTAMICIN LEK</t>
  </si>
  <si>
    <t>0112782</t>
  </si>
  <si>
    <t>GENTAMICIN B.BRAUN</t>
  </si>
  <si>
    <t>0112786</t>
  </si>
  <si>
    <t>0121240</t>
  </si>
  <si>
    <t>CEFTRIAXON KABI</t>
  </si>
  <si>
    <t>0138455</t>
  </si>
  <si>
    <t>ALBUNORM 20%</t>
  </si>
  <si>
    <t>0142077</t>
  </si>
  <si>
    <t>TIENAM</t>
  </si>
  <si>
    <t>0162180</t>
  </si>
  <si>
    <t>0162187</t>
  </si>
  <si>
    <t>0164401</t>
  </si>
  <si>
    <t>0166269</t>
  </si>
  <si>
    <t>0500566</t>
  </si>
  <si>
    <t>0500720</t>
  </si>
  <si>
    <t>0129056</t>
  </si>
  <si>
    <t>0164407</t>
  </si>
  <si>
    <t>0136083</t>
  </si>
  <si>
    <t>0201030</t>
  </si>
  <si>
    <t>SEFOTAK</t>
  </si>
  <si>
    <t>0193477</t>
  </si>
  <si>
    <t>0134595</t>
  </si>
  <si>
    <t>0064835</t>
  </si>
  <si>
    <t>0113453</t>
  </si>
  <si>
    <t>0149384</t>
  </si>
  <si>
    <t>0156835</t>
  </si>
  <si>
    <t>MEROPENEM KABI</t>
  </si>
  <si>
    <t>0129834</t>
  </si>
  <si>
    <t>0129836</t>
  </si>
  <si>
    <t>0166265</t>
  </si>
  <si>
    <t>0183926</t>
  </si>
  <si>
    <t>AZEPO</t>
  </si>
  <si>
    <t>0113424</t>
  </si>
  <si>
    <t>0195147</t>
  </si>
  <si>
    <t>AMIKACIN MEDOPHARM</t>
  </si>
  <si>
    <t>0183817</t>
  </si>
  <si>
    <t>ARCHIFAR</t>
  </si>
  <si>
    <t>0212531</t>
  </si>
  <si>
    <t>0210993</t>
  </si>
  <si>
    <t>ZERBAXA</t>
  </si>
  <si>
    <t>0205772</t>
  </si>
  <si>
    <t>VORICONAZOLE TEVA</t>
  </si>
  <si>
    <t>0214076</t>
  </si>
  <si>
    <t>0206566</t>
  </si>
  <si>
    <t>0168860</t>
  </si>
  <si>
    <t>0224709</t>
  </si>
  <si>
    <t>ULTRAVIST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</si>
  <si>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</si>
  <si>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</si>
  <si>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</si>
  <si>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</si>
  <si>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</si>
  <si>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</si>
  <si>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</si>
  <si>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</si>
  <si>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</si>
  <si>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0172774</t>
  </si>
  <si>
    <t>0230686</t>
  </si>
  <si>
    <t>0218400</t>
  </si>
  <si>
    <t>0230687</t>
  </si>
  <si>
    <t>0211760</t>
  </si>
  <si>
    <t>0172775</t>
  </si>
  <si>
    <t>0241308</t>
  </si>
  <si>
    <t>0230489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</si>
  <si>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</si>
  <si>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</si>
  <si>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</si>
  <si>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</si>
  <si>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</si>
  <si>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</si>
  <si>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</si>
  <si>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</si>
  <si>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0236842</t>
  </si>
  <si>
    <t>0221742</t>
  </si>
  <si>
    <t>0242270</t>
  </si>
  <si>
    <t>0230548</t>
  </si>
  <si>
    <t>PANZYGA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</si>
  <si>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</si>
  <si>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</si>
  <si>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</si>
  <si>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</si>
  <si>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</si>
  <si>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</si>
  <si>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</si>
  <si>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</si>
  <si>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</si>
  <si>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</si>
  <si>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</si>
  <si>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</si>
  <si>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</si>
  <si>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</si>
  <si>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</si>
  <si>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</si>
  <si>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</si>
  <si>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</si>
  <si>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</si>
  <si>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</si>
  <si>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</si>
  <si>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 NE/</t>
  </si>
  <si>
    <t>0001739</t>
  </si>
  <si>
    <t>DRÁT KIRSCHNERŮV OCEL</t>
  </si>
  <si>
    <t>0002370</t>
  </si>
  <si>
    <t>FIXÁTOR ZEVNÍ JEDNOROVIN./DVOUROVIN.TRUBKOVÝ,SYNTH</t>
  </si>
  <si>
    <t>0002425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</si>
  <si>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</si>
  <si>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</si>
  <si>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</si>
  <si>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</si>
  <si>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</si>
  <si>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0006881</t>
  </si>
  <si>
    <t>ŠROUB KORTIKÁLNÍ, SAMOVRT. HYDROXYAPATIT. 99-6014X</t>
  </si>
  <si>
    <t>0010767</t>
  </si>
  <si>
    <t>0012999</t>
  </si>
  <si>
    <t>STAPLER LINEÁRNÍ S NOŽEM - TCT55; TLC55 (S PZT 001</t>
  </si>
  <si>
    <t>0013009</t>
  </si>
  <si>
    <t>ZÁSOBNÍK PRO STAPLER LIN S NOŽEM - (TCR/TRT/TRD)75</t>
  </si>
  <si>
    <t>0013010</t>
  </si>
  <si>
    <t xml:space="preserve">STAPLER LINEÁRNÍ S NOŽEM - TCT75; TLC75; TCD75 (S </t>
  </si>
  <si>
    <t>0018678</t>
  </si>
  <si>
    <t>CEMENT KOSTNÍ PALACOS R - 40 + GENTAMICINUM  2X40G</t>
  </si>
  <si>
    <t>0027737</t>
  </si>
  <si>
    <t>DLAHA LCP ROVNÁ MALÝ FRAGMENT OCEL NE/STERIL</t>
  </si>
  <si>
    <t>0027930</t>
  </si>
  <si>
    <t>STENT PERIFERNÍ URETERÁLNÍ WHITE STAR INTRAOPERATI</t>
  </si>
  <si>
    <t>0028338</t>
  </si>
  <si>
    <t>SET RENÁLNÍ A NEFROSTOMICKÝ RE400740,400840,400940</t>
  </si>
  <si>
    <t>0030409</t>
  </si>
  <si>
    <t>ŠROUB LCP SAMOŘEZNÝ VELKÝ FRAGMENT OCEL</t>
  </si>
  <si>
    <t>0030454</t>
  </si>
  <si>
    <t>ŠROUB LCP SAMOŘEZNÝ MALÝ FRAGMENT TITAN NE/STERIL</t>
  </si>
  <si>
    <t>0030458</t>
  </si>
  <si>
    <t>0030617</t>
  </si>
  <si>
    <t>STAPLER KOŽNÍ ROYAL - 35W</t>
  </si>
  <si>
    <t>0031337</t>
  </si>
  <si>
    <t>0031437</t>
  </si>
  <si>
    <t>DLAHA LCP A VA-LCP HUMERUS DISTÁLNÍ MALÝ FRAGMENT,</t>
  </si>
  <si>
    <t>0034884</t>
  </si>
  <si>
    <t>ŠROUB STARDRIVE ZAJIŠŤOVACÍ TITAN NE/STERIL</t>
  </si>
  <si>
    <t>0037145</t>
  </si>
  <si>
    <t>PROTÉZA GORE-TEX CÉVNÍ - PRUŽNÁ TENKOSTĚNNÁ</t>
  </si>
  <si>
    <t>0038482</t>
  </si>
  <si>
    <t>DRÁT VODÍCÍ GUIDE WIRE M</t>
  </si>
  <si>
    <t>0043984</t>
  </si>
  <si>
    <t>ČIDLO PRO MĚŘENÍ NITROLEBNÍHO TLAKU NEUROVENT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</si>
  <si>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</si>
  <si>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</si>
  <si>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</si>
  <si>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</si>
  <si>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</si>
  <si>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</si>
  <si>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0051334</t>
  </si>
  <si>
    <t>KATETR URETERÁLNÍ,POLLACK,FLEXI-TIP U-021305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</si>
  <si>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</si>
  <si>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</si>
  <si>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</si>
  <si>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</si>
  <si>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</si>
  <si>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</si>
  <si>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</si>
  <si>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</si>
  <si>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</si>
  <si>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</si>
  <si>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</si>
  <si>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</si>
  <si>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</si>
  <si>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</si>
  <si>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</si>
  <si>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</si>
  <si>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</si>
  <si>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</si>
  <si>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</si>
  <si>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</si>
  <si>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</si>
  <si>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</si>
  <si>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</si>
  <si>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</si>
  <si>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</si>
  <si>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</si>
  <si>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</si>
  <si>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</si>
  <si>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</si>
  <si>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</si>
  <si>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</si>
  <si>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</si>
  <si>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</si>
  <si>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</si>
  <si>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</si>
  <si>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</si>
  <si>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</si>
  <si>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</si>
  <si>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</si>
  <si>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</si>
  <si>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</si>
  <si>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</si>
  <si>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</si>
  <si>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</si>
  <si>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</si>
  <si>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</si>
  <si>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</si>
  <si>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</si>
  <si>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</si>
  <si>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</si>
  <si>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</si>
  <si>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</si>
  <si>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</si>
  <si>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</si>
  <si>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</si>
  <si>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</si>
  <si>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0083836</t>
  </si>
  <si>
    <t>ŠROUB KORTIKÁLNÍ - POLYAXIÁLNÍ 5.0, SAMOŘEZNÝ, TI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</si>
  <si>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</si>
  <si>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</si>
  <si>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</si>
  <si>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</si>
  <si>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</si>
  <si>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</si>
  <si>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</si>
  <si>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</si>
  <si>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</si>
  <si>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</si>
  <si>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</si>
  <si>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0099754</t>
  </si>
  <si>
    <t>ZASLEPOVACÍ HLAVA TIBIE ÚHLOVĚ STABILNÍ TITAN NE/S</t>
  </si>
  <si>
    <t>0099756</t>
  </si>
  <si>
    <t>HŘEB KANYLOVANÝ FEMUR LATERÁLNÍ TITAN NE/STERIL</t>
  </si>
  <si>
    <t>0099934</t>
  </si>
  <si>
    <t>ŠROUB SAMOVRTNÝ KANYLOVANÝ VELKÝ FRAGMENT TITAN</t>
  </si>
  <si>
    <t>0099935</t>
  </si>
  <si>
    <t>0099942</t>
  </si>
  <si>
    <t>ANOSKOP JEDNORÁZOVÝ OPERAČNÍ              A.4023.1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</si>
  <si>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</si>
  <si>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</si>
  <si>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</si>
  <si>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</si>
  <si>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</si>
  <si>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</si>
  <si>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</si>
  <si>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</si>
  <si>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0027901</t>
  </si>
  <si>
    <t>STENT URETERÁLNÍ - WHITE STAR DOUBLE-J</t>
  </si>
  <si>
    <t>0013054</t>
  </si>
  <si>
    <t>STAPLER KOŽNÍ, 35 NEREZ.OCEL. NÁPLNÍ PMW35,PMR35</t>
  </si>
  <si>
    <t>0048653</t>
  </si>
  <si>
    <t>PROSTŘEDEK HEMOSTATICKÝ - SURGICEL</t>
  </si>
  <si>
    <t>0082145</t>
  </si>
  <si>
    <t>NPWT-RENASYS GO SBĚRNÁ NÁDOBA MALÁ</t>
  </si>
  <si>
    <t>0081995</t>
  </si>
  <si>
    <t>NPWT-RENASYS EZ SBĚRNÁ NÁDOBA VELKÁ</t>
  </si>
  <si>
    <t>0006849</t>
  </si>
  <si>
    <t>ŠROUB KORTIKÁLNÍ PRO PENNIG                3510X</t>
  </si>
  <si>
    <t>0082142</t>
  </si>
  <si>
    <t>NPWT-RENASYS F PŘEVAZOVÝ SET STŘEDNÍ M</t>
  </si>
  <si>
    <t>0105746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</si>
  <si>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</si>
  <si>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</si>
  <si>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</si>
  <si>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</si>
  <si>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</si>
  <si>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</si>
  <si>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</si>
  <si>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</si>
  <si>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</si>
  <si>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</si>
  <si>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</si>
  <si>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</si>
  <si>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</si>
  <si>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</si>
  <si>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</si>
  <si>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</si>
  <si>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</si>
  <si>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</si>
  <si>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</si>
  <si>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0030261</t>
  </si>
  <si>
    <t>ŠROUB KORTIKÁLNÍ SAMOŘEZNÝ OCEL</t>
  </si>
  <si>
    <t>0152076</t>
  </si>
  <si>
    <t>KATETR DUFOUR, TROJCESTNÝ PROSTATICKÝ, 50, 80 ML -</t>
  </si>
  <si>
    <t>0152131</t>
  </si>
  <si>
    <t>STAPLER LINEÁRNÍ S NOŽEM - LC10038, LC10045 (PRO P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</si>
  <si>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</si>
  <si>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</si>
  <si>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</si>
  <si>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</si>
  <si>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</si>
  <si>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</si>
  <si>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</si>
  <si>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</si>
  <si>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</si>
  <si>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</si>
  <si>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</si>
  <si>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</si>
  <si>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</si>
  <si>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0151533</t>
  </si>
  <si>
    <t>ZÁSOBNÍK KLIPÚ TITANOVÝCH SMALL</t>
  </si>
  <si>
    <t>0051815</t>
  </si>
  <si>
    <t>KATETR SINGL.LOOP K TU/PERK.DREN.LEDV.,VODIČ FIX.P</t>
  </si>
  <si>
    <t>0142054</t>
  </si>
  <si>
    <t xml:space="preserve">IMPLANTÁT KRANIOFACIÁLNÍ LA FÓRTE SYSTÉM, SLITINA </t>
  </si>
  <si>
    <t>0142089</t>
  </si>
  <si>
    <t>0142058</t>
  </si>
  <si>
    <t>0142057</t>
  </si>
  <si>
    <t>0142154</t>
  </si>
  <si>
    <t>DLAHA ŽEBERNÍ KLIPOVACÍ; OCEL</t>
  </si>
  <si>
    <t>0152830</t>
  </si>
  <si>
    <t>KATETR BALÓNKOVÝ FOGARTY EMBOLEKTOMICKÝ - EM</t>
  </si>
  <si>
    <t>0028342</t>
  </si>
  <si>
    <t>SET RENÁLNÍ A NEFROSTOMICKÝ RE 401440</t>
  </si>
  <si>
    <t>0112844</t>
  </si>
  <si>
    <t>FIXÁTOR ZEVNÍ JEDNOROVINNÝ ZÁPĚSTÍ PENNIG II RADIU</t>
  </si>
  <si>
    <t>0031497</t>
  </si>
  <si>
    <t>DLAHA LCP FEMUR DISTÁLNÍ VELKÝ FRAGMENT OCEL TITAN</t>
  </si>
  <si>
    <t>0053393</t>
  </si>
  <si>
    <t>DRÁT VODÍCÍ HYDROFILNÍ P18 150H,P25 150H,P32 150H,</t>
  </si>
  <si>
    <t>0058605</t>
  </si>
  <si>
    <t>KARDIOSTEH PROLENE W8310,8330,8556,8710,8721,8816</t>
  </si>
  <si>
    <t>0163248</t>
  </si>
  <si>
    <t>0107484</t>
  </si>
  <si>
    <t>DLAHA LCP HUMERUS DISTÁLNÍ MALÝ FRAGMNENT OCEL TIT</t>
  </si>
  <si>
    <t>0058381</t>
  </si>
  <si>
    <t>EVAKUACE HEMATOMU NEBO EMPYEMU DRG 90828</t>
  </si>
  <si>
    <t>0073263</t>
  </si>
  <si>
    <t>K-DRÁT MEDIN OCEL</t>
  </si>
  <si>
    <t>0152135</t>
  </si>
  <si>
    <t>ZÁSOBNÍK PRO STAPLER LINEÁR.S NOŽEM-LCC10038,LCC10</t>
  </si>
  <si>
    <t>0142084</t>
  </si>
  <si>
    <t>0059978</t>
  </si>
  <si>
    <t>KLIPY EXTRA TITAN LT100,LT200</t>
  </si>
  <si>
    <t>0151532</t>
  </si>
  <si>
    <t>STAPLER KOŽNÍ 7.0</t>
  </si>
  <si>
    <t>0059979</t>
  </si>
  <si>
    <t>KLIPY EXTRA TITAN LT300,LT400</t>
  </si>
  <si>
    <t>0109160</t>
  </si>
  <si>
    <t>DLAHA 3.5 REKONSTRUKČNÍ, ROVNÁ, TI</t>
  </si>
  <si>
    <t>0142059</t>
  </si>
  <si>
    <t>0142088</t>
  </si>
  <si>
    <t>0060415</t>
  </si>
  <si>
    <t>DLAHA D.M.S. OCEL</t>
  </si>
  <si>
    <t>0142070</t>
  </si>
  <si>
    <t>IMPLANTÁT MANDIBULÁRNÍ LA FÓRTE SYSTÉM, SLITINA TI</t>
  </si>
  <si>
    <t>0112856</t>
  </si>
  <si>
    <t>FIXÁTOR ZEVNÍ RÁMOVÝ GALAXY DLOUHÉ KOSTI DK A HK</t>
  </si>
  <si>
    <t>0112854</t>
  </si>
  <si>
    <t>0163228</t>
  </si>
  <si>
    <t>IMPLANTÁT KRANIOFACIÁLNÍ LA FÓRTE SYSTÉM</t>
  </si>
  <si>
    <t>0163216</t>
  </si>
  <si>
    <t>0142487</t>
  </si>
  <si>
    <t>ŠROUB UZAMYKATELNÝ SAMOŘEZNÝ, 3,5MM; TI</t>
  </si>
  <si>
    <t>00651</t>
  </si>
  <si>
    <t>OD TYPU 51 - PRO NEMOCNICE TYPU 3, (KATEGORIE 6) -</t>
  </si>
  <si>
    <t>00655</t>
  </si>
  <si>
    <t>OD TYPU 55 - PRO NEMOCNICE TYPU 3, (KATEGORIE 6) -</t>
  </si>
  <si>
    <t>04700</t>
  </si>
  <si>
    <t>KONZERVATIVNÍ OŠETŘENÍ V DENTOALVEOLÁRNÍ CHIRURGII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</si>
  <si>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</si>
  <si>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</si>
  <si>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</si>
  <si>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</si>
  <si>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</si>
  <si>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</si>
  <si>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</si>
  <si>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</si>
  <si>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</si>
  <si>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</si>
  <si>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11505</t>
  </si>
  <si>
    <t>SPECIÁLNÍ PARENTERÁLNÍ VÝŽIVA</t>
  </si>
  <si>
    <t>11506</t>
  </si>
  <si>
    <t>PLNOHODNOTNÁ PARENTERÁLNÍ VÝŽIVA</t>
  </si>
  <si>
    <t>15445</t>
  </si>
  <si>
    <t xml:space="preserve">POUŽITÍ VIDEOENDOSKOPU PŘI ENDOSKOPICKÉM VÝKONU Á </t>
  </si>
  <si>
    <t>15910</t>
  </si>
  <si>
    <t>ENDOSKOPICKÁ EXTRAKCE CIZÍHO TĚLESA Z JÍCNU A ŽALU</t>
  </si>
  <si>
    <t>51022</t>
  </si>
  <si>
    <t>CÍLENÉ VYŠETŘENÍ CHIRURGEM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</si>
  <si>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</si>
  <si>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</si>
  <si>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</si>
  <si>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</si>
  <si>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</si>
  <si>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</si>
  <si>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</si>
  <si>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</si>
  <si>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</si>
  <si>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</si>
  <si>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65219</t>
  </si>
  <si>
    <t>KOMPLEXNÍ OŠETŘENÍ VĚTŠÍCH OBLIČEJOVÝCH DEFEKTŮ</t>
  </si>
  <si>
    <t>65513</t>
  </si>
  <si>
    <t>PŘÍPRAVA FASCIÁLNÍHO A PERIKRANIÁLNÍHO LALOKU K RE</t>
  </si>
  <si>
    <t>65949</t>
  </si>
  <si>
    <t>OŠETŘENÍ KOLEMČELISTNÍHO ZÁNĚTU A DRENÁŽ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</si>
  <si>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</si>
  <si>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</si>
  <si>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</si>
  <si>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</si>
  <si>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</si>
  <si>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</si>
  <si>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</si>
  <si>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</si>
  <si>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</si>
  <si>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</si>
  <si>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66829</t>
  </si>
  <si>
    <t>ZAVEDENÍ PROPLACHOVÉ LAVÁŽE</t>
  </si>
  <si>
    <t>71131</t>
  </si>
  <si>
    <t xml:space="preserve">POUŽITÍ VYŠETŘOVACÍHO MIKROSKOPU V ORL AMBULANTNÍ 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</si>
  <si>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</si>
  <si>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</si>
  <si>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</si>
  <si>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</si>
  <si>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</si>
  <si>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</si>
  <si>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</si>
  <si>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</si>
  <si>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</si>
  <si>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</si>
  <si>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71747</t>
  </si>
  <si>
    <t>ČÁSTEČNÁ EXSTIRPACE KRČNÍCH UZLIN</t>
  </si>
  <si>
    <t>71751</t>
  </si>
  <si>
    <t>EXENTERACE KRČNÍCH UZLIN JEDNOSTRANNÁ</t>
  </si>
  <si>
    <t>76363</t>
  </si>
  <si>
    <t xml:space="preserve">CYSTOTOMIE EV. CYSTOSTOMIE (EXTRAKCE KONKREMENTU, </t>
  </si>
  <si>
    <t>76397</t>
  </si>
  <si>
    <t>INCIZE A DRENÁŽ PERIURETRÁLNÍHO ABSCESU, HEMATOMU</t>
  </si>
  <si>
    <t>76427</t>
  </si>
  <si>
    <t>CIRKUMCIZE, DĚTI OD 3 LET A DOSPĚLÍ</t>
  </si>
  <si>
    <t>76483</t>
  </si>
  <si>
    <t>RESEKCE LEDVINY NEBO HEMINEFREKTOMIE JEDNOSTRANNÁ</t>
  </si>
  <si>
    <t>76539</t>
  </si>
  <si>
    <t>PERKUTÁNNÍ NEFROSTOMIE JEDNOSTRANNÁ (EV. PŘIČTI CY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</si>
  <si>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</si>
  <si>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</si>
  <si>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</si>
  <si>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</si>
  <si>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</si>
  <si>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</si>
  <si>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</si>
  <si>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</si>
  <si>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</si>
  <si>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</si>
  <si>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</si>
  <si>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</si>
  <si>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</si>
  <si>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</si>
  <si>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</si>
  <si>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90906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</si>
  <si>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</si>
  <si>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</si>
  <si>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</si>
  <si>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</si>
  <si>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</si>
  <si>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</si>
  <si>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</si>
  <si>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</si>
  <si>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</si>
  <si>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</si>
  <si>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</si>
  <si>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</si>
  <si>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</si>
  <si>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</si>
  <si>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</si>
  <si>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</si>
  <si>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</si>
  <si>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</si>
  <si>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</si>
  <si>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</si>
  <si>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</si>
  <si>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76531</t>
  </si>
  <si>
    <t>CYSTOURETROSKOPIE</t>
  </si>
  <si>
    <t>56151</t>
  </si>
  <si>
    <t>TREPANACE PRO EXTRACEREBRÁLNÍ HEMATOM NEBO KRANIOT</t>
  </si>
  <si>
    <t>76215</t>
  </si>
  <si>
    <t>KATETRIZACE URETERU, NEBO EXTRAKCE KONKREMENTU Z M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</si>
  <si>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</si>
  <si>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</si>
  <si>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</si>
  <si>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</si>
  <si>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</si>
  <si>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</si>
  <si>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</si>
  <si>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</si>
  <si>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51821</t>
  </si>
  <si>
    <t>CHIRURGICKÉ ODSTRANĚNÍ CIZÍHO TĚLESA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</si>
  <si>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</si>
  <si>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</si>
  <si>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</si>
  <si>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</si>
  <si>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</si>
  <si>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</si>
  <si>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66325</t>
  </si>
  <si>
    <t>RESEKCE OBRATLE - ZADNÍ - LAMINEKTOMIE KOMPLETNÍ J</t>
  </si>
  <si>
    <t>71639</t>
  </si>
  <si>
    <t>ENDOSKOPICKÁ OPERACE V NOSNÍ DUTINĚ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</si>
  <si>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</si>
  <si>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</si>
  <si>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</si>
  <si>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</si>
  <si>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</si>
  <si>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</si>
  <si>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</si>
  <si>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</si>
  <si>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15408</t>
  </si>
  <si>
    <t>ANOSKOPIE</t>
  </si>
  <si>
    <t>65211</t>
  </si>
  <si>
    <t>OŠETŘENÍ ZLOMENINY ČELISTI DESTIČKOVOU ŠROUBOVANOU</t>
  </si>
  <si>
    <t>78310</t>
  </si>
  <si>
    <t xml:space="preserve">NEODKLADNÁ KARDIOPULMONÁLNÍ RESUSCITACE ROZŠÍŘENÁ </t>
  </si>
  <si>
    <t>62110</t>
  </si>
  <si>
    <t>PŘEVAZ POPÁLENINY V ROZSAHU OD 1 % DO 10 %  POVRCH</t>
  </si>
  <si>
    <t>56117</t>
  </si>
  <si>
    <t>INTRAKRANIÁLNÍ REKONSTRUKČNÍ OPERACE PŘI LIKVOREI</t>
  </si>
  <si>
    <t>76345</t>
  </si>
  <si>
    <t>REIMPLANTACE URETERU (UCNA)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</si>
  <si>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</si>
  <si>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</si>
  <si>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</si>
  <si>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</si>
  <si>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</si>
  <si>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</si>
  <si>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90905</t>
  </si>
  <si>
    <t>71665</t>
  </si>
  <si>
    <t>FENESTRACE ČELNÍ DUTINY</t>
  </si>
  <si>
    <t>76335</t>
  </si>
  <si>
    <t>OPERAČNÍ REVIZE PERIRENÁLNÍCH NEBO PERIURETERÁLNÍC</t>
  </si>
  <si>
    <t>62230</t>
  </si>
  <si>
    <t>UVOLŇUJÍCÍ NÁŘEZY NA KONČETINĚ</t>
  </si>
  <si>
    <t>71629</t>
  </si>
  <si>
    <t>ODSTRANĚNÍ ZADNÍ NOSNÍ TAMPONÁDY</t>
  </si>
  <si>
    <t>66459</t>
  </si>
  <si>
    <t>RESEKCE HLAVICE HUMERU</t>
  </si>
  <si>
    <t>56446</t>
  </si>
  <si>
    <t>SPINÁLNÍ NAVIGACE ZALOŽENÁ NA PEROPERAČNÍ ISOFLUOR</t>
  </si>
  <si>
    <t>90962</t>
  </si>
  <si>
    <t>(DRG) ORTOPEDICKÁ OPERACE PRO MALIGNÍ NOVOTVAR</t>
  </si>
  <si>
    <t>91926</t>
  </si>
  <si>
    <t>(DRG) APLIKACE PŘETLAKU DO DÝCHACÍCH CEST</t>
  </si>
  <si>
    <t>91925</t>
  </si>
  <si>
    <t>(DRG) APLIKACE KYSLÍKU O VYSOKÉM PRŮTOKU NOSNÍ KAN</t>
  </si>
  <si>
    <t>7F1</t>
  </si>
  <si>
    <t>71763</t>
  </si>
  <si>
    <t>TONZILEKTOMIE</t>
  </si>
  <si>
    <t>71775</t>
  </si>
  <si>
    <t>PAROTIDEKTOMIE LATERÁLNÍ KONZERVATIVNÍ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</si>
  <si>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</si>
  <si>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</si>
  <si>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</si>
  <si>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</si>
  <si>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</si>
  <si>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</si>
  <si>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</si>
  <si>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</si>
  <si>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</si>
  <si>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</si>
  <si>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</si>
  <si>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</si>
  <si>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</si>
  <si>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</si>
  <si>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</si>
  <si>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</si>
  <si>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</si>
  <si>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</si>
  <si>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</si>
  <si>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</si>
  <si>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</si>
  <si>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</si>
  <si>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</si>
  <si>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</si>
  <si>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</si>
  <si>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</si>
  <si>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</si>
  <si>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</si>
  <si>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</si>
  <si>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</si>
  <si>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</si>
  <si>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03053</t>
  </si>
  <si>
    <t xml:space="preserve">VÝKONY NA DUTINÁCH A MASTOIDU S MCC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</si>
  <si>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</si>
  <si>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</si>
  <si>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</si>
  <si>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</si>
  <si>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</si>
  <si>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</si>
  <si>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</si>
  <si>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</si>
  <si>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</si>
  <si>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</si>
  <si>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</si>
  <si>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</si>
  <si>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</si>
  <si>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</si>
  <si>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</si>
  <si>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</si>
  <si>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</si>
  <si>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</si>
  <si>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</si>
  <si>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</si>
  <si>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</si>
  <si>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</si>
  <si>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05323</t>
  </si>
  <si>
    <t xml:space="preserve">SRDEČNÍ KATETRIZACE PŘI JINÝCH PORUCHÁCH OBĚHOVÉHO SYSTÉMU S                                        </t>
  </si>
  <si>
    <t>05421</t>
  </si>
  <si>
    <t xml:space="preserve">SRDEČNÍ ARYTMIE A PORUCHY VEDENÍ BEZ CC                                                             </t>
  </si>
  <si>
    <t>05483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</si>
  <si>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</si>
  <si>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</si>
  <si>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</si>
  <si>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</si>
  <si>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</si>
  <si>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</si>
  <si>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</si>
  <si>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</si>
  <si>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</si>
  <si>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</si>
  <si>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</si>
  <si>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</si>
  <si>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</si>
  <si>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</si>
  <si>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</si>
  <si>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</si>
  <si>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</si>
  <si>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</si>
  <si>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</si>
  <si>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06342</t>
  </si>
  <si>
    <t xml:space="preserve">VASKULÁRNÍ INSUFICIENCE GASTROINTESTINÁLNÍHO SYSTÉMU S CC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</si>
  <si>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</si>
  <si>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</si>
  <si>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</si>
  <si>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</si>
  <si>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07013</t>
  </si>
  <si>
    <t xml:space="preserve">VÝKONY NA PANKREATU, JÁTRECH A SPOJKY S MCC                                                         </t>
  </si>
  <si>
    <t>07311</t>
  </si>
  <si>
    <t xml:space="preserve">MALIGNÍ ONEMOCNĚNÍ HEPATOBILIÁRNÍHO SYSTÉMU A PANKREATU BEZ C                                       </t>
  </si>
  <si>
    <t>07341</t>
  </si>
  <si>
    <t xml:space="preserve">JINÉ PORUCHY ŽLUČOVÝCH CEST BEZ CC         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</si>
  <si>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</si>
  <si>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</si>
  <si>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</si>
  <si>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08331</t>
  </si>
  <si>
    <t xml:space="preserve">MALIGNÍ ONEMOCNĚNÍ MUSKULOSKELETÁLNÍHO SYSTÉMU A POJIVOVÉ TKÁ                                       </t>
  </si>
  <si>
    <t>08363</t>
  </si>
  <si>
    <t xml:space="preserve">PORUCHY POJIVOVÉ TKÁNĚ S MCC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</si>
  <si>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</si>
  <si>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</si>
  <si>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10063</t>
  </si>
  <si>
    <t xml:space="preserve">JINÉ VÝKONY PŘI ENDOKRINNÍCH, NUTRIČNÍCH A METABOLICKÝCH PORU                                       </t>
  </si>
  <si>
    <t>10313</t>
  </si>
  <si>
    <t xml:space="preserve">HYPOVOLÉMIE A PORUCHY ELEKTROLYTŮ S MCC            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</si>
  <si>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</si>
  <si>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</si>
  <si>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</si>
  <si>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</si>
  <si>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</si>
  <si>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</si>
  <si>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</si>
  <si>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</si>
  <si>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</si>
  <si>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</si>
  <si>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11323</t>
  </si>
  <si>
    <t xml:space="preserve">INFEKCE LEDVIN A MOČOVÝCH CEST S MCC                                                                </t>
  </si>
  <si>
    <t>12302</t>
  </si>
  <si>
    <t xml:space="preserve">MALIGNÍ ONEMOCNĚNÍ MUŽSKÉHO REPRODUKČNÍHO SYSTÉMU S CC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</si>
  <si>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</si>
  <si>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</si>
  <si>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</si>
  <si>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</si>
  <si>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</si>
  <si>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</si>
  <si>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</si>
  <si>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</si>
  <si>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</si>
  <si>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</si>
  <si>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</si>
  <si>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</si>
  <si>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</si>
  <si>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</si>
  <si>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</si>
  <si>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</si>
  <si>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</si>
  <si>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</si>
  <si>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</si>
  <si>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</si>
  <si>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</si>
  <si>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</si>
  <si>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</si>
  <si>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</si>
  <si>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</si>
  <si>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</si>
  <si>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</si>
  <si>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</si>
  <si>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</si>
  <si>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</si>
  <si>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</si>
  <si>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</si>
  <si>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</si>
  <si>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</si>
  <si>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</si>
  <si>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</si>
  <si>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</si>
  <si>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</si>
  <si>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706</t>
  </si>
  <si>
    <t>89173</t>
  </si>
  <si>
    <t>ANTEGRÁDNÍ PYELOGRAFIE JEDNOSTRANNÁ</t>
  </si>
  <si>
    <t>809</t>
  </si>
  <si>
    <t>89169</t>
  </si>
  <si>
    <t>CYSTOURETROGRAFIE</t>
  </si>
  <si>
    <t>22</t>
  </si>
  <si>
    <t>407</t>
  </si>
  <si>
    <t>0002087</t>
  </si>
  <si>
    <t>18F-FDG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</si>
  <si>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</si>
  <si>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</si>
  <si>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</si>
  <si>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</si>
  <si>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</si>
  <si>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</si>
  <si>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</si>
  <si>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</si>
  <si>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</si>
  <si>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</si>
  <si>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</si>
  <si>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</si>
  <si>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</si>
  <si>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</si>
  <si>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</si>
  <si>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</si>
  <si>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</si>
  <si>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</si>
  <si>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</si>
  <si>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</si>
  <si>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</si>
  <si>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</si>
  <si>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</si>
  <si>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</si>
  <si>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</si>
  <si>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</si>
  <si>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</si>
  <si>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</si>
  <si>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</si>
  <si>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</si>
  <si>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</si>
  <si>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</si>
  <si>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</si>
  <si>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</si>
  <si>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</si>
  <si>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</si>
  <si>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</si>
  <si>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</si>
  <si>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</si>
  <si>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</si>
  <si>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</si>
  <si>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</si>
  <si>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</si>
  <si>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</si>
  <si>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</si>
  <si>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</si>
  <si>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</si>
  <si>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</si>
  <si>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</si>
  <si>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</si>
  <si>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</si>
  <si>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</si>
  <si>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</si>
  <si>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</si>
  <si>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</si>
  <si>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</si>
  <si>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</si>
  <si>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</si>
  <si>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</si>
  <si>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</si>
  <si>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</si>
  <si>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</si>
  <si>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</si>
  <si>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</si>
  <si>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</si>
  <si>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</si>
  <si>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</si>
  <si>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</si>
  <si>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</si>
  <si>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</si>
  <si>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</si>
  <si>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</si>
  <si>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</si>
  <si>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</si>
  <si>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</si>
  <si>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</si>
  <si>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</si>
  <si>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</si>
  <si>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</si>
  <si>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</si>
  <si>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</si>
  <si>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</si>
  <si>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</si>
  <si>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</si>
  <si>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</si>
  <si>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</si>
  <si>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</si>
  <si>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</si>
  <si>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</si>
  <si>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</si>
  <si>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</si>
  <si>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</si>
  <si>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</si>
  <si>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</si>
  <si>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</si>
  <si>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</si>
  <si>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</si>
  <si>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</si>
  <si>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96869</t>
  </si>
  <si>
    <t>ZPRACOVÁNÍ KRVE PRO AGREGAČNÍ VYŠETŘENÍ</t>
  </si>
  <si>
    <t>96894</t>
  </si>
  <si>
    <t>STATIMOVÉ STANOVENÍ MOLEKULÁRNÍCH MARKERŮ HEMOSTÁZ</t>
  </si>
  <si>
    <t>96892</t>
  </si>
  <si>
    <t>STATIMOVÉ VYŠETŘENÍ FAKTORU VIII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</si>
  <si>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</si>
  <si>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</si>
  <si>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</si>
  <si>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</si>
  <si>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</si>
  <si>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</si>
  <si>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</si>
  <si>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</si>
  <si>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</si>
  <si>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</si>
  <si>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</si>
  <si>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</si>
  <si>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</si>
  <si>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</si>
  <si>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</si>
  <si>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</si>
  <si>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</si>
  <si>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</si>
  <si>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</si>
  <si>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</si>
  <si>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</si>
  <si>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</si>
  <si>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</si>
  <si>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</si>
  <si>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</si>
  <si>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</si>
  <si>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</si>
  <si>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</si>
  <si>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</si>
  <si>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</si>
  <si>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</si>
  <si>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</si>
  <si>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</si>
  <si>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</si>
  <si>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</si>
  <si>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</si>
  <si>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</si>
  <si>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</si>
  <si>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</si>
  <si>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</si>
  <si>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</si>
  <si>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</si>
  <si>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</si>
  <si>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</si>
  <si>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</si>
  <si>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</si>
  <si>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</si>
  <si>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</si>
  <si>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</si>
  <si>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</si>
  <si>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</si>
  <si>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</si>
  <si>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</si>
  <si>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</si>
  <si>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</si>
  <si>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</si>
  <si>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</si>
  <si>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</si>
  <si>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</si>
  <si>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</si>
  <si>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</si>
  <si>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</si>
  <si>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</si>
  <si>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</si>
  <si>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</si>
  <si>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</si>
  <si>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</si>
  <si>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</si>
  <si>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</si>
  <si>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</si>
  <si>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</si>
  <si>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</si>
  <si>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</si>
  <si>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</si>
  <si>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</si>
  <si>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</si>
  <si>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</si>
  <si>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</si>
  <si>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</si>
  <si>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</si>
  <si>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</si>
  <si>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</si>
  <si>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</si>
  <si>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</si>
  <si>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</si>
  <si>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</si>
  <si>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</si>
  <si>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</si>
  <si>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</si>
  <si>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</si>
  <si>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</si>
  <si>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</si>
  <si>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</si>
  <si>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</si>
  <si>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</si>
  <si>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</si>
  <si>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</si>
  <si>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</si>
  <si>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</si>
  <si>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</si>
  <si>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</si>
  <si>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</si>
  <si>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</si>
  <si>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</si>
  <si>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</si>
  <si>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</si>
  <si>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</si>
  <si>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</si>
  <si>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</si>
  <si>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</si>
  <si>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</si>
  <si>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</si>
  <si>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</si>
  <si>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</si>
  <si>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</si>
  <si>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</si>
  <si>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</si>
  <si>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</si>
  <si>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</si>
  <si>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</si>
  <si>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</si>
  <si>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</si>
  <si>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</si>
  <si>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</si>
  <si>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</si>
  <si>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</si>
  <si>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</si>
  <si>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</si>
  <si>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</si>
  <si>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</si>
  <si>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</si>
  <si>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</si>
  <si>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</si>
  <si>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</si>
  <si>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</si>
  <si>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</si>
  <si>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</si>
  <si>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</si>
  <si>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</si>
  <si>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</si>
  <si>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</si>
  <si>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</si>
  <si>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</si>
  <si>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</si>
  <si>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</si>
  <si>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</si>
  <si>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</si>
  <si>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</si>
  <si>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</si>
  <si>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</si>
  <si>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</si>
  <si>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</si>
  <si>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</si>
  <si>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</si>
  <si>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</si>
  <si>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</si>
  <si>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</si>
  <si>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</si>
  <si>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</si>
  <si>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</si>
  <si>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</si>
  <si>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</si>
  <si>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</si>
  <si>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</si>
  <si>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</si>
  <si>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</si>
  <si>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</si>
  <si>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</si>
  <si>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</si>
  <si>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</si>
  <si>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</si>
  <si>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</si>
  <si>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</si>
  <si>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</si>
  <si>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</si>
  <si>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</si>
  <si>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</si>
  <si>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</si>
  <si>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</si>
  <si>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</si>
  <si>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</si>
  <si>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</si>
  <si>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</si>
  <si>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</si>
  <si>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</si>
  <si>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</si>
  <si>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</si>
  <si>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</si>
  <si>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</si>
  <si>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</si>
  <si>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</si>
  <si>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</si>
  <si>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</si>
  <si>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</si>
  <si>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</si>
  <si>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</si>
  <si>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</si>
  <si>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</si>
  <si>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</si>
  <si>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</si>
  <si>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81679</t>
  </si>
  <si>
    <t>1,25-DIHYDROXYVITAMIN D (1,25 (OH)2D)</t>
  </si>
  <si>
    <t>81323</t>
  </si>
  <si>
    <t>ADENOSINDEAMINÁZA</t>
  </si>
  <si>
    <t>81545</t>
  </si>
  <si>
    <t>MĚĎ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</si>
  <si>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</si>
  <si>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</si>
  <si>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</si>
  <si>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</si>
  <si>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</si>
  <si>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</si>
  <si>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</si>
  <si>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</si>
  <si>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</si>
  <si>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</si>
  <si>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</si>
  <si>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</si>
  <si>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</si>
  <si>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</si>
  <si>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</si>
  <si>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</si>
  <si>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</si>
  <si>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</si>
  <si>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</si>
  <si>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</si>
  <si>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</si>
  <si>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</si>
  <si>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</si>
  <si>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</si>
  <si>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</si>
  <si>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</si>
  <si>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</si>
  <si>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</si>
  <si>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</si>
  <si>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</si>
  <si>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</si>
  <si>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</si>
  <si>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</si>
  <si>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</si>
  <si>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</si>
  <si>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</si>
  <si>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</si>
  <si>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</si>
  <si>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</si>
  <si>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</si>
  <si>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</si>
  <si>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</si>
  <si>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</si>
  <si>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</si>
  <si>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</si>
  <si>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</si>
  <si>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</si>
  <si>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</si>
  <si>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</si>
  <si>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</si>
  <si>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</si>
  <si>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</si>
  <si>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</si>
  <si>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</si>
  <si>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</si>
  <si>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</si>
  <si>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</si>
  <si>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</si>
  <si>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</si>
  <si>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</si>
  <si>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</si>
  <si>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</si>
  <si>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</si>
  <si>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</si>
  <si>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</si>
  <si>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0048347</t>
  </si>
  <si>
    <t>KATETR INFUZNÍ CRAGG MAC NAMMARA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</si>
  <si>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</si>
  <si>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</si>
  <si>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</si>
  <si>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</si>
  <si>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</si>
  <si>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</si>
  <si>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</si>
  <si>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</si>
  <si>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</si>
  <si>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</si>
  <si>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</si>
  <si>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</si>
  <si>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</si>
  <si>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</si>
  <si>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</si>
  <si>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</si>
  <si>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</si>
  <si>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</si>
  <si>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</si>
  <si>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</si>
  <si>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</si>
  <si>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</si>
  <si>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</si>
  <si>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</si>
  <si>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</si>
  <si>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</si>
  <si>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</si>
  <si>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</si>
  <si>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0056476</t>
  </si>
  <si>
    <t>STENTGRAFT KORONÁRNÍ - GRAFTMASTER RX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</si>
  <si>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</si>
  <si>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</si>
  <si>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</si>
  <si>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</si>
  <si>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</si>
  <si>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</si>
  <si>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</si>
  <si>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</si>
  <si>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</si>
  <si>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</si>
  <si>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</si>
  <si>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</si>
  <si>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</si>
  <si>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</si>
  <si>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</si>
  <si>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</si>
  <si>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</si>
  <si>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</si>
  <si>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</si>
  <si>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</si>
  <si>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</si>
  <si>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</si>
  <si>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</si>
  <si>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</si>
  <si>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</si>
  <si>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</si>
  <si>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</si>
  <si>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</si>
  <si>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</si>
  <si>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</si>
  <si>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</si>
  <si>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</si>
  <si>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</si>
  <si>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</si>
  <si>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</si>
  <si>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</si>
  <si>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</si>
  <si>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</si>
  <si>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</si>
  <si>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</si>
  <si>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</si>
  <si>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0057846</t>
  </si>
  <si>
    <t>TĚLÍSKO EMBOLIZAČNÍ HILAL</t>
  </si>
  <si>
    <t>0054478</t>
  </si>
  <si>
    <t>STENTGRAFT AORTÁLNÍ BŘIŠNÍ - ZENITH FLEX AAA; BIFU</t>
  </si>
  <si>
    <t>0075340</t>
  </si>
  <si>
    <t>JEHLA BIOPTICKÁ C1610B,C1616B,C1620B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</si>
  <si>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</si>
  <si>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</si>
  <si>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</si>
  <si>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</si>
  <si>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</si>
  <si>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</si>
  <si>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</si>
  <si>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OKLUDER AVP - AMPLATZER</t>
  </si>
  <si>
    <t>0049005</t>
  </si>
  <si>
    <t>KATETR TROMBEKTOMICKÝ - ROTAREX-ANTEGRADNÍ(KATETR,</t>
  </si>
  <si>
    <t>0151946</t>
  </si>
  <si>
    <t>STENTGRAFT PERIFERNÍ VASKULÁRNÍ - GORE VIABAHN; SA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</si>
  <si>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</si>
  <si>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</si>
  <si>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</si>
  <si>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</si>
  <si>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</si>
  <si>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</si>
  <si>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</si>
  <si>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</si>
  <si>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</si>
  <si>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</si>
  <si>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</si>
  <si>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</si>
  <si>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</si>
  <si>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</si>
  <si>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</si>
  <si>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</si>
  <si>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</si>
  <si>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</si>
  <si>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</si>
  <si>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</si>
  <si>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</si>
  <si>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0152785</t>
  </si>
  <si>
    <t>STENTGRAFT AORTÁLNÍ HRUDNÍ - ZENITH TX2 DISSECTION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</si>
  <si>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</si>
  <si>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</si>
  <si>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</si>
  <si>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</si>
  <si>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</si>
  <si>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</si>
  <si>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</si>
  <si>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</si>
  <si>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</si>
  <si>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</si>
  <si>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</si>
  <si>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0049606</t>
  </si>
  <si>
    <t>SADA AG - JEHLA,VODIČ,DILATÁTOR -  VENA-STICK</t>
  </si>
  <si>
    <t>0058501</t>
  </si>
  <si>
    <t>VODIČ-PTA,PTCA - HI-TORQUE 0.14(18,35)/130,190,300</t>
  </si>
  <si>
    <t>0047101</t>
  </si>
  <si>
    <t>DRÁT TEFLON.VODÍCÍ-ROVNÝ 0,90 MM X 150,200,260..</t>
  </si>
  <si>
    <t>0142903</t>
  </si>
  <si>
    <t>ELEKTRODA CHIRURGICKÁ A PERKUTÁNNÍ PRO MW ABLACE V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</si>
  <si>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</si>
  <si>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</si>
  <si>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</si>
  <si>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</si>
  <si>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</si>
  <si>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</si>
  <si>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</si>
  <si>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</si>
  <si>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</si>
  <si>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</si>
  <si>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</si>
  <si>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</si>
  <si>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</si>
  <si>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</si>
  <si>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</si>
  <si>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</si>
  <si>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</si>
  <si>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</si>
  <si>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</si>
  <si>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</si>
  <si>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</si>
  <si>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</si>
  <si>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</si>
  <si>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</si>
  <si>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</si>
  <si>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</si>
  <si>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</si>
  <si>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</si>
  <si>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</si>
  <si>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</si>
  <si>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</si>
  <si>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</si>
  <si>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</si>
  <si>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</si>
  <si>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</si>
  <si>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</si>
  <si>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</si>
  <si>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</si>
  <si>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</si>
  <si>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</si>
  <si>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</si>
  <si>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</si>
  <si>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</si>
  <si>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</si>
  <si>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</si>
  <si>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</si>
  <si>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</si>
  <si>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</si>
  <si>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</si>
  <si>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</si>
  <si>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</si>
  <si>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</si>
  <si>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</si>
  <si>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</si>
  <si>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</si>
  <si>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</si>
  <si>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</si>
  <si>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</si>
  <si>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</si>
  <si>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</si>
  <si>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</si>
  <si>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</si>
  <si>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</si>
  <si>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</si>
  <si>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</si>
  <si>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</si>
  <si>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</si>
  <si>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</si>
  <si>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</si>
  <si>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</si>
  <si>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</si>
  <si>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</si>
  <si>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</si>
  <si>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</si>
  <si>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</si>
  <si>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</si>
  <si>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</si>
  <si>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</si>
  <si>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</si>
  <si>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07629</t>
  </si>
  <si>
    <t>(DRG) ZAVEDENÍ HRUDNÍHO DRÉNU DO PLEURÁLNÍ DUTINY,</t>
  </si>
  <si>
    <t>89362</t>
  </si>
  <si>
    <t>MECHANICKÁ ATEREKTOMIE/TROMBEKTOMIE PERIFERNÍCH CÉ</t>
  </si>
  <si>
    <t>07637</t>
  </si>
  <si>
    <t>(DRG) BIOPSIE BŘIŠNÍ NEBO HRUDNÍ STĚNY, NEBO MĚKKÝ</t>
  </si>
  <si>
    <t>07653</t>
  </si>
  <si>
    <t>(DRG) DRENÁŽ KOLEKCE ORGÁNU, PERKUTÁNNĚ</t>
  </si>
  <si>
    <t>07617</t>
  </si>
  <si>
    <t>(DRG) DESTRUKCE PARENCHYMOVÉ LÉZE LEDVINY, PERKUTÁ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</si>
  <si>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</si>
  <si>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</si>
  <si>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</si>
  <si>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</si>
  <si>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</si>
  <si>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</si>
  <si>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</si>
  <si>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</si>
  <si>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</si>
  <si>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</si>
  <si>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</si>
  <si>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</si>
  <si>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</si>
  <si>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</si>
  <si>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</si>
  <si>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</si>
  <si>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</si>
  <si>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</si>
  <si>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</si>
  <si>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</si>
  <si>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</si>
  <si>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</si>
  <si>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</si>
  <si>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</si>
  <si>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</si>
  <si>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</si>
  <si>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</si>
  <si>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</si>
  <si>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</si>
  <si>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</si>
  <si>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</si>
  <si>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</si>
  <si>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</si>
  <si>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</si>
  <si>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</si>
  <si>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</si>
  <si>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</si>
  <si>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</si>
  <si>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</si>
  <si>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</si>
  <si>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</si>
  <si>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</si>
  <si>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</si>
  <si>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</si>
  <si>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</si>
  <si>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</si>
  <si>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</si>
  <si>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</si>
  <si>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</si>
  <si>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</si>
  <si>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</si>
  <si>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</si>
  <si>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</si>
  <si>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</si>
  <si>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</si>
  <si>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</si>
  <si>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</si>
  <si>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</si>
  <si>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</si>
  <si>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</si>
  <si>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</si>
  <si>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</si>
  <si>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</si>
  <si>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</si>
  <si>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</si>
  <si>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</si>
  <si>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</si>
  <si>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</si>
  <si>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</si>
  <si>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</si>
  <si>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</si>
  <si>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</si>
  <si>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</si>
  <si>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</si>
  <si>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</si>
  <si>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</si>
  <si>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</si>
  <si>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</si>
  <si>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</si>
  <si>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</si>
  <si>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</si>
  <si>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</si>
  <si>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</si>
  <si>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</si>
  <si>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</si>
  <si>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</si>
  <si>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</si>
  <si>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</si>
  <si>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</si>
  <si>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</si>
  <si>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</si>
  <si>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</si>
  <si>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</si>
  <si>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</si>
  <si>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</si>
  <si>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</si>
  <si>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</si>
  <si>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</si>
  <si>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</si>
  <si>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</si>
  <si>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</si>
  <si>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</si>
  <si>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</si>
  <si>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</si>
  <si>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</si>
  <si>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</si>
  <si>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</si>
  <si>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</si>
  <si>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</si>
  <si>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</si>
  <si>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</si>
  <si>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</si>
  <si>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</si>
  <si>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</si>
  <si>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</si>
  <si>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</si>
  <si>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</si>
  <si>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</si>
  <si>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</si>
  <si>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</si>
  <si>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</si>
  <si>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</si>
  <si>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</si>
  <si>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</si>
  <si>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</si>
  <si>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</si>
  <si>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</si>
  <si>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</si>
  <si>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87626</t>
  </si>
  <si>
    <t>STATIMOVÉ VYŠETŘENÍ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</si>
  <si>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</si>
  <si>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</si>
  <si>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</si>
  <si>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</si>
  <si>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</si>
  <si>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</si>
  <si>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</si>
  <si>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</si>
  <si>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</si>
  <si>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</si>
  <si>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</si>
  <si>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</si>
  <si>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</si>
  <si>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</si>
  <si>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</si>
  <si>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</si>
  <si>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</si>
  <si>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</si>
  <si>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</si>
  <si>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</si>
  <si>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</si>
  <si>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</si>
  <si>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</si>
  <si>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</si>
  <si>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</si>
  <si>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</si>
  <si>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</si>
  <si>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</si>
  <si>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</si>
  <si>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</si>
  <si>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</si>
  <si>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</si>
  <si>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</si>
  <si>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</si>
  <si>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</si>
  <si>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</si>
  <si>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</si>
  <si>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</si>
  <si>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</si>
  <si>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</si>
  <si>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</si>
  <si>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</si>
  <si>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</si>
  <si>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</si>
  <si>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</si>
  <si>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</si>
  <si>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</si>
  <si>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</si>
  <si>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82233</t>
  </si>
  <si>
    <t>IDENTIFIKACE MYKOPLASMAT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</si>
  <si>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</si>
  <si>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</si>
  <si>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</si>
  <si>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</si>
  <si>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</si>
  <si>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</si>
  <si>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</si>
  <si>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</si>
  <si>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</si>
  <si>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</si>
  <si>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</si>
  <si>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</si>
  <si>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</si>
  <si>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</si>
  <si>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</si>
  <si>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</si>
  <si>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</si>
  <si>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</si>
  <si>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</si>
  <si>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</si>
  <si>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</si>
  <si>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</si>
  <si>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</si>
  <si>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</si>
  <si>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</si>
  <si>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</si>
  <si>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</si>
  <si>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</si>
  <si>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</si>
  <si>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</si>
  <si>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</si>
  <si>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</si>
  <si>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</si>
  <si>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</si>
  <si>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</si>
  <si>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</si>
  <si>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</si>
  <si>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</si>
  <si>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</si>
  <si>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</si>
  <si>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91317</t>
  </si>
  <si>
    <t>PRŮKAZ ANTINUKLEÁRNÍCH PROTILÁTEK IF</t>
  </si>
  <si>
    <t>91427</t>
  </si>
  <si>
    <t>IZOLACE MONONUKLEÁRŮ Z PERIFERNÍ KRVE GRADIENTOVOU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</si>
  <si>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</si>
  <si>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</si>
  <si>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</si>
  <si>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</si>
  <si>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</si>
  <si>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</si>
  <si>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</si>
  <si>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</si>
  <si>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</si>
  <si>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</si>
  <si>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</si>
  <si>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</si>
  <si>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</si>
  <si>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</si>
  <si>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</si>
  <si>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</si>
  <si>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</si>
  <si>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</si>
  <si>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91279</t>
  </si>
  <si>
    <t>STANOVENÍ ANTI-PR3 ELISA</t>
  </si>
  <si>
    <t>91253</t>
  </si>
  <si>
    <t>STANOVENÍ ANTI ds-DNA Ab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</si>
  <si>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</si>
  <si>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</si>
  <si>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</si>
  <si>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</si>
  <si>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</si>
  <si>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</si>
  <si>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91269</t>
  </si>
  <si>
    <t>STANOVENÍ ANTI U1-RNP Ab ELISA</t>
  </si>
  <si>
    <t>91113</t>
  </si>
  <si>
    <t>STANOVENÍ IgG2</t>
  </si>
  <si>
    <t>86419</t>
  </si>
  <si>
    <t>ZMRAŽOVÁNÍ A UCHOVÁVÁNÍ LYMFOCYTŮ STUPŇOVITĚ</t>
  </si>
  <si>
    <t>86415</t>
  </si>
  <si>
    <t>SCREENING PROTILÁTEK NA PANELU 100 DÁRCŮ POMOCÍ DT</t>
  </si>
  <si>
    <t>91575</t>
  </si>
  <si>
    <t>STANOVENÍ TRYPTÁZY METODOU ENZYMOVÉ ANALÝZY EIA</t>
  </si>
  <si>
    <t>44</t>
  </si>
  <si>
    <t>816</t>
  </si>
  <si>
    <t>94115</t>
  </si>
  <si>
    <t>IN SITU HYBRIDIZACE LIDSKÉ DNA SE ZNAČENOU SONDOU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</si>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</sst>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2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9" fillId="0" borderId="0" xfId="0" applyFont="1" applyFill="1"/>
    <xf numFmtId="0" fontId="70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71" fillId="0" borderId="128" xfId="0" applyNumberFormat="1" applyFont="1" applyBorder="1" applyAlignment="1">
      <alignment horizontal="right"/>
    </xf>
    <xf numFmtId="166" fontId="71" fillId="0" borderId="128" xfId="0" applyNumberFormat="1" applyFont="1" applyBorder="1" applyAlignment="1">
      <alignment horizontal="right"/>
    </xf>
    <xf numFmtId="166" fontId="71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3" fontId="71" fillId="0" borderId="128" xfId="0" applyNumberFormat="1" applyFont="1" applyBorder="1"/>
    <xf numFmtId="166" fontId="71" fillId="0" borderId="128" xfId="0" applyNumberFormat="1" applyFont="1" applyBorder="1"/>
    <xf numFmtId="166" fontId="71" fillId="0" borderId="132" xfId="0" applyNumberFormat="1" applyFont="1" applyBorder="1"/>
    <xf numFmtId="166" fontId="71" fillId="0" borderId="19" xfId="0" applyNumberFormat="1" applyFont="1" applyBorder="1"/>
    <xf numFmtId="166" fontId="72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71" fillId="0" borderId="97" xfId="0" applyNumberFormat="1" applyFont="1" applyBorder="1" applyAlignment="1">
      <alignment horizontal="right"/>
    </xf>
    <xf numFmtId="166" fontId="71" fillId="0" borderId="97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33" xfId="0" applyNumberFormat="1" applyFont="1" applyBorder="1"/>
    <xf numFmtId="166" fontId="34" fillId="0" borderId="133" xfId="0" applyNumberFormat="1" applyFont="1" applyBorder="1"/>
    <xf numFmtId="166" fontId="34" fillId="0" borderId="94" xfId="0" applyNumberFormat="1" applyFont="1" applyBorder="1"/>
    <xf numFmtId="3" fontId="71" fillId="0" borderId="133" xfId="0" applyNumberFormat="1" applyFont="1" applyBorder="1" applyAlignment="1">
      <alignment horizontal="right"/>
    </xf>
    <xf numFmtId="166" fontId="71" fillId="0" borderId="133" xfId="0" applyNumberFormat="1" applyFont="1" applyBorder="1" applyAlignment="1">
      <alignment horizontal="right"/>
    </xf>
    <xf numFmtId="166" fontId="71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  <c:pt idx="3">
                  <c:v>0.33697027880423391</c:v>
                </c:pt>
                <c:pt idx="4">
                  <c:v>0.35424613596424842</c:v>
                </c:pt>
                <c:pt idx="5">
                  <c:v>0.34482539034282456</c:v>
                </c:pt>
                <c:pt idx="6">
                  <c:v>0.30265065855547435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  <c:pt idx="3">
                  <c:v>0.59399332591768628</c:v>
                </c:pt>
                <c:pt idx="4">
                  <c:v>0.61585365853658536</c:v>
                </c:pt>
                <c:pt idx="5">
                  <c:v>0.62299035369774924</c:v>
                </c:pt>
                <c:pt idx="6">
                  <c:v>0.61766945925361771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101" tableBorderDxfId="100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3" totalsRowShown="0">
  <autoFilter ref="C3:S10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0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1769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7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2522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2545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2550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2555</v>
      </c>
      <c r="C23" s="51" t="s">
        <v>138</v>
      </c>
    </row>
    <row r="24" spans="1:3" ht="14.45" customHeight="1" x14ac:dyDescent="0.25">
      <c r="A24" s="411" t="str">
        <f>HYPERLINK("#'"&amp;C24&amp;"'!A1",C24)</f>
        <v>ZV Vykáz.-A Det.Lék.</v>
      </c>
      <c r="B24" s="166" t="s">
        <v>2556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3390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3534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4423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5D0ED88A-FECF-4B48-A4BA-ED6B16AA3D1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2" customWidth="1"/>
    <col min="7" max="7" width="10" style="312" customWidth="1"/>
    <col min="8" max="8" width="6.7109375" style="315" bestFit="1" customWidth="1"/>
    <col min="9" max="9" width="6.7109375" style="312" customWidth="1"/>
    <col min="10" max="10" width="10.85546875" style="312" customWidth="1"/>
    <col min="11" max="11" width="6.7109375" style="315" bestFit="1" customWidth="1"/>
    <col min="12" max="12" width="6.7109375" style="312" customWidth="1"/>
    <col min="13" max="13" width="10.85546875" style="312" customWidth="1"/>
    <col min="14" max="16384" width="8.85546875" style="233"/>
  </cols>
  <sheetData>
    <row r="1" spans="1:13" ht="18.600000000000001" customHeight="1" thickBot="1" x14ac:dyDescent="0.35">
      <c r="A1" s="535" t="s">
        <v>1769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0" t="s">
        <v>305</v>
      </c>
      <c r="B2" s="311"/>
      <c r="C2" s="311"/>
      <c r="D2" s="311"/>
      <c r="E2" s="311"/>
      <c r="F2" s="319"/>
      <c r="G2" s="319"/>
      <c r="H2" s="320"/>
      <c r="I2" s="319"/>
      <c r="J2" s="319"/>
      <c r="K2" s="320"/>
      <c r="L2" s="319"/>
    </row>
    <row r="3" spans="1:13" ht="14.45" customHeight="1" thickBot="1" x14ac:dyDescent="0.25">
      <c r="E3" s="96" t="s">
        <v>143</v>
      </c>
      <c r="F3" s="47">
        <f>SUBTOTAL(9,F6:F1048576)</f>
        <v>679.1</v>
      </c>
      <c r="G3" s="47">
        <f>SUBTOTAL(9,G6:G1048576)</f>
        <v>446407.19577803352</v>
      </c>
      <c r="H3" s="48">
        <f>IF(M3=0,0,G3/M3)</f>
        <v>0.2029653766561878</v>
      </c>
      <c r="I3" s="47">
        <f>SUBTOTAL(9,I6:I1048576)</f>
        <v>6005.1499999999978</v>
      </c>
      <c r="J3" s="47">
        <f>SUBTOTAL(9,J6:J1048576)</f>
        <v>1753018.1600757516</v>
      </c>
      <c r="K3" s="48">
        <f>IF(M3=0,0,J3/M3)</f>
        <v>0.79703462334381192</v>
      </c>
      <c r="L3" s="47">
        <f>SUBTOTAL(9,L6:L1048576)</f>
        <v>6684.2499999999991</v>
      </c>
      <c r="M3" s="49">
        <f>SUBTOTAL(9,M6:M1048576)</f>
        <v>2199425.3558537858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543</v>
      </c>
      <c r="B6" s="690" t="s">
        <v>1462</v>
      </c>
      <c r="C6" s="690" t="s">
        <v>1463</v>
      </c>
      <c r="D6" s="690" t="s">
        <v>1025</v>
      </c>
      <c r="E6" s="690" t="s">
        <v>1026</v>
      </c>
      <c r="F6" s="694">
        <v>12</v>
      </c>
      <c r="G6" s="694">
        <v>3096.4800000000005</v>
      </c>
      <c r="H6" s="715">
        <v>1</v>
      </c>
      <c r="I6" s="694"/>
      <c r="J6" s="694"/>
      <c r="K6" s="715">
        <v>0</v>
      </c>
      <c r="L6" s="694">
        <v>12</v>
      </c>
      <c r="M6" s="695">
        <v>3096.4800000000005</v>
      </c>
    </row>
    <row r="7" spans="1:13" ht="14.45" customHeight="1" x14ac:dyDescent="0.2">
      <c r="A7" s="696" t="s">
        <v>543</v>
      </c>
      <c r="B7" s="697" t="s">
        <v>1462</v>
      </c>
      <c r="C7" s="697" t="s">
        <v>1464</v>
      </c>
      <c r="D7" s="697" t="s">
        <v>1465</v>
      </c>
      <c r="E7" s="697" t="s">
        <v>1466</v>
      </c>
      <c r="F7" s="701"/>
      <c r="G7" s="701"/>
      <c r="H7" s="726">
        <v>0</v>
      </c>
      <c r="I7" s="701">
        <v>2250</v>
      </c>
      <c r="J7" s="701">
        <v>37270.324500000002</v>
      </c>
      <c r="K7" s="726">
        <v>1</v>
      </c>
      <c r="L7" s="701">
        <v>2250</v>
      </c>
      <c r="M7" s="702">
        <v>37270.324500000002</v>
      </c>
    </row>
    <row r="8" spans="1:13" ht="14.45" customHeight="1" x14ac:dyDescent="0.2">
      <c r="A8" s="696" t="s">
        <v>543</v>
      </c>
      <c r="B8" s="697" t="s">
        <v>1462</v>
      </c>
      <c r="C8" s="697" t="s">
        <v>1467</v>
      </c>
      <c r="D8" s="697" t="s">
        <v>1465</v>
      </c>
      <c r="E8" s="697" t="s">
        <v>1468</v>
      </c>
      <c r="F8" s="701"/>
      <c r="G8" s="701"/>
      <c r="H8" s="726">
        <v>0</v>
      </c>
      <c r="I8" s="701">
        <v>8</v>
      </c>
      <c r="J8" s="701">
        <v>98.56</v>
      </c>
      <c r="K8" s="726">
        <v>1</v>
      </c>
      <c r="L8" s="701">
        <v>8</v>
      </c>
      <c r="M8" s="702">
        <v>98.56</v>
      </c>
    </row>
    <row r="9" spans="1:13" ht="14.45" customHeight="1" x14ac:dyDescent="0.2">
      <c r="A9" s="696" t="s">
        <v>543</v>
      </c>
      <c r="B9" s="697" t="s">
        <v>1469</v>
      </c>
      <c r="C9" s="697" t="s">
        <v>1470</v>
      </c>
      <c r="D9" s="697" t="s">
        <v>901</v>
      </c>
      <c r="E9" s="697" t="s">
        <v>902</v>
      </c>
      <c r="F9" s="701"/>
      <c r="G9" s="701"/>
      <c r="H9" s="726">
        <v>0</v>
      </c>
      <c r="I9" s="701">
        <v>1</v>
      </c>
      <c r="J9" s="701">
        <v>122.11000000000001</v>
      </c>
      <c r="K9" s="726">
        <v>1</v>
      </c>
      <c r="L9" s="701">
        <v>1</v>
      </c>
      <c r="M9" s="702">
        <v>122.11000000000001</v>
      </c>
    </row>
    <row r="10" spans="1:13" ht="14.45" customHeight="1" x14ac:dyDescent="0.2">
      <c r="A10" s="696" t="s">
        <v>543</v>
      </c>
      <c r="B10" s="697" t="s">
        <v>1471</v>
      </c>
      <c r="C10" s="697" t="s">
        <v>1472</v>
      </c>
      <c r="D10" s="697" t="s">
        <v>1473</v>
      </c>
      <c r="E10" s="697" t="s">
        <v>1474</v>
      </c>
      <c r="F10" s="701"/>
      <c r="G10" s="701"/>
      <c r="H10" s="726">
        <v>0</v>
      </c>
      <c r="I10" s="701">
        <v>12</v>
      </c>
      <c r="J10" s="701">
        <v>3286.8000000000006</v>
      </c>
      <c r="K10" s="726">
        <v>1</v>
      </c>
      <c r="L10" s="701">
        <v>12</v>
      </c>
      <c r="M10" s="702">
        <v>3286.8000000000006</v>
      </c>
    </row>
    <row r="11" spans="1:13" ht="14.45" customHeight="1" x14ac:dyDescent="0.2">
      <c r="A11" s="696" t="s">
        <v>543</v>
      </c>
      <c r="B11" s="697" t="s">
        <v>1475</v>
      </c>
      <c r="C11" s="697" t="s">
        <v>1476</v>
      </c>
      <c r="D11" s="697" t="s">
        <v>742</v>
      </c>
      <c r="E11" s="697" t="s">
        <v>743</v>
      </c>
      <c r="F11" s="701">
        <v>8</v>
      </c>
      <c r="G11" s="701">
        <v>1061.7199999999998</v>
      </c>
      <c r="H11" s="726">
        <v>1</v>
      </c>
      <c r="I11" s="701"/>
      <c r="J11" s="701"/>
      <c r="K11" s="726">
        <v>0</v>
      </c>
      <c r="L11" s="701">
        <v>8</v>
      </c>
      <c r="M11" s="702">
        <v>1061.7199999999998</v>
      </c>
    </row>
    <row r="12" spans="1:13" ht="14.45" customHeight="1" x14ac:dyDescent="0.2">
      <c r="A12" s="696" t="s">
        <v>543</v>
      </c>
      <c r="B12" s="697" t="s">
        <v>1477</v>
      </c>
      <c r="C12" s="697" t="s">
        <v>1478</v>
      </c>
      <c r="D12" s="697" t="s">
        <v>1479</v>
      </c>
      <c r="E12" s="697" t="s">
        <v>1480</v>
      </c>
      <c r="F12" s="701"/>
      <c r="G12" s="701"/>
      <c r="H12" s="726">
        <v>0</v>
      </c>
      <c r="I12" s="701">
        <v>75</v>
      </c>
      <c r="J12" s="701">
        <v>30259.249999999993</v>
      </c>
      <c r="K12" s="726">
        <v>1</v>
      </c>
      <c r="L12" s="701">
        <v>75</v>
      </c>
      <c r="M12" s="702">
        <v>30259.249999999993</v>
      </c>
    </row>
    <row r="13" spans="1:13" ht="14.45" customHeight="1" x14ac:dyDescent="0.2">
      <c r="A13" s="696" t="s">
        <v>543</v>
      </c>
      <c r="B13" s="697" t="s">
        <v>1481</v>
      </c>
      <c r="C13" s="697" t="s">
        <v>1482</v>
      </c>
      <c r="D13" s="697" t="s">
        <v>1483</v>
      </c>
      <c r="E13" s="697" t="s">
        <v>1484</v>
      </c>
      <c r="F13" s="701"/>
      <c r="G13" s="701"/>
      <c r="H13" s="726">
        <v>0</v>
      </c>
      <c r="I13" s="701">
        <v>1</v>
      </c>
      <c r="J13" s="701">
        <v>137.36999999999998</v>
      </c>
      <c r="K13" s="726">
        <v>1</v>
      </c>
      <c r="L13" s="701">
        <v>1</v>
      </c>
      <c r="M13" s="702">
        <v>137.36999999999998</v>
      </c>
    </row>
    <row r="14" spans="1:13" ht="14.45" customHeight="1" x14ac:dyDescent="0.2">
      <c r="A14" s="696" t="s">
        <v>543</v>
      </c>
      <c r="B14" s="697" t="s">
        <v>1485</v>
      </c>
      <c r="C14" s="697" t="s">
        <v>1486</v>
      </c>
      <c r="D14" s="697" t="s">
        <v>798</v>
      </c>
      <c r="E14" s="697" t="s">
        <v>1487</v>
      </c>
      <c r="F14" s="701"/>
      <c r="G14" s="701"/>
      <c r="H14" s="726">
        <v>0</v>
      </c>
      <c r="I14" s="701">
        <v>7</v>
      </c>
      <c r="J14" s="701">
        <v>23099.23</v>
      </c>
      <c r="K14" s="726">
        <v>1</v>
      </c>
      <c r="L14" s="701">
        <v>7</v>
      </c>
      <c r="M14" s="702">
        <v>23099.23</v>
      </c>
    </row>
    <row r="15" spans="1:13" ht="14.45" customHeight="1" x14ac:dyDescent="0.2">
      <c r="A15" s="696" t="s">
        <v>543</v>
      </c>
      <c r="B15" s="697" t="s">
        <v>1485</v>
      </c>
      <c r="C15" s="697" t="s">
        <v>1488</v>
      </c>
      <c r="D15" s="697" t="s">
        <v>805</v>
      </c>
      <c r="E15" s="697" t="s">
        <v>1489</v>
      </c>
      <c r="F15" s="701"/>
      <c r="G15" s="701"/>
      <c r="H15" s="726">
        <v>0</v>
      </c>
      <c r="I15" s="701">
        <v>2</v>
      </c>
      <c r="J15" s="701">
        <v>2212.3200000000002</v>
      </c>
      <c r="K15" s="726">
        <v>1</v>
      </c>
      <c r="L15" s="701">
        <v>2</v>
      </c>
      <c r="M15" s="702">
        <v>2212.3200000000002</v>
      </c>
    </row>
    <row r="16" spans="1:13" ht="14.45" customHeight="1" x14ac:dyDescent="0.2">
      <c r="A16" s="696" t="s">
        <v>543</v>
      </c>
      <c r="B16" s="697" t="s">
        <v>1485</v>
      </c>
      <c r="C16" s="697" t="s">
        <v>1490</v>
      </c>
      <c r="D16" s="697" t="s">
        <v>800</v>
      </c>
      <c r="E16" s="697" t="s">
        <v>1491</v>
      </c>
      <c r="F16" s="701"/>
      <c r="G16" s="701"/>
      <c r="H16" s="726">
        <v>0</v>
      </c>
      <c r="I16" s="701">
        <v>13</v>
      </c>
      <c r="J16" s="701">
        <v>9375.0799999999981</v>
      </c>
      <c r="K16" s="726">
        <v>1</v>
      </c>
      <c r="L16" s="701">
        <v>13</v>
      </c>
      <c r="M16" s="702">
        <v>9375.0799999999981</v>
      </c>
    </row>
    <row r="17" spans="1:13" ht="14.45" customHeight="1" x14ac:dyDescent="0.2">
      <c r="A17" s="696" t="s">
        <v>543</v>
      </c>
      <c r="B17" s="697" t="s">
        <v>1485</v>
      </c>
      <c r="C17" s="697" t="s">
        <v>1492</v>
      </c>
      <c r="D17" s="697" t="s">
        <v>800</v>
      </c>
      <c r="E17" s="697" t="s">
        <v>1493</v>
      </c>
      <c r="F17" s="701"/>
      <c r="G17" s="701"/>
      <c r="H17" s="726">
        <v>0</v>
      </c>
      <c r="I17" s="701">
        <v>61</v>
      </c>
      <c r="J17" s="701">
        <v>16456.060000000001</v>
      </c>
      <c r="K17" s="726">
        <v>1</v>
      </c>
      <c r="L17" s="701">
        <v>61</v>
      </c>
      <c r="M17" s="702">
        <v>16456.060000000001</v>
      </c>
    </row>
    <row r="18" spans="1:13" ht="14.45" customHeight="1" x14ac:dyDescent="0.2">
      <c r="A18" s="696" t="s">
        <v>543</v>
      </c>
      <c r="B18" s="697" t="s">
        <v>1485</v>
      </c>
      <c r="C18" s="697" t="s">
        <v>1494</v>
      </c>
      <c r="D18" s="697" t="s">
        <v>800</v>
      </c>
      <c r="E18" s="697" t="s">
        <v>1495</v>
      </c>
      <c r="F18" s="701"/>
      <c r="G18" s="701"/>
      <c r="H18" s="726">
        <v>0</v>
      </c>
      <c r="I18" s="701">
        <v>46</v>
      </c>
      <c r="J18" s="701">
        <v>26446</v>
      </c>
      <c r="K18" s="726">
        <v>1</v>
      </c>
      <c r="L18" s="701">
        <v>46</v>
      </c>
      <c r="M18" s="702">
        <v>26446</v>
      </c>
    </row>
    <row r="19" spans="1:13" ht="14.45" customHeight="1" x14ac:dyDescent="0.2">
      <c r="A19" s="696" t="s">
        <v>543</v>
      </c>
      <c r="B19" s="697" t="s">
        <v>1485</v>
      </c>
      <c r="C19" s="697" t="s">
        <v>1496</v>
      </c>
      <c r="D19" s="697" t="s">
        <v>800</v>
      </c>
      <c r="E19" s="697" t="s">
        <v>1497</v>
      </c>
      <c r="F19" s="701"/>
      <c r="G19" s="701"/>
      <c r="H19" s="726">
        <v>0</v>
      </c>
      <c r="I19" s="701">
        <v>145</v>
      </c>
      <c r="J19" s="701">
        <v>52289.079946387952</v>
      </c>
      <c r="K19" s="726">
        <v>1</v>
      </c>
      <c r="L19" s="701">
        <v>145</v>
      </c>
      <c r="M19" s="702">
        <v>52289.079946387952</v>
      </c>
    </row>
    <row r="20" spans="1:13" ht="14.45" customHeight="1" x14ac:dyDescent="0.2">
      <c r="A20" s="696" t="s">
        <v>543</v>
      </c>
      <c r="B20" s="697" t="s">
        <v>1498</v>
      </c>
      <c r="C20" s="697" t="s">
        <v>1499</v>
      </c>
      <c r="D20" s="697" t="s">
        <v>693</v>
      </c>
      <c r="E20" s="697" t="s">
        <v>1500</v>
      </c>
      <c r="F20" s="701"/>
      <c r="G20" s="701"/>
      <c r="H20" s="726">
        <v>0</v>
      </c>
      <c r="I20" s="701">
        <v>2</v>
      </c>
      <c r="J20" s="701">
        <v>179.3</v>
      </c>
      <c r="K20" s="726">
        <v>1</v>
      </c>
      <c r="L20" s="701">
        <v>2</v>
      </c>
      <c r="M20" s="702">
        <v>179.3</v>
      </c>
    </row>
    <row r="21" spans="1:13" ht="14.45" customHeight="1" x14ac:dyDescent="0.2">
      <c r="A21" s="696" t="s">
        <v>543</v>
      </c>
      <c r="B21" s="697" t="s">
        <v>1501</v>
      </c>
      <c r="C21" s="697" t="s">
        <v>1502</v>
      </c>
      <c r="D21" s="697" t="s">
        <v>1003</v>
      </c>
      <c r="E21" s="697" t="s">
        <v>1503</v>
      </c>
      <c r="F21" s="701"/>
      <c r="G21" s="701"/>
      <c r="H21" s="726">
        <v>0</v>
      </c>
      <c r="I21" s="701">
        <v>737</v>
      </c>
      <c r="J21" s="701">
        <v>488262.27000000008</v>
      </c>
      <c r="K21" s="726">
        <v>1</v>
      </c>
      <c r="L21" s="701">
        <v>737</v>
      </c>
      <c r="M21" s="702">
        <v>488262.27000000008</v>
      </c>
    </row>
    <row r="22" spans="1:13" ht="14.45" customHeight="1" x14ac:dyDescent="0.2">
      <c r="A22" s="696" t="s">
        <v>543</v>
      </c>
      <c r="B22" s="697" t="s">
        <v>1504</v>
      </c>
      <c r="C22" s="697" t="s">
        <v>1505</v>
      </c>
      <c r="D22" s="697" t="s">
        <v>1506</v>
      </c>
      <c r="E22" s="697" t="s">
        <v>1507</v>
      </c>
      <c r="F22" s="701"/>
      <c r="G22" s="701"/>
      <c r="H22" s="726">
        <v>0</v>
      </c>
      <c r="I22" s="701">
        <v>1</v>
      </c>
      <c r="J22" s="701">
        <v>77.740000000000009</v>
      </c>
      <c r="K22" s="726">
        <v>1</v>
      </c>
      <c r="L22" s="701">
        <v>1</v>
      </c>
      <c r="M22" s="702">
        <v>77.740000000000009</v>
      </c>
    </row>
    <row r="23" spans="1:13" ht="14.45" customHeight="1" x14ac:dyDescent="0.2">
      <c r="A23" s="696" t="s">
        <v>543</v>
      </c>
      <c r="B23" s="697" t="s">
        <v>1508</v>
      </c>
      <c r="C23" s="697" t="s">
        <v>1509</v>
      </c>
      <c r="D23" s="697" t="s">
        <v>810</v>
      </c>
      <c r="E23" s="697" t="s">
        <v>811</v>
      </c>
      <c r="F23" s="701"/>
      <c r="G23" s="701"/>
      <c r="H23" s="726">
        <v>0</v>
      </c>
      <c r="I23" s="701">
        <v>12</v>
      </c>
      <c r="J23" s="701">
        <v>484.68</v>
      </c>
      <c r="K23" s="726">
        <v>1</v>
      </c>
      <c r="L23" s="701">
        <v>12</v>
      </c>
      <c r="M23" s="702">
        <v>484.68</v>
      </c>
    </row>
    <row r="24" spans="1:13" ht="14.45" customHeight="1" x14ac:dyDescent="0.2">
      <c r="A24" s="696" t="s">
        <v>543</v>
      </c>
      <c r="B24" s="697" t="s">
        <v>1508</v>
      </c>
      <c r="C24" s="697" t="s">
        <v>1510</v>
      </c>
      <c r="D24" s="697" t="s">
        <v>1511</v>
      </c>
      <c r="E24" s="697" t="s">
        <v>1512</v>
      </c>
      <c r="F24" s="701"/>
      <c r="G24" s="701"/>
      <c r="H24" s="726">
        <v>0</v>
      </c>
      <c r="I24" s="701">
        <v>1</v>
      </c>
      <c r="J24" s="701">
        <v>58.640000000000022</v>
      </c>
      <c r="K24" s="726">
        <v>1</v>
      </c>
      <c r="L24" s="701">
        <v>1</v>
      </c>
      <c r="M24" s="702">
        <v>58.640000000000022</v>
      </c>
    </row>
    <row r="25" spans="1:13" ht="14.45" customHeight="1" x14ac:dyDescent="0.2">
      <c r="A25" s="696" t="s">
        <v>543</v>
      </c>
      <c r="B25" s="697" t="s">
        <v>1513</v>
      </c>
      <c r="C25" s="697" t="s">
        <v>1514</v>
      </c>
      <c r="D25" s="697" t="s">
        <v>1515</v>
      </c>
      <c r="E25" s="697" t="s">
        <v>1516</v>
      </c>
      <c r="F25" s="701">
        <v>18</v>
      </c>
      <c r="G25" s="701">
        <v>1416.28</v>
      </c>
      <c r="H25" s="726">
        <v>1</v>
      </c>
      <c r="I25" s="701"/>
      <c r="J25" s="701"/>
      <c r="K25" s="726">
        <v>0</v>
      </c>
      <c r="L25" s="701">
        <v>18</v>
      </c>
      <c r="M25" s="702">
        <v>1416.28</v>
      </c>
    </row>
    <row r="26" spans="1:13" ht="14.45" customHeight="1" x14ac:dyDescent="0.2">
      <c r="A26" s="696" t="s">
        <v>543</v>
      </c>
      <c r="B26" s="697" t="s">
        <v>1517</v>
      </c>
      <c r="C26" s="697" t="s">
        <v>1518</v>
      </c>
      <c r="D26" s="697" t="s">
        <v>625</v>
      </c>
      <c r="E26" s="697" t="s">
        <v>626</v>
      </c>
      <c r="F26" s="701"/>
      <c r="G26" s="701"/>
      <c r="H26" s="726">
        <v>0</v>
      </c>
      <c r="I26" s="701">
        <v>1</v>
      </c>
      <c r="J26" s="701">
        <v>291.40000000000003</v>
      </c>
      <c r="K26" s="726">
        <v>1</v>
      </c>
      <c r="L26" s="701">
        <v>1</v>
      </c>
      <c r="M26" s="702">
        <v>291.40000000000003</v>
      </c>
    </row>
    <row r="27" spans="1:13" ht="14.45" customHeight="1" x14ac:dyDescent="0.2">
      <c r="A27" s="696" t="s">
        <v>543</v>
      </c>
      <c r="B27" s="697" t="s">
        <v>1517</v>
      </c>
      <c r="C27" s="697" t="s">
        <v>1519</v>
      </c>
      <c r="D27" s="697" t="s">
        <v>625</v>
      </c>
      <c r="E27" s="697" t="s">
        <v>627</v>
      </c>
      <c r="F27" s="701"/>
      <c r="G27" s="701"/>
      <c r="H27" s="726">
        <v>0</v>
      </c>
      <c r="I27" s="701">
        <v>1</v>
      </c>
      <c r="J27" s="701">
        <v>249.59</v>
      </c>
      <c r="K27" s="726">
        <v>1</v>
      </c>
      <c r="L27" s="701">
        <v>1</v>
      </c>
      <c r="M27" s="702">
        <v>249.59</v>
      </c>
    </row>
    <row r="28" spans="1:13" ht="14.45" customHeight="1" x14ac:dyDescent="0.2">
      <c r="A28" s="696" t="s">
        <v>543</v>
      </c>
      <c r="B28" s="697" t="s">
        <v>1517</v>
      </c>
      <c r="C28" s="697" t="s">
        <v>1520</v>
      </c>
      <c r="D28" s="697" t="s">
        <v>623</v>
      </c>
      <c r="E28" s="697" t="s">
        <v>624</v>
      </c>
      <c r="F28" s="701"/>
      <c r="G28" s="701"/>
      <c r="H28" s="726">
        <v>0</v>
      </c>
      <c r="I28" s="701">
        <v>16</v>
      </c>
      <c r="J28" s="701">
        <v>1413.4398684764597</v>
      </c>
      <c r="K28" s="726">
        <v>1</v>
      </c>
      <c r="L28" s="701">
        <v>16</v>
      </c>
      <c r="M28" s="702">
        <v>1413.4398684764597</v>
      </c>
    </row>
    <row r="29" spans="1:13" ht="14.45" customHeight="1" x14ac:dyDescent="0.2">
      <c r="A29" s="696" t="s">
        <v>543</v>
      </c>
      <c r="B29" s="697" t="s">
        <v>1521</v>
      </c>
      <c r="C29" s="697" t="s">
        <v>1522</v>
      </c>
      <c r="D29" s="697" t="s">
        <v>628</v>
      </c>
      <c r="E29" s="697" t="s">
        <v>629</v>
      </c>
      <c r="F29" s="701"/>
      <c r="G29" s="701"/>
      <c r="H29" s="726">
        <v>0</v>
      </c>
      <c r="I29" s="701">
        <v>1</v>
      </c>
      <c r="J29" s="701">
        <v>174.23</v>
      </c>
      <c r="K29" s="726">
        <v>1</v>
      </c>
      <c r="L29" s="701">
        <v>1</v>
      </c>
      <c r="M29" s="702">
        <v>174.23</v>
      </c>
    </row>
    <row r="30" spans="1:13" ht="14.45" customHeight="1" x14ac:dyDescent="0.2">
      <c r="A30" s="696" t="s">
        <v>543</v>
      </c>
      <c r="B30" s="697" t="s">
        <v>1523</v>
      </c>
      <c r="C30" s="697" t="s">
        <v>1524</v>
      </c>
      <c r="D30" s="697" t="s">
        <v>633</v>
      </c>
      <c r="E30" s="697" t="s">
        <v>636</v>
      </c>
      <c r="F30" s="701"/>
      <c r="G30" s="701"/>
      <c r="H30" s="726">
        <v>0</v>
      </c>
      <c r="I30" s="701">
        <v>1</v>
      </c>
      <c r="J30" s="701">
        <v>26.110000000000003</v>
      </c>
      <c r="K30" s="726">
        <v>1</v>
      </c>
      <c r="L30" s="701">
        <v>1</v>
      </c>
      <c r="M30" s="702">
        <v>26.110000000000003</v>
      </c>
    </row>
    <row r="31" spans="1:13" ht="14.45" customHeight="1" x14ac:dyDescent="0.2">
      <c r="A31" s="696" t="s">
        <v>543</v>
      </c>
      <c r="B31" s="697" t="s">
        <v>1523</v>
      </c>
      <c r="C31" s="697" t="s">
        <v>1525</v>
      </c>
      <c r="D31" s="697" t="s">
        <v>633</v>
      </c>
      <c r="E31" s="697" t="s">
        <v>634</v>
      </c>
      <c r="F31" s="701"/>
      <c r="G31" s="701"/>
      <c r="H31" s="726">
        <v>0</v>
      </c>
      <c r="I31" s="701">
        <v>3</v>
      </c>
      <c r="J31" s="701">
        <v>156.66000000000005</v>
      </c>
      <c r="K31" s="726">
        <v>1</v>
      </c>
      <c r="L31" s="701">
        <v>3</v>
      </c>
      <c r="M31" s="702">
        <v>156.66000000000005</v>
      </c>
    </row>
    <row r="32" spans="1:13" ht="14.45" customHeight="1" x14ac:dyDescent="0.2">
      <c r="A32" s="696" t="s">
        <v>543</v>
      </c>
      <c r="B32" s="697" t="s">
        <v>1526</v>
      </c>
      <c r="C32" s="697" t="s">
        <v>1527</v>
      </c>
      <c r="D32" s="697" t="s">
        <v>986</v>
      </c>
      <c r="E32" s="697" t="s">
        <v>1528</v>
      </c>
      <c r="F32" s="701">
        <v>1</v>
      </c>
      <c r="G32" s="701">
        <v>93.52000000000001</v>
      </c>
      <c r="H32" s="726">
        <v>1</v>
      </c>
      <c r="I32" s="701"/>
      <c r="J32" s="701"/>
      <c r="K32" s="726">
        <v>0</v>
      </c>
      <c r="L32" s="701">
        <v>1</v>
      </c>
      <c r="M32" s="702">
        <v>93.52000000000001</v>
      </c>
    </row>
    <row r="33" spans="1:13" ht="14.45" customHeight="1" x14ac:dyDescent="0.2">
      <c r="A33" s="696" t="s">
        <v>543</v>
      </c>
      <c r="B33" s="697" t="s">
        <v>1529</v>
      </c>
      <c r="C33" s="697" t="s">
        <v>1530</v>
      </c>
      <c r="D33" s="697" t="s">
        <v>1052</v>
      </c>
      <c r="E33" s="697" t="s">
        <v>636</v>
      </c>
      <c r="F33" s="701"/>
      <c r="G33" s="701"/>
      <c r="H33" s="726">
        <v>0</v>
      </c>
      <c r="I33" s="701">
        <v>1</v>
      </c>
      <c r="J33" s="701">
        <v>76.450000000000017</v>
      </c>
      <c r="K33" s="726">
        <v>1</v>
      </c>
      <c r="L33" s="701">
        <v>1</v>
      </c>
      <c r="M33" s="702">
        <v>76.450000000000017</v>
      </c>
    </row>
    <row r="34" spans="1:13" ht="14.45" customHeight="1" x14ac:dyDescent="0.2">
      <c r="A34" s="696" t="s">
        <v>543</v>
      </c>
      <c r="B34" s="697" t="s">
        <v>1529</v>
      </c>
      <c r="C34" s="697" t="s">
        <v>1531</v>
      </c>
      <c r="D34" s="697" t="s">
        <v>1052</v>
      </c>
      <c r="E34" s="697" t="s">
        <v>1532</v>
      </c>
      <c r="F34" s="701"/>
      <c r="G34" s="701"/>
      <c r="H34" s="726">
        <v>0</v>
      </c>
      <c r="I34" s="701">
        <v>1</v>
      </c>
      <c r="J34" s="701">
        <v>188.82000000000002</v>
      </c>
      <c r="K34" s="726">
        <v>1</v>
      </c>
      <c r="L34" s="701">
        <v>1</v>
      </c>
      <c r="M34" s="702">
        <v>188.82000000000002</v>
      </c>
    </row>
    <row r="35" spans="1:13" ht="14.45" customHeight="1" x14ac:dyDescent="0.2">
      <c r="A35" s="696" t="s">
        <v>543</v>
      </c>
      <c r="B35" s="697" t="s">
        <v>1533</v>
      </c>
      <c r="C35" s="697" t="s">
        <v>1534</v>
      </c>
      <c r="D35" s="697" t="s">
        <v>1535</v>
      </c>
      <c r="E35" s="697" t="s">
        <v>1536</v>
      </c>
      <c r="F35" s="701"/>
      <c r="G35" s="701"/>
      <c r="H35" s="726">
        <v>0</v>
      </c>
      <c r="I35" s="701">
        <v>1</v>
      </c>
      <c r="J35" s="701">
        <v>15.500000000000007</v>
      </c>
      <c r="K35" s="726">
        <v>1</v>
      </c>
      <c r="L35" s="701">
        <v>1</v>
      </c>
      <c r="M35" s="702">
        <v>15.500000000000007</v>
      </c>
    </row>
    <row r="36" spans="1:13" ht="14.45" customHeight="1" x14ac:dyDescent="0.2">
      <c r="A36" s="696" t="s">
        <v>543</v>
      </c>
      <c r="B36" s="697" t="s">
        <v>1533</v>
      </c>
      <c r="C36" s="697" t="s">
        <v>1537</v>
      </c>
      <c r="D36" s="697" t="s">
        <v>1535</v>
      </c>
      <c r="E36" s="697" t="s">
        <v>1538</v>
      </c>
      <c r="F36" s="701"/>
      <c r="G36" s="701"/>
      <c r="H36" s="726">
        <v>0</v>
      </c>
      <c r="I36" s="701">
        <v>1</v>
      </c>
      <c r="J36" s="701">
        <v>31.660000000000011</v>
      </c>
      <c r="K36" s="726">
        <v>1</v>
      </c>
      <c r="L36" s="701">
        <v>1</v>
      </c>
      <c r="M36" s="702">
        <v>31.660000000000011</v>
      </c>
    </row>
    <row r="37" spans="1:13" ht="14.45" customHeight="1" x14ac:dyDescent="0.2">
      <c r="A37" s="696" t="s">
        <v>543</v>
      </c>
      <c r="B37" s="697" t="s">
        <v>1539</v>
      </c>
      <c r="C37" s="697" t="s">
        <v>1540</v>
      </c>
      <c r="D37" s="697" t="s">
        <v>1541</v>
      </c>
      <c r="E37" s="697" t="s">
        <v>631</v>
      </c>
      <c r="F37" s="701"/>
      <c r="G37" s="701"/>
      <c r="H37" s="726">
        <v>0</v>
      </c>
      <c r="I37" s="701">
        <v>1</v>
      </c>
      <c r="J37" s="701">
        <v>158.97999999999999</v>
      </c>
      <c r="K37" s="726">
        <v>1</v>
      </c>
      <c r="L37" s="701">
        <v>1</v>
      </c>
      <c r="M37" s="702">
        <v>158.97999999999999</v>
      </c>
    </row>
    <row r="38" spans="1:13" ht="14.45" customHeight="1" x14ac:dyDescent="0.2">
      <c r="A38" s="696" t="s">
        <v>543</v>
      </c>
      <c r="B38" s="697" t="s">
        <v>1542</v>
      </c>
      <c r="C38" s="697" t="s">
        <v>1543</v>
      </c>
      <c r="D38" s="697" t="s">
        <v>1544</v>
      </c>
      <c r="E38" s="697" t="s">
        <v>1545</v>
      </c>
      <c r="F38" s="701">
        <v>1</v>
      </c>
      <c r="G38" s="701">
        <v>157.22</v>
      </c>
      <c r="H38" s="726">
        <v>1</v>
      </c>
      <c r="I38" s="701"/>
      <c r="J38" s="701"/>
      <c r="K38" s="726">
        <v>0</v>
      </c>
      <c r="L38" s="701">
        <v>1</v>
      </c>
      <c r="M38" s="702">
        <v>157.22</v>
      </c>
    </row>
    <row r="39" spans="1:13" ht="14.45" customHeight="1" x14ac:dyDescent="0.2">
      <c r="A39" s="696" t="s">
        <v>543</v>
      </c>
      <c r="B39" s="697" t="s">
        <v>1546</v>
      </c>
      <c r="C39" s="697" t="s">
        <v>1547</v>
      </c>
      <c r="D39" s="697" t="s">
        <v>1548</v>
      </c>
      <c r="E39" s="697" t="s">
        <v>1549</v>
      </c>
      <c r="F39" s="701"/>
      <c r="G39" s="701"/>
      <c r="H39" s="726">
        <v>0</v>
      </c>
      <c r="I39" s="701">
        <v>1</v>
      </c>
      <c r="J39" s="701">
        <v>121.95</v>
      </c>
      <c r="K39" s="726">
        <v>1</v>
      </c>
      <c r="L39" s="701">
        <v>1</v>
      </c>
      <c r="M39" s="702">
        <v>121.95</v>
      </c>
    </row>
    <row r="40" spans="1:13" ht="14.45" customHeight="1" x14ac:dyDescent="0.2">
      <c r="A40" s="696" t="s">
        <v>543</v>
      </c>
      <c r="B40" s="697" t="s">
        <v>1550</v>
      </c>
      <c r="C40" s="697" t="s">
        <v>1551</v>
      </c>
      <c r="D40" s="697" t="s">
        <v>796</v>
      </c>
      <c r="E40" s="697" t="s">
        <v>1552</v>
      </c>
      <c r="F40" s="701"/>
      <c r="G40" s="701"/>
      <c r="H40" s="726">
        <v>0</v>
      </c>
      <c r="I40" s="701">
        <v>1</v>
      </c>
      <c r="J40" s="701">
        <v>99.23</v>
      </c>
      <c r="K40" s="726">
        <v>1</v>
      </c>
      <c r="L40" s="701">
        <v>1</v>
      </c>
      <c r="M40" s="702">
        <v>99.23</v>
      </c>
    </row>
    <row r="41" spans="1:13" ht="14.45" customHeight="1" x14ac:dyDescent="0.2">
      <c r="A41" s="696" t="s">
        <v>543</v>
      </c>
      <c r="B41" s="697" t="s">
        <v>1553</v>
      </c>
      <c r="C41" s="697" t="s">
        <v>1554</v>
      </c>
      <c r="D41" s="697" t="s">
        <v>1555</v>
      </c>
      <c r="E41" s="697" t="s">
        <v>1556</v>
      </c>
      <c r="F41" s="701"/>
      <c r="G41" s="701"/>
      <c r="H41" s="726">
        <v>0</v>
      </c>
      <c r="I41" s="701">
        <v>218</v>
      </c>
      <c r="J41" s="701">
        <v>299750</v>
      </c>
      <c r="K41" s="726">
        <v>1</v>
      </c>
      <c r="L41" s="701">
        <v>218</v>
      </c>
      <c r="M41" s="702">
        <v>299750</v>
      </c>
    </row>
    <row r="42" spans="1:13" ht="14.45" customHeight="1" x14ac:dyDescent="0.2">
      <c r="A42" s="696" t="s">
        <v>543</v>
      </c>
      <c r="B42" s="697" t="s">
        <v>1557</v>
      </c>
      <c r="C42" s="697" t="s">
        <v>1558</v>
      </c>
      <c r="D42" s="697" t="s">
        <v>1090</v>
      </c>
      <c r="E42" s="697" t="s">
        <v>1559</v>
      </c>
      <c r="F42" s="701"/>
      <c r="G42" s="701"/>
      <c r="H42" s="726">
        <v>0</v>
      </c>
      <c r="I42" s="701">
        <v>80</v>
      </c>
      <c r="J42" s="701">
        <v>5192</v>
      </c>
      <c r="K42" s="726">
        <v>1</v>
      </c>
      <c r="L42" s="701">
        <v>80</v>
      </c>
      <c r="M42" s="702">
        <v>5192</v>
      </c>
    </row>
    <row r="43" spans="1:13" ht="14.45" customHeight="1" x14ac:dyDescent="0.2">
      <c r="A43" s="696" t="s">
        <v>543</v>
      </c>
      <c r="B43" s="697" t="s">
        <v>1557</v>
      </c>
      <c r="C43" s="697" t="s">
        <v>1560</v>
      </c>
      <c r="D43" s="697" t="s">
        <v>1090</v>
      </c>
      <c r="E43" s="697" t="s">
        <v>1561</v>
      </c>
      <c r="F43" s="701"/>
      <c r="G43" s="701"/>
      <c r="H43" s="726">
        <v>0</v>
      </c>
      <c r="I43" s="701">
        <v>20</v>
      </c>
      <c r="J43" s="701">
        <v>3405.5999999999995</v>
      </c>
      <c r="K43" s="726">
        <v>1</v>
      </c>
      <c r="L43" s="701">
        <v>20</v>
      </c>
      <c r="M43" s="702">
        <v>3405.5999999999995</v>
      </c>
    </row>
    <row r="44" spans="1:13" ht="14.45" customHeight="1" x14ac:dyDescent="0.2">
      <c r="A44" s="696" t="s">
        <v>543</v>
      </c>
      <c r="B44" s="697" t="s">
        <v>1562</v>
      </c>
      <c r="C44" s="697" t="s">
        <v>1563</v>
      </c>
      <c r="D44" s="697" t="s">
        <v>1564</v>
      </c>
      <c r="E44" s="697" t="s">
        <v>1565</v>
      </c>
      <c r="F44" s="701"/>
      <c r="G44" s="701"/>
      <c r="H44" s="726">
        <v>0</v>
      </c>
      <c r="I44" s="701">
        <v>2</v>
      </c>
      <c r="J44" s="701">
        <v>212.11</v>
      </c>
      <c r="K44" s="726">
        <v>1</v>
      </c>
      <c r="L44" s="701">
        <v>2</v>
      </c>
      <c r="M44" s="702">
        <v>212.11</v>
      </c>
    </row>
    <row r="45" spans="1:13" ht="14.45" customHeight="1" x14ac:dyDescent="0.2">
      <c r="A45" s="696" t="s">
        <v>543</v>
      </c>
      <c r="B45" s="697" t="s">
        <v>1562</v>
      </c>
      <c r="C45" s="697" t="s">
        <v>1566</v>
      </c>
      <c r="D45" s="697" t="s">
        <v>1564</v>
      </c>
      <c r="E45" s="697" t="s">
        <v>1567</v>
      </c>
      <c r="F45" s="701"/>
      <c r="G45" s="701"/>
      <c r="H45" s="726">
        <v>0</v>
      </c>
      <c r="I45" s="701">
        <v>2</v>
      </c>
      <c r="J45" s="701">
        <v>98.610000000000014</v>
      </c>
      <c r="K45" s="726">
        <v>1</v>
      </c>
      <c r="L45" s="701">
        <v>2</v>
      </c>
      <c r="M45" s="702">
        <v>98.610000000000014</v>
      </c>
    </row>
    <row r="46" spans="1:13" ht="14.45" customHeight="1" x14ac:dyDescent="0.2">
      <c r="A46" s="696" t="s">
        <v>543</v>
      </c>
      <c r="B46" s="697" t="s">
        <v>1562</v>
      </c>
      <c r="C46" s="697" t="s">
        <v>1568</v>
      </c>
      <c r="D46" s="697" t="s">
        <v>1564</v>
      </c>
      <c r="E46" s="697" t="s">
        <v>1569</v>
      </c>
      <c r="F46" s="701"/>
      <c r="G46" s="701"/>
      <c r="H46" s="726">
        <v>0</v>
      </c>
      <c r="I46" s="701">
        <v>8</v>
      </c>
      <c r="J46" s="701">
        <v>487.97000027495682</v>
      </c>
      <c r="K46" s="726">
        <v>1</v>
      </c>
      <c r="L46" s="701">
        <v>8</v>
      </c>
      <c r="M46" s="702">
        <v>487.97000027495682</v>
      </c>
    </row>
    <row r="47" spans="1:13" ht="14.45" customHeight="1" x14ac:dyDescent="0.2">
      <c r="A47" s="696" t="s">
        <v>543</v>
      </c>
      <c r="B47" s="697" t="s">
        <v>1562</v>
      </c>
      <c r="C47" s="697" t="s">
        <v>1570</v>
      </c>
      <c r="D47" s="697" t="s">
        <v>782</v>
      </c>
      <c r="E47" s="697" t="s">
        <v>787</v>
      </c>
      <c r="F47" s="701"/>
      <c r="G47" s="701"/>
      <c r="H47" s="726">
        <v>0</v>
      </c>
      <c r="I47" s="701">
        <v>1</v>
      </c>
      <c r="J47" s="701">
        <v>92.09</v>
      </c>
      <c r="K47" s="726">
        <v>1</v>
      </c>
      <c r="L47" s="701">
        <v>1</v>
      </c>
      <c r="M47" s="702">
        <v>92.09</v>
      </c>
    </row>
    <row r="48" spans="1:13" ht="14.45" customHeight="1" x14ac:dyDescent="0.2">
      <c r="A48" s="696" t="s">
        <v>543</v>
      </c>
      <c r="B48" s="697" t="s">
        <v>1562</v>
      </c>
      <c r="C48" s="697" t="s">
        <v>1571</v>
      </c>
      <c r="D48" s="697" t="s">
        <v>782</v>
      </c>
      <c r="E48" s="697" t="s">
        <v>783</v>
      </c>
      <c r="F48" s="701"/>
      <c r="G48" s="701"/>
      <c r="H48" s="726">
        <v>0</v>
      </c>
      <c r="I48" s="701">
        <v>1</v>
      </c>
      <c r="J48" s="701">
        <v>125.04999999999997</v>
      </c>
      <c r="K48" s="726">
        <v>1</v>
      </c>
      <c r="L48" s="701">
        <v>1</v>
      </c>
      <c r="M48" s="702">
        <v>125.04999999999997</v>
      </c>
    </row>
    <row r="49" spans="1:13" ht="14.45" customHeight="1" x14ac:dyDescent="0.2">
      <c r="A49" s="696" t="s">
        <v>543</v>
      </c>
      <c r="B49" s="697" t="s">
        <v>1562</v>
      </c>
      <c r="C49" s="697" t="s">
        <v>1572</v>
      </c>
      <c r="D49" s="697" t="s">
        <v>782</v>
      </c>
      <c r="E49" s="697" t="s">
        <v>1573</v>
      </c>
      <c r="F49" s="701"/>
      <c r="G49" s="701"/>
      <c r="H49" s="726">
        <v>0</v>
      </c>
      <c r="I49" s="701">
        <v>1</v>
      </c>
      <c r="J49" s="701">
        <v>55.3</v>
      </c>
      <c r="K49" s="726">
        <v>1</v>
      </c>
      <c r="L49" s="701">
        <v>1</v>
      </c>
      <c r="M49" s="702">
        <v>55.3</v>
      </c>
    </row>
    <row r="50" spans="1:13" ht="14.45" customHeight="1" x14ac:dyDescent="0.2">
      <c r="A50" s="696" t="s">
        <v>543</v>
      </c>
      <c r="B50" s="697" t="s">
        <v>1574</v>
      </c>
      <c r="C50" s="697" t="s">
        <v>1575</v>
      </c>
      <c r="D50" s="697" t="s">
        <v>1576</v>
      </c>
      <c r="E50" s="697" t="s">
        <v>1577</v>
      </c>
      <c r="F50" s="701"/>
      <c r="G50" s="701"/>
      <c r="H50" s="726">
        <v>0</v>
      </c>
      <c r="I50" s="701">
        <v>99.1</v>
      </c>
      <c r="J50" s="701">
        <v>221759.04300000003</v>
      </c>
      <c r="K50" s="726">
        <v>1</v>
      </c>
      <c r="L50" s="701">
        <v>99.1</v>
      </c>
      <c r="M50" s="702">
        <v>221759.04300000003</v>
      </c>
    </row>
    <row r="51" spans="1:13" ht="14.45" customHeight="1" x14ac:dyDescent="0.2">
      <c r="A51" s="696" t="s">
        <v>543</v>
      </c>
      <c r="B51" s="697" t="s">
        <v>1578</v>
      </c>
      <c r="C51" s="697" t="s">
        <v>1579</v>
      </c>
      <c r="D51" s="697" t="s">
        <v>1580</v>
      </c>
      <c r="E51" s="697" t="s">
        <v>1581</v>
      </c>
      <c r="F51" s="701"/>
      <c r="G51" s="701"/>
      <c r="H51" s="726">
        <v>0</v>
      </c>
      <c r="I51" s="701">
        <v>31.4</v>
      </c>
      <c r="J51" s="701">
        <v>16195.43</v>
      </c>
      <c r="K51" s="726">
        <v>1</v>
      </c>
      <c r="L51" s="701">
        <v>31.4</v>
      </c>
      <c r="M51" s="702">
        <v>16195.43</v>
      </c>
    </row>
    <row r="52" spans="1:13" ht="14.45" customHeight="1" x14ac:dyDescent="0.2">
      <c r="A52" s="696" t="s">
        <v>543</v>
      </c>
      <c r="B52" s="697" t="s">
        <v>1582</v>
      </c>
      <c r="C52" s="697" t="s">
        <v>1583</v>
      </c>
      <c r="D52" s="697" t="s">
        <v>1584</v>
      </c>
      <c r="E52" s="697" t="s">
        <v>1585</v>
      </c>
      <c r="F52" s="701">
        <v>82.5</v>
      </c>
      <c r="G52" s="701">
        <v>34281.589999999989</v>
      </c>
      <c r="H52" s="726">
        <v>1</v>
      </c>
      <c r="I52" s="701"/>
      <c r="J52" s="701"/>
      <c r="K52" s="726">
        <v>0</v>
      </c>
      <c r="L52" s="701">
        <v>82.5</v>
      </c>
      <c r="M52" s="702">
        <v>34281.589999999989</v>
      </c>
    </row>
    <row r="53" spans="1:13" ht="14.45" customHeight="1" x14ac:dyDescent="0.2">
      <c r="A53" s="696" t="s">
        <v>543</v>
      </c>
      <c r="B53" s="697" t="s">
        <v>1586</v>
      </c>
      <c r="C53" s="697" t="s">
        <v>1587</v>
      </c>
      <c r="D53" s="697" t="s">
        <v>1588</v>
      </c>
      <c r="E53" s="697" t="s">
        <v>1361</v>
      </c>
      <c r="F53" s="701">
        <v>142.80000000000001</v>
      </c>
      <c r="G53" s="701">
        <v>106814.39999999999</v>
      </c>
      <c r="H53" s="726">
        <v>1</v>
      </c>
      <c r="I53" s="701"/>
      <c r="J53" s="701"/>
      <c r="K53" s="726">
        <v>0</v>
      </c>
      <c r="L53" s="701">
        <v>142.80000000000001</v>
      </c>
      <c r="M53" s="702">
        <v>106814.39999999999</v>
      </c>
    </row>
    <row r="54" spans="1:13" ht="14.45" customHeight="1" x14ac:dyDescent="0.2">
      <c r="A54" s="696" t="s">
        <v>543</v>
      </c>
      <c r="B54" s="697" t="s">
        <v>1586</v>
      </c>
      <c r="C54" s="697" t="s">
        <v>1589</v>
      </c>
      <c r="D54" s="697" t="s">
        <v>1360</v>
      </c>
      <c r="E54" s="697" t="s">
        <v>1361</v>
      </c>
      <c r="F54" s="701"/>
      <c r="G54" s="701"/>
      <c r="H54" s="726">
        <v>0</v>
      </c>
      <c r="I54" s="701">
        <v>28.1</v>
      </c>
      <c r="J54" s="701">
        <v>22748.400000000001</v>
      </c>
      <c r="K54" s="726">
        <v>1</v>
      </c>
      <c r="L54" s="701">
        <v>28.1</v>
      </c>
      <c r="M54" s="702">
        <v>22748.400000000001</v>
      </c>
    </row>
    <row r="55" spans="1:13" ht="14.45" customHeight="1" x14ac:dyDescent="0.2">
      <c r="A55" s="696" t="s">
        <v>543</v>
      </c>
      <c r="B55" s="697" t="s">
        <v>1590</v>
      </c>
      <c r="C55" s="697" t="s">
        <v>1591</v>
      </c>
      <c r="D55" s="697" t="s">
        <v>1592</v>
      </c>
      <c r="E55" s="697" t="s">
        <v>1593</v>
      </c>
      <c r="F55" s="701"/>
      <c r="G55" s="701"/>
      <c r="H55" s="726">
        <v>0</v>
      </c>
      <c r="I55" s="701">
        <v>8.3000000000000007</v>
      </c>
      <c r="J55" s="701">
        <v>1626.9660000000001</v>
      </c>
      <c r="K55" s="726">
        <v>1</v>
      </c>
      <c r="L55" s="701">
        <v>8.3000000000000007</v>
      </c>
      <c r="M55" s="702">
        <v>1626.9660000000001</v>
      </c>
    </row>
    <row r="56" spans="1:13" ht="14.45" customHeight="1" x14ac:dyDescent="0.2">
      <c r="A56" s="696" t="s">
        <v>543</v>
      </c>
      <c r="B56" s="697" t="s">
        <v>1594</v>
      </c>
      <c r="C56" s="697" t="s">
        <v>1595</v>
      </c>
      <c r="D56" s="697" t="s">
        <v>1364</v>
      </c>
      <c r="E56" s="697" t="s">
        <v>1365</v>
      </c>
      <c r="F56" s="701"/>
      <c r="G56" s="701"/>
      <c r="H56" s="726">
        <v>0</v>
      </c>
      <c r="I56" s="701">
        <v>160</v>
      </c>
      <c r="J56" s="701">
        <v>3293.5999999999995</v>
      </c>
      <c r="K56" s="726">
        <v>1</v>
      </c>
      <c r="L56" s="701">
        <v>160</v>
      </c>
      <c r="M56" s="702">
        <v>3293.5999999999995</v>
      </c>
    </row>
    <row r="57" spans="1:13" ht="14.45" customHeight="1" x14ac:dyDescent="0.2">
      <c r="A57" s="696" t="s">
        <v>543</v>
      </c>
      <c r="B57" s="697" t="s">
        <v>1594</v>
      </c>
      <c r="C57" s="697" t="s">
        <v>1596</v>
      </c>
      <c r="D57" s="697" t="s">
        <v>1364</v>
      </c>
      <c r="E57" s="697" t="s">
        <v>1366</v>
      </c>
      <c r="F57" s="701">
        <v>1</v>
      </c>
      <c r="G57" s="701">
        <v>482.77</v>
      </c>
      <c r="H57" s="726">
        <v>1</v>
      </c>
      <c r="I57" s="701"/>
      <c r="J57" s="701"/>
      <c r="K57" s="726">
        <v>0</v>
      </c>
      <c r="L57" s="701">
        <v>1</v>
      </c>
      <c r="M57" s="702">
        <v>482.77</v>
      </c>
    </row>
    <row r="58" spans="1:13" ht="14.45" customHeight="1" x14ac:dyDescent="0.2">
      <c r="A58" s="696" t="s">
        <v>543</v>
      </c>
      <c r="B58" s="697" t="s">
        <v>1597</v>
      </c>
      <c r="C58" s="697" t="s">
        <v>1598</v>
      </c>
      <c r="D58" s="697" t="s">
        <v>1348</v>
      </c>
      <c r="E58" s="697" t="s">
        <v>582</v>
      </c>
      <c r="F58" s="701"/>
      <c r="G58" s="701"/>
      <c r="H58" s="726">
        <v>0</v>
      </c>
      <c r="I58" s="701">
        <v>159.80000000000001</v>
      </c>
      <c r="J58" s="701">
        <v>114387.00658696666</v>
      </c>
      <c r="K58" s="726">
        <v>1</v>
      </c>
      <c r="L58" s="701">
        <v>159.80000000000001</v>
      </c>
      <c r="M58" s="702">
        <v>114387.00658696666</v>
      </c>
    </row>
    <row r="59" spans="1:13" ht="14.45" customHeight="1" x14ac:dyDescent="0.2">
      <c r="A59" s="696" t="s">
        <v>543</v>
      </c>
      <c r="B59" s="697" t="s">
        <v>1599</v>
      </c>
      <c r="C59" s="697" t="s">
        <v>1600</v>
      </c>
      <c r="D59" s="697" t="s">
        <v>868</v>
      </c>
      <c r="E59" s="697" t="s">
        <v>869</v>
      </c>
      <c r="F59" s="701">
        <v>9.6</v>
      </c>
      <c r="G59" s="701">
        <v>12319.398000000001</v>
      </c>
      <c r="H59" s="726">
        <v>1</v>
      </c>
      <c r="I59" s="701"/>
      <c r="J59" s="701"/>
      <c r="K59" s="726">
        <v>0</v>
      </c>
      <c r="L59" s="701">
        <v>9.6</v>
      </c>
      <c r="M59" s="702">
        <v>12319.398000000001</v>
      </c>
    </row>
    <row r="60" spans="1:13" ht="14.45" customHeight="1" x14ac:dyDescent="0.2">
      <c r="A60" s="696" t="s">
        <v>543</v>
      </c>
      <c r="B60" s="697" t="s">
        <v>1601</v>
      </c>
      <c r="C60" s="697" t="s">
        <v>1602</v>
      </c>
      <c r="D60" s="697" t="s">
        <v>1603</v>
      </c>
      <c r="E60" s="697" t="s">
        <v>1604</v>
      </c>
      <c r="F60" s="701"/>
      <c r="G60" s="701"/>
      <c r="H60" s="726">
        <v>0</v>
      </c>
      <c r="I60" s="701">
        <v>3</v>
      </c>
      <c r="J60" s="701">
        <v>452.09999999999997</v>
      </c>
      <c r="K60" s="726">
        <v>1</v>
      </c>
      <c r="L60" s="701">
        <v>3</v>
      </c>
      <c r="M60" s="702">
        <v>452.09999999999997</v>
      </c>
    </row>
    <row r="61" spans="1:13" ht="14.45" customHeight="1" x14ac:dyDescent="0.2">
      <c r="A61" s="696" t="s">
        <v>543</v>
      </c>
      <c r="B61" s="697" t="s">
        <v>1601</v>
      </c>
      <c r="C61" s="697" t="s">
        <v>1605</v>
      </c>
      <c r="D61" s="697" t="s">
        <v>1603</v>
      </c>
      <c r="E61" s="697" t="s">
        <v>1606</v>
      </c>
      <c r="F61" s="701"/>
      <c r="G61" s="701"/>
      <c r="H61" s="726">
        <v>0</v>
      </c>
      <c r="I61" s="701">
        <v>8.6999999999999993</v>
      </c>
      <c r="J61" s="701">
        <v>2296.8000000000002</v>
      </c>
      <c r="K61" s="726">
        <v>1</v>
      </c>
      <c r="L61" s="701">
        <v>8.6999999999999993</v>
      </c>
      <c r="M61" s="702">
        <v>2296.8000000000002</v>
      </c>
    </row>
    <row r="62" spans="1:13" ht="14.45" customHeight="1" x14ac:dyDescent="0.2">
      <c r="A62" s="696" t="s">
        <v>543</v>
      </c>
      <c r="B62" s="697" t="s">
        <v>1607</v>
      </c>
      <c r="C62" s="697" t="s">
        <v>1608</v>
      </c>
      <c r="D62" s="697" t="s">
        <v>1609</v>
      </c>
      <c r="E62" s="697" t="s">
        <v>1610</v>
      </c>
      <c r="F62" s="701">
        <v>16</v>
      </c>
      <c r="G62" s="701">
        <v>8710.24</v>
      </c>
      <c r="H62" s="726">
        <v>1</v>
      </c>
      <c r="I62" s="701"/>
      <c r="J62" s="701"/>
      <c r="K62" s="726">
        <v>0</v>
      </c>
      <c r="L62" s="701">
        <v>16</v>
      </c>
      <c r="M62" s="702">
        <v>8710.24</v>
      </c>
    </row>
    <row r="63" spans="1:13" ht="14.45" customHeight="1" x14ac:dyDescent="0.2">
      <c r="A63" s="696" t="s">
        <v>543</v>
      </c>
      <c r="B63" s="697" t="s">
        <v>1611</v>
      </c>
      <c r="C63" s="697" t="s">
        <v>1612</v>
      </c>
      <c r="D63" s="697" t="s">
        <v>1355</v>
      </c>
      <c r="E63" s="697" t="s">
        <v>1356</v>
      </c>
      <c r="F63" s="701">
        <v>1</v>
      </c>
      <c r="G63" s="701">
        <v>4213.6859999999997</v>
      </c>
      <c r="H63" s="726">
        <v>1</v>
      </c>
      <c r="I63" s="701"/>
      <c r="J63" s="701"/>
      <c r="K63" s="726">
        <v>0</v>
      </c>
      <c r="L63" s="701">
        <v>1</v>
      </c>
      <c r="M63" s="702">
        <v>4213.6859999999997</v>
      </c>
    </row>
    <row r="64" spans="1:13" ht="14.45" customHeight="1" x14ac:dyDescent="0.2">
      <c r="A64" s="696" t="s">
        <v>543</v>
      </c>
      <c r="B64" s="697" t="s">
        <v>1613</v>
      </c>
      <c r="C64" s="697" t="s">
        <v>1614</v>
      </c>
      <c r="D64" s="697" t="s">
        <v>1615</v>
      </c>
      <c r="E64" s="697" t="s">
        <v>1616</v>
      </c>
      <c r="F64" s="701"/>
      <c r="G64" s="701"/>
      <c r="H64" s="726">
        <v>0</v>
      </c>
      <c r="I64" s="701">
        <v>22.4</v>
      </c>
      <c r="J64" s="701">
        <v>15030.400000000001</v>
      </c>
      <c r="K64" s="726">
        <v>1</v>
      </c>
      <c r="L64" s="701">
        <v>22.4</v>
      </c>
      <c r="M64" s="702">
        <v>15030.400000000001</v>
      </c>
    </row>
    <row r="65" spans="1:13" ht="14.45" customHeight="1" x14ac:dyDescent="0.2">
      <c r="A65" s="696" t="s">
        <v>543</v>
      </c>
      <c r="B65" s="697" t="s">
        <v>1617</v>
      </c>
      <c r="C65" s="697" t="s">
        <v>1618</v>
      </c>
      <c r="D65" s="697" t="s">
        <v>1619</v>
      </c>
      <c r="E65" s="697" t="s">
        <v>1620</v>
      </c>
      <c r="F65" s="701"/>
      <c r="G65" s="701"/>
      <c r="H65" s="726">
        <v>0</v>
      </c>
      <c r="I65" s="701">
        <v>50</v>
      </c>
      <c r="J65" s="701">
        <v>1669.41</v>
      </c>
      <c r="K65" s="726">
        <v>1</v>
      </c>
      <c r="L65" s="701">
        <v>50</v>
      </c>
      <c r="M65" s="702">
        <v>1669.41</v>
      </c>
    </row>
    <row r="66" spans="1:13" ht="14.45" customHeight="1" x14ac:dyDescent="0.2">
      <c r="A66" s="696" t="s">
        <v>543</v>
      </c>
      <c r="B66" s="697" t="s">
        <v>1617</v>
      </c>
      <c r="C66" s="697" t="s">
        <v>1621</v>
      </c>
      <c r="D66" s="697" t="s">
        <v>1619</v>
      </c>
      <c r="E66" s="697" t="s">
        <v>1622</v>
      </c>
      <c r="F66" s="701"/>
      <c r="G66" s="701"/>
      <c r="H66" s="726">
        <v>0</v>
      </c>
      <c r="I66" s="701">
        <v>91</v>
      </c>
      <c r="J66" s="701">
        <v>4812.0733600076255</v>
      </c>
      <c r="K66" s="726">
        <v>1</v>
      </c>
      <c r="L66" s="701">
        <v>91</v>
      </c>
      <c r="M66" s="702">
        <v>4812.0733600076255</v>
      </c>
    </row>
    <row r="67" spans="1:13" ht="14.45" customHeight="1" x14ac:dyDescent="0.2">
      <c r="A67" s="696" t="s">
        <v>543</v>
      </c>
      <c r="B67" s="697" t="s">
        <v>1623</v>
      </c>
      <c r="C67" s="697" t="s">
        <v>1624</v>
      </c>
      <c r="D67" s="697" t="s">
        <v>1625</v>
      </c>
      <c r="E67" s="697" t="s">
        <v>1626</v>
      </c>
      <c r="F67" s="701"/>
      <c r="G67" s="701"/>
      <c r="H67" s="726">
        <v>0</v>
      </c>
      <c r="I67" s="701">
        <v>30.1</v>
      </c>
      <c r="J67" s="701">
        <v>20504.937999999998</v>
      </c>
      <c r="K67" s="726">
        <v>1</v>
      </c>
      <c r="L67" s="701">
        <v>30.1</v>
      </c>
      <c r="M67" s="702">
        <v>20504.937999999998</v>
      </c>
    </row>
    <row r="68" spans="1:13" ht="14.45" customHeight="1" x14ac:dyDescent="0.2">
      <c r="A68" s="696" t="s">
        <v>543</v>
      </c>
      <c r="B68" s="697" t="s">
        <v>1627</v>
      </c>
      <c r="C68" s="697" t="s">
        <v>1628</v>
      </c>
      <c r="D68" s="697" t="s">
        <v>1349</v>
      </c>
      <c r="E68" s="697" t="s">
        <v>1629</v>
      </c>
      <c r="F68" s="701"/>
      <c r="G68" s="701"/>
      <c r="H68" s="726">
        <v>0</v>
      </c>
      <c r="I68" s="701">
        <v>9.3999999999999844</v>
      </c>
      <c r="J68" s="701">
        <v>1771.5239999999972</v>
      </c>
      <c r="K68" s="726">
        <v>1</v>
      </c>
      <c r="L68" s="701">
        <v>9.3999999999999844</v>
      </c>
      <c r="M68" s="702">
        <v>1771.5239999999972</v>
      </c>
    </row>
    <row r="69" spans="1:13" ht="14.45" customHeight="1" x14ac:dyDescent="0.2">
      <c r="A69" s="696" t="s">
        <v>543</v>
      </c>
      <c r="B69" s="697" t="s">
        <v>1627</v>
      </c>
      <c r="C69" s="697" t="s">
        <v>1630</v>
      </c>
      <c r="D69" s="697" t="s">
        <v>1349</v>
      </c>
      <c r="E69" s="697" t="s">
        <v>1631</v>
      </c>
      <c r="F69" s="701"/>
      <c r="G69" s="701"/>
      <c r="H69" s="726">
        <v>0</v>
      </c>
      <c r="I69" s="701">
        <v>5.15</v>
      </c>
      <c r="J69" s="701">
        <v>1941.1379999999999</v>
      </c>
      <c r="K69" s="726">
        <v>1</v>
      </c>
      <c r="L69" s="701">
        <v>5.15</v>
      </c>
      <c r="M69" s="702">
        <v>1941.1379999999999</v>
      </c>
    </row>
    <row r="70" spans="1:13" ht="14.45" customHeight="1" x14ac:dyDescent="0.2">
      <c r="A70" s="696" t="s">
        <v>543</v>
      </c>
      <c r="B70" s="697" t="s">
        <v>1627</v>
      </c>
      <c r="C70" s="697" t="s">
        <v>1632</v>
      </c>
      <c r="D70" s="697" t="s">
        <v>1349</v>
      </c>
      <c r="E70" s="697" t="s">
        <v>1350</v>
      </c>
      <c r="F70" s="701">
        <v>190.79999999999998</v>
      </c>
      <c r="G70" s="701">
        <v>35976.207778033619</v>
      </c>
      <c r="H70" s="726">
        <v>1</v>
      </c>
      <c r="I70" s="701"/>
      <c r="J70" s="701"/>
      <c r="K70" s="726">
        <v>0</v>
      </c>
      <c r="L70" s="701">
        <v>190.79999999999998</v>
      </c>
      <c r="M70" s="702">
        <v>35976.207778033619</v>
      </c>
    </row>
    <row r="71" spans="1:13" ht="14.45" customHeight="1" x14ac:dyDescent="0.2">
      <c r="A71" s="696" t="s">
        <v>543</v>
      </c>
      <c r="B71" s="697" t="s">
        <v>1633</v>
      </c>
      <c r="C71" s="697" t="s">
        <v>1634</v>
      </c>
      <c r="D71" s="697" t="s">
        <v>1343</v>
      </c>
      <c r="E71" s="697" t="s">
        <v>939</v>
      </c>
      <c r="F71" s="701"/>
      <c r="G71" s="701"/>
      <c r="H71" s="726">
        <v>0</v>
      </c>
      <c r="I71" s="701">
        <v>10.399999999999999</v>
      </c>
      <c r="J71" s="701">
        <v>11554.400000000001</v>
      </c>
      <c r="K71" s="726">
        <v>1</v>
      </c>
      <c r="L71" s="701">
        <v>10.399999999999999</v>
      </c>
      <c r="M71" s="702">
        <v>11554.400000000001</v>
      </c>
    </row>
    <row r="72" spans="1:13" ht="14.45" customHeight="1" x14ac:dyDescent="0.2">
      <c r="A72" s="696" t="s">
        <v>543</v>
      </c>
      <c r="B72" s="697" t="s">
        <v>1633</v>
      </c>
      <c r="C72" s="697" t="s">
        <v>1635</v>
      </c>
      <c r="D72" s="697" t="s">
        <v>938</v>
      </c>
      <c r="E72" s="697" t="s">
        <v>939</v>
      </c>
      <c r="F72" s="701">
        <v>6</v>
      </c>
      <c r="G72" s="701">
        <v>5313.06</v>
      </c>
      <c r="H72" s="726">
        <v>1</v>
      </c>
      <c r="I72" s="701"/>
      <c r="J72" s="701"/>
      <c r="K72" s="726">
        <v>0</v>
      </c>
      <c r="L72" s="701">
        <v>6</v>
      </c>
      <c r="M72" s="702">
        <v>5313.06</v>
      </c>
    </row>
    <row r="73" spans="1:13" ht="14.45" customHeight="1" x14ac:dyDescent="0.2">
      <c r="A73" s="696" t="s">
        <v>543</v>
      </c>
      <c r="B73" s="697" t="s">
        <v>1633</v>
      </c>
      <c r="C73" s="697" t="s">
        <v>1636</v>
      </c>
      <c r="D73" s="697" t="s">
        <v>938</v>
      </c>
      <c r="E73" s="697" t="s">
        <v>939</v>
      </c>
      <c r="F73" s="701">
        <v>2.4</v>
      </c>
      <c r="G73" s="701">
        <v>2125.2240000000002</v>
      </c>
      <c r="H73" s="726">
        <v>1</v>
      </c>
      <c r="I73" s="701"/>
      <c r="J73" s="701"/>
      <c r="K73" s="726">
        <v>0</v>
      </c>
      <c r="L73" s="701">
        <v>2.4</v>
      </c>
      <c r="M73" s="702">
        <v>2125.2240000000002</v>
      </c>
    </row>
    <row r="74" spans="1:13" ht="14.45" customHeight="1" x14ac:dyDescent="0.2">
      <c r="A74" s="696" t="s">
        <v>543</v>
      </c>
      <c r="B74" s="697" t="s">
        <v>1637</v>
      </c>
      <c r="C74" s="697" t="s">
        <v>1638</v>
      </c>
      <c r="D74" s="697" t="s">
        <v>1639</v>
      </c>
      <c r="E74" s="697" t="s">
        <v>1640</v>
      </c>
      <c r="F74" s="701"/>
      <c r="G74" s="701"/>
      <c r="H74" s="726">
        <v>0</v>
      </c>
      <c r="I74" s="701">
        <v>62.9</v>
      </c>
      <c r="J74" s="701">
        <v>20065.099936915612</v>
      </c>
      <c r="K74" s="726">
        <v>1</v>
      </c>
      <c r="L74" s="701">
        <v>62.9</v>
      </c>
      <c r="M74" s="702">
        <v>20065.099936915612</v>
      </c>
    </row>
    <row r="75" spans="1:13" ht="14.45" customHeight="1" x14ac:dyDescent="0.2">
      <c r="A75" s="696" t="s">
        <v>543</v>
      </c>
      <c r="B75" s="697" t="s">
        <v>1637</v>
      </c>
      <c r="C75" s="697" t="s">
        <v>1641</v>
      </c>
      <c r="D75" s="697" t="s">
        <v>1639</v>
      </c>
      <c r="E75" s="697" t="s">
        <v>1642</v>
      </c>
      <c r="F75" s="701"/>
      <c r="G75" s="701"/>
      <c r="H75" s="726">
        <v>0</v>
      </c>
      <c r="I75" s="701">
        <v>16.399999999999999</v>
      </c>
      <c r="J75" s="701">
        <v>10463.200000000001</v>
      </c>
      <c r="K75" s="726">
        <v>1</v>
      </c>
      <c r="L75" s="701">
        <v>16.399999999999999</v>
      </c>
      <c r="M75" s="702">
        <v>10463.200000000001</v>
      </c>
    </row>
    <row r="76" spans="1:13" ht="14.45" customHeight="1" x14ac:dyDescent="0.2">
      <c r="A76" s="696" t="s">
        <v>543</v>
      </c>
      <c r="B76" s="697" t="s">
        <v>1643</v>
      </c>
      <c r="C76" s="697" t="s">
        <v>1644</v>
      </c>
      <c r="D76" s="697" t="s">
        <v>1645</v>
      </c>
      <c r="E76" s="697" t="s">
        <v>1377</v>
      </c>
      <c r="F76" s="701">
        <v>20</v>
      </c>
      <c r="G76" s="701">
        <v>12220.8</v>
      </c>
      <c r="H76" s="726">
        <v>1</v>
      </c>
      <c r="I76" s="701"/>
      <c r="J76" s="701"/>
      <c r="K76" s="726">
        <v>0</v>
      </c>
      <c r="L76" s="701">
        <v>20</v>
      </c>
      <c r="M76" s="702">
        <v>12220.8</v>
      </c>
    </row>
    <row r="77" spans="1:13" ht="14.45" customHeight="1" x14ac:dyDescent="0.2">
      <c r="A77" s="696" t="s">
        <v>543</v>
      </c>
      <c r="B77" s="697" t="s">
        <v>1643</v>
      </c>
      <c r="C77" s="697" t="s">
        <v>1646</v>
      </c>
      <c r="D77" s="697" t="s">
        <v>1376</v>
      </c>
      <c r="E77" s="697" t="s">
        <v>1377</v>
      </c>
      <c r="F77" s="701">
        <v>31</v>
      </c>
      <c r="G77" s="701">
        <v>27280</v>
      </c>
      <c r="H77" s="726">
        <v>1</v>
      </c>
      <c r="I77" s="701"/>
      <c r="J77" s="701"/>
      <c r="K77" s="726">
        <v>0</v>
      </c>
      <c r="L77" s="701">
        <v>31</v>
      </c>
      <c r="M77" s="702">
        <v>27280</v>
      </c>
    </row>
    <row r="78" spans="1:13" ht="14.45" customHeight="1" x14ac:dyDescent="0.2">
      <c r="A78" s="696" t="s">
        <v>543</v>
      </c>
      <c r="B78" s="697" t="s">
        <v>1647</v>
      </c>
      <c r="C78" s="697" t="s">
        <v>1648</v>
      </c>
      <c r="D78" s="697" t="s">
        <v>1353</v>
      </c>
      <c r="E78" s="697" t="s">
        <v>1354</v>
      </c>
      <c r="F78" s="701"/>
      <c r="G78" s="701"/>
      <c r="H78" s="726">
        <v>0</v>
      </c>
      <c r="I78" s="701">
        <v>20</v>
      </c>
      <c r="J78" s="701">
        <v>33115.599999999999</v>
      </c>
      <c r="K78" s="726">
        <v>1</v>
      </c>
      <c r="L78" s="701">
        <v>20</v>
      </c>
      <c r="M78" s="702">
        <v>33115.599999999999</v>
      </c>
    </row>
    <row r="79" spans="1:13" ht="14.45" customHeight="1" x14ac:dyDescent="0.2">
      <c r="A79" s="696" t="s">
        <v>543</v>
      </c>
      <c r="B79" s="697" t="s">
        <v>1647</v>
      </c>
      <c r="C79" s="697" t="s">
        <v>1649</v>
      </c>
      <c r="D79" s="697" t="s">
        <v>1650</v>
      </c>
      <c r="E79" s="697" t="s">
        <v>1651</v>
      </c>
      <c r="F79" s="701">
        <v>40</v>
      </c>
      <c r="G79" s="701">
        <v>145200</v>
      </c>
      <c r="H79" s="726">
        <v>1</v>
      </c>
      <c r="I79" s="701"/>
      <c r="J79" s="701"/>
      <c r="K79" s="726">
        <v>0</v>
      </c>
      <c r="L79" s="701">
        <v>40</v>
      </c>
      <c r="M79" s="702">
        <v>145200</v>
      </c>
    </row>
    <row r="80" spans="1:13" ht="14.45" customHeight="1" x14ac:dyDescent="0.2">
      <c r="A80" s="696" t="s">
        <v>543</v>
      </c>
      <c r="B80" s="697" t="s">
        <v>1652</v>
      </c>
      <c r="C80" s="697" t="s">
        <v>1653</v>
      </c>
      <c r="D80" s="697" t="s">
        <v>1654</v>
      </c>
      <c r="E80" s="697" t="s">
        <v>1354</v>
      </c>
      <c r="F80" s="701"/>
      <c r="G80" s="701"/>
      <c r="H80" s="726">
        <v>0</v>
      </c>
      <c r="I80" s="701">
        <v>10</v>
      </c>
      <c r="J80" s="701">
        <v>11152.52</v>
      </c>
      <c r="K80" s="726">
        <v>1</v>
      </c>
      <c r="L80" s="701">
        <v>10</v>
      </c>
      <c r="M80" s="702">
        <v>11152.52</v>
      </c>
    </row>
    <row r="81" spans="1:13" ht="14.45" customHeight="1" x14ac:dyDescent="0.2">
      <c r="A81" s="696" t="s">
        <v>543</v>
      </c>
      <c r="B81" s="697" t="s">
        <v>1655</v>
      </c>
      <c r="C81" s="697" t="s">
        <v>1656</v>
      </c>
      <c r="D81" s="697" t="s">
        <v>699</v>
      </c>
      <c r="E81" s="697" t="s">
        <v>700</v>
      </c>
      <c r="F81" s="701"/>
      <c r="G81" s="701"/>
      <c r="H81" s="726">
        <v>0</v>
      </c>
      <c r="I81" s="701">
        <v>70</v>
      </c>
      <c r="J81" s="701">
        <v>38272.120000000003</v>
      </c>
      <c r="K81" s="726">
        <v>1</v>
      </c>
      <c r="L81" s="701">
        <v>70</v>
      </c>
      <c r="M81" s="702">
        <v>38272.120000000003</v>
      </c>
    </row>
    <row r="82" spans="1:13" ht="14.45" customHeight="1" x14ac:dyDescent="0.2">
      <c r="A82" s="696" t="s">
        <v>543</v>
      </c>
      <c r="B82" s="697" t="s">
        <v>1657</v>
      </c>
      <c r="C82" s="697" t="s">
        <v>1658</v>
      </c>
      <c r="D82" s="697" t="s">
        <v>890</v>
      </c>
      <c r="E82" s="697" t="s">
        <v>1659</v>
      </c>
      <c r="F82" s="701"/>
      <c r="G82" s="701"/>
      <c r="H82" s="726">
        <v>0</v>
      </c>
      <c r="I82" s="701">
        <v>3</v>
      </c>
      <c r="J82" s="701">
        <v>2261.6999999999998</v>
      </c>
      <c r="K82" s="726">
        <v>1</v>
      </c>
      <c r="L82" s="701">
        <v>3</v>
      </c>
      <c r="M82" s="702">
        <v>2261.6999999999998</v>
      </c>
    </row>
    <row r="83" spans="1:13" ht="14.45" customHeight="1" x14ac:dyDescent="0.2">
      <c r="A83" s="696" t="s">
        <v>543</v>
      </c>
      <c r="B83" s="697" t="s">
        <v>1660</v>
      </c>
      <c r="C83" s="697" t="s">
        <v>1661</v>
      </c>
      <c r="D83" s="697" t="s">
        <v>575</v>
      </c>
      <c r="E83" s="697" t="s">
        <v>576</v>
      </c>
      <c r="F83" s="701">
        <v>1</v>
      </c>
      <c r="G83" s="701">
        <v>163.07999999999998</v>
      </c>
      <c r="H83" s="726">
        <v>1</v>
      </c>
      <c r="I83" s="701"/>
      <c r="J83" s="701"/>
      <c r="K83" s="726">
        <v>0</v>
      </c>
      <c r="L83" s="701">
        <v>1</v>
      </c>
      <c r="M83" s="702">
        <v>163.07999999999998</v>
      </c>
    </row>
    <row r="84" spans="1:13" ht="14.45" customHeight="1" x14ac:dyDescent="0.2">
      <c r="A84" s="696" t="s">
        <v>543</v>
      </c>
      <c r="B84" s="697" t="s">
        <v>1662</v>
      </c>
      <c r="C84" s="697" t="s">
        <v>1663</v>
      </c>
      <c r="D84" s="697" t="s">
        <v>1664</v>
      </c>
      <c r="E84" s="697" t="s">
        <v>1665</v>
      </c>
      <c r="F84" s="701"/>
      <c r="G84" s="701"/>
      <c r="H84" s="726">
        <v>0</v>
      </c>
      <c r="I84" s="701">
        <v>1</v>
      </c>
      <c r="J84" s="701">
        <v>533.57687499999997</v>
      </c>
      <c r="K84" s="726">
        <v>1</v>
      </c>
      <c r="L84" s="701">
        <v>1</v>
      </c>
      <c r="M84" s="702">
        <v>533.57687499999997</v>
      </c>
    </row>
    <row r="85" spans="1:13" ht="14.45" customHeight="1" x14ac:dyDescent="0.2">
      <c r="A85" s="696" t="s">
        <v>543</v>
      </c>
      <c r="B85" s="697" t="s">
        <v>1666</v>
      </c>
      <c r="C85" s="697" t="s">
        <v>1667</v>
      </c>
      <c r="D85" s="697" t="s">
        <v>1668</v>
      </c>
      <c r="E85" s="697" t="s">
        <v>1669</v>
      </c>
      <c r="F85" s="701"/>
      <c r="G85" s="701"/>
      <c r="H85" s="726">
        <v>0</v>
      </c>
      <c r="I85" s="701">
        <v>1</v>
      </c>
      <c r="J85" s="701">
        <v>1058.78</v>
      </c>
      <c r="K85" s="726">
        <v>1</v>
      </c>
      <c r="L85" s="701">
        <v>1</v>
      </c>
      <c r="M85" s="702">
        <v>1058.78</v>
      </c>
    </row>
    <row r="86" spans="1:13" ht="14.45" customHeight="1" x14ac:dyDescent="0.2">
      <c r="A86" s="696" t="s">
        <v>543</v>
      </c>
      <c r="B86" s="697" t="s">
        <v>1670</v>
      </c>
      <c r="C86" s="697" t="s">
        <v>1671</v>
      </c>
      <c r="D86" s="697" t="s">
        <v>1672</v>
      </c>
      <c r="E86" s="697" t="s">
        <v>676</v>
      </c>
      <c r="F86" s="701">
        <v>1</v>
      </c>
      <c r="G86" s="701">
        <v>625.31000000000006</v>
      </c>
      <c r="H86" s="726">
        <v>1</v>
      </c>
      <c r="I86" s="701"/>
      <c r="J86" s="701"/>
      <c r="K86" s="726">
        <v>0</v>
      </c>
      <c r="L86" s="701">
        <v>1</v>
      </c>
      <c r="M86" s="702">
        <v>625.31000000000006</v>
      </c>
    </row>
    <row r="87" spans="1:13" ht="14.45" customHeight="1" x14ac:dyDescent="0.2">
      <c r="A87" s="696" t="s">
        <v>543</v>
      </c>
      <c r="B87" s="697" t="s">
        <v>1673</v>
      </c>
      <c r="C87" s="697" t="s">
        <v>1674</v>
      </c>
      <c r="D87" s="697" t="s">
        <v>1675</v>
      </c>
      <c r="E87" s="697" t="s">
        <v>1676</v>
      </c>
      <c r="F87" s="701"/>
      <c r="G87" s="701"/>
      <c r="H87" s="726">
        <v>0</v>
      </c>
      <c r="I87" s="701">
        <v>1</v>
      </c>
      <c r="J87" s="701">
        <v>2199.85</v>
      </c>
      <c r="K87" s="726">
        <v>1</v>
      </c>
      <c r="L87" s="701">
        <v>1</v>
      </c>
      <c r="M87" s="702">
        <v>2199.85</v>
      </c>
    </row>
    <row r="88" spans="1:13" ht="14.45" customHeight="1" x14ac:dyDescent="0.2">
      <c r="A88" s="696" t="s">
        <v>543</v>
      </c>
      <c r="B88" s="697" t="s">
        <v>1673</v>
      </c>
      <c r="C88" s="697" t="s">
        <v>1677</v>
      </c>
      <c r="D88" s="697" t="s">
        <v>1675</v>
      </c>
      <c r="E88" s="697" t="s">
        <v>1678</v>
      </c>
      <c r="F88" s="701"/>
      <c r="G88" s="701"/>
      <c r="H88" s="726">
        <v>0</v>
      </c>
      <c r="I88" s="701">
        <v>1</v>
      </c>
      <c r="J88" s="701">
        <v>3735.97</v>
      </c>
      <c r="K88" s="726">
        <v>1</v>
      </c>
      <c r="L88" s="701">
        <v>1</v>
      </c>
      <c r="M88" s="702">
        <v>3735.97</v>
      </c>
    </row>
    <row r="89" spans="1:13" ht="14.45" customHeight="1" x14ac:dyDescent="0.2">
      <c r="A89" s="696" t="s">
        <v>543</v>
      </c>
      <c r="B89" s="697" t="s">
        <v>1679</v>
      </c>
      <c r="C89" s="697" t="s">
        <v>1680</v>
      </c>
      <c r="D89" s="697" t="s">
        <v>1095</v>
      </c>
      <c r="E89" s="697" t="s">
        <v>1096</v>
      </c>
      <c r="F89" s="701">
        <v>20</v>
      </c>
      <c r="G89" s="701">
        <v>13694.6</v>
      </c>
      <c r="H89" s="726">
        <v>1</v>
      </c>
      <c r="I89" s="701"/>
      <c r="J89" s="701"/>
      <c r="K89" s="726">
        <v>0</v>
      </c>
      <c r="L89" s="701">
        <v>20</v>
      </c>
      <c r="M89" s="702">
        <v>13694.6</v>
      </c>
    </row>
    <row r="90" spans="1:13" ht="14.45" customHeight="1" x14ac:dyDescent="0.2">
      <c r="A90" s="696" t="s">
        <v>543</v>
      </c>
      <c r="B90" s="697" t="s">
        <v>1681</v>
      </c>
      <c r="C90" s="697" t="s">
        <v>1682</v>
      </c>
      <c r="D90" s="697" t="s">
        <v>1683</v>
      </c>
      <c r="E90" s="697" t="s">
        <v>1684</v>
      </c>
      <c r="F90" s="701"/>
      <c r="G90" s="701"/>
      <c r="H90" s="726">
        <v>0</v>
      </c>
      <c r="I90" s="701">
        <v>420</v>
      </c>
      <c r="J90" s="701">
        <v>27627.599999999999</v>
      </c>
      <c r="K90" s="726">
        <v>1</v>
      </c>
      <c r="L90" s="701">
        <v>420</v>
      </c>
      <c r="M90" s="702">
        <v>27627.599999999999</v>
      </c>
    </row>
    <row r="91" spans="1:13" ht="14.45" customHeight="1" x14ac:dyDescent="0.2">
      <c r="A91" s="696" t="s">
        <v>543</v>
      </c>
      <c r="B91" s="697" t="s">
        <v>1681</v>
      </c>
      <c r="C91" s="697" t="s">
        <v>1685</v>
      </c>
      <c r="D91" s="697" t="s">
        <v>1683</v>
      </c>
      <c r="E91" s="697" t="s">
        <v>1686</v>
      </c>
      <c r="F91" s="701"/>
      <c r="G91" s="701"/>
      <c r="H91" s="726">
        <v>0</v>
      </c>
      <c r="I91" s="701">
        <v>70</v>
      </c>
      <c r="J91" s="701">
        <v>27335</v>
      </c>
      <c r="K91" s="726">
        <v>1</v>
      </c>
      <c r="L91" s="701">
        <v>70</v>
      </c>
      <c r="M91" s="702">
        <v>27335</v>
      </c>
    </row>
    <row r="92" spans="1:13" ht="14.45" customHeight="1" x14ac:dyDescent="0.2">
      <c r="A92" s="696" t="s">
        <v>543</v>
      </c>
      <c r="B92" s="697" t="s">
        <v>1681</v>
      </c>
      <c r="C92" s="697" t="s">
        <v>1687</v>
      </c>
      <c r="D92" s="697" t="s">
        <v>1683</v>
      </c>
      <c r="E92" s="697" t="s">
        <v>1688</v>
      </c>
      <c r="F92" s="701"/>
      <c r="G92" s="701"/>
      <c r="H92" s="726">
        <v>0</v>
      </c>
      <c r="I92" s="701">
        <v>38</v>
      </c>
      <c r="J92" s="701">
        <v>23826</v>
      </c>
      <c r="K92" s="726">
        <v>1</v>
      </c>
      <c r="L92" s="701">
        <v>38</v>
      </c>
      <c r="M92" s="702">
        <v>23826</v>
      </c>
    </row>
    <row r="93" spans="1:13" ht="14.45" customHeight="1" x14ac:dyDescent="0.2">
      <c r="A93" s="696" t="s">
        <v>543</v>
      </c>
      <c r="B93" s="697" t="s">
        <v>1689</v>
      </c>
      <c r="C93" s="697" t="s">
        <v>1690</v>
      </c>
      <c r="D93" s="697" t="s">
        <v>1007</v>
      </c>
      <c r="E93" s="697" t="s">
        <v>1691</v>
      </c>
      <c r="F93" s="701"/>
      <c r="G93" s="701"/>
      <c r="H93" s="726">
        <v>0</v>
      </c>
      <c r="I93" s="701">
        <v>417</v>
      </c>
      <c r="J93" s="701">
        <v>17303.380000000005</v>
      </c>
      <c r="K93" s="726">
        <v>1</v>
      </c>
      <c r="L93" s="701">
        <v>417</v>
      </c>
      <c r="M93" s="702">
        <v>17303.380000000005</v>
      </c>
    </row>
    <row r="94" spans="1:13" ht="14.45" customHeight="1" x14ac:dyDescent="0.2">
      <c r="A94" s="696" t="s">
        <v>543</v>
      </c>
      <c r="B94" s="697" t="s">
        <v>1692</v>
      </c>
      <c r="C94" s="697" t="s">
        <v>1693</v>
      </c>
      <c r="D94" s="697" t="s">
        <v>1694</v>
      </c>
      <c r="E94" s="697" t="s">
        <v>1695</v>
      </c>
      <c r="F94" s="701"/>
      <c r="G94" s="701"/>
      <c r="H94" s="726">
        <v>0</v>
      </c>
      <c r="I94" s="701">
        <v>56</v>
      </c>
      <c r="J94" s="701">
        <v>13340.41</v>
      </c>
      <c r="K94" s="726">
        <v>1</v>
      </c>
      <c r="L94" s="701">
        <v>56</v>
      </c>
      <c r="M94" s="702">
        <v>13340.41</v>
      </c>
    </row>
    <row r="95" spans="1:13" ht="14.45" customHeight="1" x14ac:dyDescent="0.2">
      <c r="A95" s="696" t="s">
        <v>543</v>
      </c>
      <c r="B95" s="697" t="s">
        <v>1692</v>
      </c>
      <c r="C95" s="697" t="s">
        <v>1696</v>
      </c>
      <c r="D95" s="697" t="s">
        <v>1697</v>
      </c>
      <c r="E95" s="697" t="s">
        <v>1698</v>
      </c>
      <c r="F95" s="701"/>
      <c r="G95" s="701"/>
      <c r="H95" s="726">
        <v>0</v>
      </c>
      <c r="I95" s="701">
        <v>1</v>
      </c>
      <c r="J95" s="701">
        <v>238.13999999999993</v>
      </c>
      <c r="K95" s="726">
        <v>1</v>
      </c>
      <c r="L95" s="701">
        <v>1</v>
      </c>
      <c r="M95" s="702">
        <v>238.13999999999993</v>
      </c>
    </row>
    <row r="96" spans="1:13" ht="14.45" customHeight="1" x14ac:dyDescent="0.2">
      <c r="A96" s="696" t="s">
        <v>543</v>
      </c>
      <c r="B96" s="697" t="s">
        <v>1699</v>
      </c>
      <c r="C96" s="697" t="s">
        <v>1700</v>
      </c>
      <c r="D96" s="697" t="s">
        <v>1701</v>
      </c>
      <c r="E96" s="697" t="s">
        <v>1702</v>
      </c>
      <c r="F96" s="701"/>
      <c r="G96" s="701"/>
      <c r="H96" s="726">
        <v>0</v>
      </c>
      <c r="I96" s="701">
        <v>1</v>
      </c>
      <c r="J96" s="701">
        <v>254.94999999999993</v>
      </c>
      <c r="K96" s="726">
        <v>1</v>
      </c>
      <c r="L96" s="701">
        <v>1</v>
      </c>
      <c r="M96" s="702">
        <v>254.94999999999993</v>
      </c>
    </row>
    <row r="97" spans="1:13" ht="14.45" customHeight="1" x14ac:dyDescent="0.2">
      <c r="A97" s="696" t="s">
        <v>543</v>
      </c>
      <c r="B97" s="697" t="s">
        <v>1703</v>
      </c>
      <c r="C97" s="697" t="s">
        <v>1704</v>
      </c>
      <c r="D97" s="697" t="s">
        <v>982</v>
      </c>
      <c r="E97" s="697" t="s">
        <v>1705</v>
      </c>
      <c r="F97" s="701"/>
      <c r="G97" s="701"/>
      <c r="H97" s="726">
        <v>0</v>
      </c>
      <c r="I97" s="701">
        <v>1</v>
      </c>
      <c r="J97" s="701">
        <v>431.64000000000004</v>
      </c>
      <c r="K97" s="726">
        <v>1</v>
      </c>
      <c r="L97" s="701">
        <v>1</v>
      </c>
      <c r="M97" s="702">
        <v>431.64000000000004</v>
      </c>
    </row>
    <row r="98" spans="1:13" ht="14.45" customHeight="1" x14ac:dyDescent="0.2">
      <c r="A98" s="696" t="s">
        <v>543</v>
      </c>
      <c r="B98" s="697" t="s">
        <v>1706</v>
      </c>
      <c r="C98" s="697" t="s">
        <v>1707</v>
      </c>
      <c r="D98" s="697" t="s">
        <v>1708</v>
      </c>
      <c r="E98" s="697" t="s">
        <v>1709</v>
      </c>
      <c r="F98" s="701"/>
      <c r="G98" s="701"/>
      <c r="H98" s="726">
        <v>0</v>
      </c>
      <c r="I98" s="701">
        <v>2</v>
      </c>
      <c r="J98" s="701">
        <v>39.17</v>
      </c>
      <c r="K98" s="726">
        <v>1</v>
      </c>
      <c r="L98" s="701">
        <v>2</v>
      </c>
      <c r="M98" s="702">
        <v>39.17</v>
      </c>
    </row>
    <row r="99" spans="1:13" ht="14.45" customHeight="1" x14ac:dyDescent="0.2">
      <c r="A99" s="696" t="s">
        <v>543</v>
      </c>
      <c r="B99" s="697" t="s">
        <v>1706</v>
      </c>
      <c r="C99" s="697" t="s">
        <v>1710</v>
      </c>
      <c r="D99" s="697" t="s">
        <v>1708</v>
      </c>
      <c r="E99" s="697" t="s">
        <v>1711</v>
      </c>
      <c r="F99" s="701"/>
      <c r="G99" s="701"/>
      <c r="H99" s="726">
        <v>0</v>
      </c>
      <c r="I99" s="701">
        <v>3</v>
      </c>
      <c r="J99" s="701">
        <v>27.449999999999996</v>
      </c>
      <c r="K99" s="726">
        <v>1</v>
      </c>
      <c r="L99" s="701">
        <v>3</v>
      </c>
      <c r="M99" s="702">
        <v>27.449999999999996</v>
      </c>
    </row>
    <row r="100" spans="1:13" ht="14.45" customHeight="1" x14ac:dyDescent="0.2">
      <c r="A100" s="696" t="s">
        <v>543</v>
      </c>
      <c r="B100" s="697" t="s">
        <v>1712</v>
      </c>
      <c r="C100" s="697" t="s">
        <v>1713</v>
      </c>
      <c r="D100" s="697" t="s">
        <v>1714</v>
      </c>
      <c r="E100" s="697" t="s">
        <v>1715</v>
      </c>
      <c r="F100" s="701"/>
      <c r="G100" s="701"/>
      <c r="H100" s="726">
        <v>0</v>
      </c>
      <c r="I100" s="701">
        <v>50</v>
      </c>
      <c r="J100" s="701">
        <v>6725.5</v>
      </c>
      <c r="K100" s="726">
        <v>1</v>
      </c>
      <c r="L100" s="701">
        <v>50</v>
      </c>
      <c r="M100" s="702">
        <v>6725.5</v>
      </c>
    </row>
    <row r="101" spans="1:13" ht="14.45" customHeight="1" x14ac:dyDescent="0.2">
      <c r="A101" s="696" t="s">
        <v>543</v>
      </c>
      <c r="B101" s="697" t="s">
        <v>1712</v>
      </c>
      <c r="C101" s="697" t="s">
        <v>1716</v>
      </c>
      <c r="D101" s="697" t="s">
        <v>1714</v>
      </c>
      <c r="E101" s="697" t="s">
        <v>1717</v>
      </c>
      <c r="F101" s="701"/>
      <c r="G101" s="701"/>
      <c r="H101" s="726">
        <v>0</v>
      </c>
      <c r="I101" s="701">
        <v>77</v>
      </c>
      <c r="J101" s="701">
        <v>21614.959999999999</v>
      </c>
      <c r="K101" s="726">
        <v>1</v>
      </c>
      <c r="L101" s="701">
        <v>77</v>
      </c>
      <c r="M101" s="702">
        <v>21614.959999999999</v>
      </c>
    </row>
    <row r="102" spans="1:13" ht="14.45" customHeight="1" x14ac:dyDescent="0.2">
      <c r="A102" s="696" t="s">
        <v>543</v>
      </c>
      <c r="B102" s="697" t="s">
        <v>1718</v>
      </c>
      <c r="C102" s="697" t="s">
        <v>1719</v>
      </c>
      <c r="D102" s="697" t="s">
        <v>1202</v>
      </c>
      <c r="E102" s="697" t="s">
        <v>1720</v>
      </c>
      <c r="F102" s="701"/>
      <c r="G102" s="701"/>
      <c r="H102" s="726">
        <v>0</v>
      </c>
      <c r="I102" s="701">
        <v>1</v>
      </c>
      <c r="J102" s="701">
        <v>21.959999999999997</v>
      </c>
      <c r="K102" s="726">
        <v>1</v>
      </c>
      <c r="L102" s="701">
        <v>1</v>
      </c>
      <c r="M102" s="702">
        <v>21.959999999999997</v>
      </c>
    </row>
    <row r="103" spans="1:13" ht="14.45" customHeight="1" x14ac:dyDescent="0.2">
      <c r="A103" s="696" t="s">
        <v>543</v>
      </c>
      <c r="B103" s="697" t="s">
        <v>1718</v>
      </c>
      <c r="C103" s="697" t="s">
        <v>1721</v>
      </c>
      <c r="D103" s="697" t="s">
        <v>1202</v>
      </c>
      <c r="E103" s="697" t="s">
        <v>1722</v>
      </c>
      <c r="F103" s="701"/>
      <c r="G103" s="701"/>
      <c r="H103" s="726">
        <v>0</v>
      </c>
      <c r="I103" s="701">
        <v>3</v>
      </c>
      <c r="J103" s="701">
        <v>136.47</v>
      </c>
      <c r="K103" s="726">
        <v>1</v>
      </c>
      <c r="L103" s="701">
        <v>3</v>
      </c>
      <c r="M103" s="702">
        <v>136.47</v>
      </c>
    </row>
    <row r="104" spans="1:13" ht="14.45" customHeight="1" x14ac:dyDescent="0.2">
      <c r="A104" s="696" t="s">
        <v>543</v>
      </c>
      <c r="B104" s="697" t="s">
        <v>1723</v>
      </c>
      <c r="C104" s="697" t="s">
        <v>1724</v>
      </c>
      <c r="D104" s="697" t="s">
        <v>712</v>
      </c>
      <c r="E104" s="697" t="s">
        <v>714</v>
      </c>
      <c r="F104" s="701"/>
      <c r="G104" s="701"/>
      <c r="H104" s="726">
        <v>0</v>
      </c>
      <c r="I104" s="701">
        <v>2</v>
      </c>
      <c r="J104" s="701">
        <v>1900.86</v>
      </c>
      <c r="K104" s="726">
        <v>1</v>
      </c>
      <c r="L104" s="701">
        <v>2</v>
      </c>
      <c r="M104" s="702">
        <v>1900.86</v>
      </c>
    </row>
    <row r="105" spans="1:13" ht="14.45" customHeight="1" x14ac:dyDescent="0.2">
      <c r="A105" s="696" t="s">
        <v>543</v>
      </c>
      <c r="B105" s="697" t="s">
        <v>1723</v>
      </c>
      <c r="C105" s="697" t="s">
        <v>1725</v>
      </c>
      <c r="D105" s="697" t="s">
        <v>712</v>
      </c>
      <c r="E105" s="697" t="s">
        <v>713</v>
      </c>
      <c r="F105" s="701"/>
      <c r="G105" s="701"/>
      <c r="H105" s="726">
        <v>0</v>
      </c>
      <c r="I105" s="701">
        <v>7</v>
      </c>
      <c r="J105" s="701">
        <v>27749.769999999997</v>
      </c>
      <c r="K105" s="726">
        <v>1</v>
      </c>
      <c r="L105" s="701">
        <v>7</v>
      </c>
      <c r="M105" s="702">
        <v>27749.769999999997</v>
      </c>
    </row>
    <row r="106" spans="1:13" ht="14.45" customHeight="1" x14ac:dyDescent="0.2">
      <c r="A106" s="696" t="s">
        <v>543</v>
      </c>
      <c r="B106" s="697" t="s">
        <v>1726</v>
      </c>
      <c r="C106" s="697" t="s">
        <v>1727</v>
      </c>
      <c r="D106" s="697" t="s">
        <v>1728</v>
      </c>
      <c r="E106" s="697" t="s">
        <v>634</v>
      </c>
      <c r="F106" s="701"/>
      <c r="G106" s="701"/>
      <c r="H106" s="726">
        <v>0</v>
      </c>
      <c r="I106" s="701">
        <v>1</v>
      </c>
      <c r="J106" s="701">
        <v>19.73</v>
      </c>
      <c r="K106" s="726">
        <v>1</v>
      </c>
      <c r="L106" s="701">
        <v>1</v>
      </c>
      <c r="M106" s="702">
        <v>19.73</v>
      </c>
    </row>
    <row r="107" spans="1:13" ht="14.45" customHeight="1" x14ac:dyDescent="0.2">
      <c r="A107" s="696" t="s">
        <v>543</v>
      </c>
      <c r="B107" s="697" t="s">
        <v>1726</v>
      </c>
      <c r="C107" s="697" t="s">
        <v>1729</v>
      </c>
      <c r="D107" s="697" t="s">
        <v>1728</v>
      </c>
      <c r="E107" s="697" t="s">
        <v>676</v>
      </c>
      <c r="F107" s="701"/>
      <c r="G107" s="701"/>
      <c r="H107" s="726">
        <v>0</v>
      </c>
      <c r="I107" s="701">
        <v>3</v>
      </c>
      <c r="J107" s="701">
        <v>80.91</v>
      </c>
      <c r="K107" s="726">
        <v>1</v>
      </c>
      <c r="L107" s="701">
        <v>3</v>
      </c>
      <c r="M107" s="702">
        <v>80.91</v>
      </c>
    </row>
    <row r="108" spans="1:13" ht="14.45" customHeight="1" x14ac:dyDescent="0.2">
      <c r="A108" s="696" t="s">
        <v>543</v>
      </c>
      <c r="B108" s="697" t="s">
        <v>1726</v>
      </c>
      <c r="C108" s="697" t="s">
        <v>1730</v>
      </c>
      <c r="D108" s="697" t="s">
        <v>1084</v>
      </c>
      <c r="E108" s="697" t="s">
        <v>1731</v>
      </c>
      <c r="F108" s="701">
        <v>61</v>
      </c>
      <c r="G108" s="701">
        <v>28882.069999999996</v>
      </c>
      <c r="H108" s="726">
        <v>1</v>
      </c>
      <c r="I108" s="701"/>
      <c r="J108" s="701"/>
      <c r="K108" s="726">
        <v>0</v>
      </c>
      <c r="L108" s="701">
        <v>61</v>
      </c>
      <c r="M108" s="702">
        <v>28882.069999999996</v>
      </c>
    </row>
    <row r="109" spans="1:13" ht="14.45" customHeight="1" x14ac:dyDescent="0.2">
      <c r="A109" s="696" t="s">
        <v>543</v>
      </c>
      <c r="B109" s="697" t="s">
        <v>1732</v>
      </c>
      <c r="C109" s="697" t="s">
        <v>1733</v>
      </c>
      <c r="D109" s="697" t="s">
        <v>1086</v>
      </c>
      <c r="E109" s="697" t="s">
        <v>1087</v>
      </c>
      <c r="F109" s="701">
        <v>1</v>
      </c>
      <c r="G109" s="701">
        <v>99.14</v>
      </c>
      <c r="H109" s="726">
        <v>1</v>
      </c>
      <c r="I109" s="701"/>
      <c r="J109" s="701"/>
      <c r="K109" s="726">
        <v>0</v>
      </c>
      <c r="L109" s="701">
        <v>1</v>
      </c>
      <c r="M109" s="702">
        <v>99.14</v>
      </c>
    </row>
    <row r="110" spans="1:13" ht="14.45" customHeight="1" x14ac:dyDescent="0.2">
      <c r="A110" s="696" t="s">
        <v>543</v>
      </c>
      <c r="B110" s="697" t="s">
        <v>1732</v>
      </c>
      <c r="C110" s="697" t="s">
        <v>1734</v>
      </c>
      <c r="D110" s="697" t="s">
        <v>1735</v>
      </c>
      <c r="E110" s="697" t="s">
        <v>1736</v>
      </c>
      <c r="F110" s="701"/>
      <c r="G110" s="701"/>
      <c r="H110" s="726">
        <v>0</v>
      </c>
      <c r="I110" s="701">
        <v>4</v>
      </c>
      <c r="J110" s="701">
        <v>365.71999999999991</v>
      </c>
      <c r="K110" s="726">
        <v>1</v>
      </c>
      <c r="L110" s="701">
        <v>4</v>
      </c>
      <c r="M110" s="702">
        <v>365.71999999999991</v>
      </c>
    </row>
    <row r="111" spans="1:13" ht="14.45" customHeight="1" x14ac:dyDescent="0.2">
      <c r="A111" s="696" t="s">
        <v>543</v>
      </c>
      <c r="B111" s="697" t="s">
        <v>1737</v>
      </c>
      <c r="C111" s="697" t="s">
        <v>1738</v>
      </c>
      <c r="D111" s="697" t="s">
        <v>754</v>
      </c>
      <c r="E111" s="697" t="s">
        <v>676</v>
      </c>
      <c r="F111" s="701">
        <v>1</v>
      </c>
      <c r="G111" s="701">
        <v>108.74</v>
      </c>
      <c r="H111" s="726">
        <v>1</v>
      </c>
      <c r="I111" s="701"/>
      <c r="J111" s="701"/>
      <c r="K111" s="726">
        <v>0</v>
      </c>
      <c r="L111" s="701">
        <v>1</v>
      </c>
      <c r="M111" s="702">
        <v>108.74</v>
      </c>
    </row>
    <row r="112" spans="1:13" ht="14.45" customHeight="1" x14ac:dyDescent="0.2">
      <c r="A112" s="696" t="s">
        <v>543</v>
      </c>
      <c r="B112" s="697" t="s">
        <v>1739</v>
      </c>
      <c r="C112" s="697" t="s">
        <v>1740</v>
      </c>
      <c r="D112" s="697" t="s">
        <v>1741</v>
      </c>
      <c r="E112" s="697" t="s">
        <v>1742</v>
      </c>
      <c r="F112" s="701">
        <v>1</v>
      </c>
      <c r="G112" s="701">
        <v>119.78999999999999</v>
      </c>
      <c r="H112" s="726">
        <v>1</v>
      </c>
      <c r="I112" s="701"/>
      <c r="J112" s="701"/>
      <c r="K112" s="726">
        <v>0</v>
      </c>
      <c r="L112" s="701">
        <v>1</v>
      </c>
      <c r="M112" s="702">
        <v>119.78999999999999</v>
      </c>
    </row>
    <row r="113" spans="1:13" ht="14.45" customHeight="1" x14ac:dyDescent="0.2">
      <c r="A113" s="696" t="s">
        <v>543</v>
      </c>
      <c r="B113" s="697" t="s">
        <v>1743</v>
      </c>
      <c r="C113" s="697" t="s">
        <v>1744</v>
      </c>
      <c r="D113" s="697" t="s">
        <v>956</v>
      </c>
      <c r="E113" s="697" t="s">
        <v>957</v>
      </c>
      <c r="F113" s="701">
        <v>1</v>
      </c>
      <c r="G113" s="701">
        <v>534.17999999999995</v>
      </c>
      <c r="H113" s="726">
        <v>1</v>
      </c>
      <c r="I113" s="701"/>
      <c r="J113" s="701"/>
      <c r="K113" s="726">
        <v>0</v>
      </c>
      <c r="L113" s="701">
        <v>1</v>
      </c>
      <c r="M113" s="702">
        <v>534.17999999999995</v>
      </c>
    </row>
    <row r="114" spans="1:13" ht="14.45" customHeight="1" x14ac:dyDescent="0.2">
      <c r="A114" s="696" t="s">
        <v>543</v>
      </c>
      <c r="B114" s="697" t="s">
        <v>1745</v>
      </c>
      <c r="C114" s="697" t="s">
        <v>1746</v>
      </c>
      <c r="D114" s="697" t="s">
        <v>1161</v>
      </c>
      <c r="E114" s="697" t="s">
        <v>1162</v>
      </c>
      <c r="F114" s="701"/>
      <c r="G114" s="701"/>
      <c r="H114" s="726">
        <v>0</v>
      </c>
      <c r="I114" s="701">
        <v>1</v>
      </c>
      <c r="J114" s="701">
        <v>49.76</v>
      </c>
      <c r="K114" s="726">
        <v>1</v>
      </c>
      <c r="L114" s="701">
        <v>1</v>
      </c>
      <c r="M114" s="702">
        <v>49.76</v>
      </c>
    </row>
    <row r="115" spans="1:13" ht="14.45" customHeight="1" x14ac:dyDescent="0.2">
      <c r="A115" s="696" t="s">
        <v>543</v>
      </c>
      <c r="B115" s="697" t="s">
        <v>1745</v>
      </c>
      <c r="C115" s="697" t="s">
        <v>1747</v>
      </c>
      <c r="D115" s="697" t="s">
        <v>1159</v>
      </c>
      <c r="E115" s="697" t="s">
        <v>1160</v>
      </c>
      <c r="F115" s="701"/>
      <c r="G115" s="701"/>
      <c r="H115" s="726">
        <v>0</v>
      </c>
      <c r="I115" s="701">
        <v>71</v>
      </c>
      <c r="J115" s="701">
        <v>5759.02</v>
      </c>
      <c r="K115" s="726">
        <v>1</v>
      </c>
      <c r="L115" s="701">
        <v>71</v>
      </c>
      <c r="M115" s="702">
        <v>5759.02</v>
      </c>
    </row>
    <row r="116" spans="1:13" ht="14.45" customHeight="1" x14ac:dyDescent="0.2">
      <c r="A116" s="696" t="s">
        <v>543</v>
      </c>
      <c r="B116" s="697" t="s">
        <v>1748</v>
      </c>
      <c r="C116" s="697" t="s">
        <v>1749</v>
      </c>
      <c r="D116" s="697" t="s">
        <v>677</v>
      </c>
      <c r="E116" s="697" t="s">
        <v>678</v>
      </c>
      <c r="F116" s="701">
        <v>1</v>
      </c>
      <c r="G116" s="701">
        <v>286.32999999999993</v>
      </c>
      <c r="H116" s="726">
        <v>1</v>
      </c>
      <c r="I116" s="701"/>
      <c r="J116" s="701"/>
      <c r="K116" s="726">
        <v>0</v>
      </c>
      <c r="L116" s="701">
        <v>1</v>
      </c>
      <c r="M116" s="702">
        <v>286.32999999999993</v>
      </c>
    </row>
    <row r="117" spans="1:13" ht="14.45" customHeight="1" x14ac:dyDescent="0.2">
      <c r="A117" s="696" t="s">
        <v>543</v>
      </c>
      <c r="B117" s="697" t="s">
        <v>1750</v>
      </c>
      <c r="C117" s="697" t="s">
        <v>1751</v>
      </c>
      <c r="D117" s="697" t="s">
        <v>1752</v>
      </c>
      <c r="E117" s="697" t="s">
        <v>1753</v>
      </c>
      <c r="F117" s="701"/>
      <c r="G117" s="701"/>
      <c r="H117" s="726">
        <v>0</v>
      </c>
      <c r="I117" s="701">
        <v>1</v>
      </c>
      <c r="J117" s="701">
        <v>84.59</v>
      </c>
      <c r="K117" s="726">
        <v>1</v>
      </c>
      <c r="L117" s="701">
        <v>1</v>
      </c>
      <c r="M117" s="702">
        <v>84.59</v>
      </c>
    </row>
    <row r="118" spans="1:13" ht="14.45" customHeight="1" x14ac:dyDescent="0.2">
      <c r="A118" s="696" t="s">
        <v>543</v>
      </c>
      <c r="B118" s="697" t="s">
        <v>1754</v>
      </c>
      <c r="C118" s="697" t="s">
        <v>1755</v>
      </c>
      <c r="D118" s="697" t="s">
        <v>1239</v>
      </c>
      <c r="E118" s="697" t="s">
        <v>1240</v>
      </c>
      <c r="F118" s="701"/>
      <c r="G118" s="701"/>
      <c r="H118" s="726">
        <v>0</v>
      </c>
      <c r="I118" s="701">
        <v>2</v>
      </c>
      <c r="J118" s="701">
        <v>256.95999999999987</v>
      </c>
      <c r="K118" s="726">
        <v>1</v>
      </c>
      <c r="L118" s="701">
        <v>2</v>
      </c>
      <c r="M118" s="702">
        <v>256.95999999999987</v>
      </c>
    </row>
    <row r="119" spans="1:13" ht="14.45" customHeight="1" x14ac:dyDescent="0.2">
      <c r="A119" s="696" t="s">
        <v>543</v>
      </c>
      <c r="B119" s="697" t="s">
        <v>1754</v>
      </c>
      <c r="C119" s="697" t="s">
        <v>1756</v>
      </c>
      <c r="D119" s="697" t="s">
        <v>1260</v>
      </c>
      <c r="E119" s="697" t="s">
        <v>1240</v>
      </c>
      <c r="F119" s="701"/>
      <c r="G119" s="701"/>
      <c r="H119" s="726">
        <v>0</v>
      </c>
      <c r="I119" s="701">
        <v>18</v>
      </c>
      <c r="J119" s="701">
        <v>2549.1000017228957</v>
      </c>
      <c r="K119" s="726">
        <v>1</v>
      </c>
      <c r="L119" s="701">
        <v>18</v>
      </c>
      <c r="M119" s="702">
        <v>2549.1000017228957</v>
      </c>
    </row>
    <row r="120" spans="1:13" ht="14.45" customHeight="1" x14ac:dyDescent="0.2">
      <c r="A120" s="696" t="s">
        <v>543</v>
      </c>
      <c r="B120" s="697" t="s">
        <v>1754</v>
      </c>
      <c r="C120" s="697" t="s">
        <v>1757</v>
      </c>
      <c r="D120" s="697" t="s">
        <v>1261</v>
      </c>
      <c r="E120" s="697" t="s">
        <v>1240</v>
      </c>
      <c r="F120" s="701"/>
      <c r="G120" s="701"/>
      <c r="H120" s="726">
        <v>0</v>
      </c>
      <c r="I120" s="701">
        <v>5</v>
      </c>
      <c r="J120" s="701">
        <v>676.61999999999989</v>
      </c>
      <c r="K120" s="726">
        <v>1</v>
      </c>
      <c r="L120" s="701">
        <v>5</v>
      </c>
      <c r="M120" s="702">
        <v>676.61999999999989</v>
      </c>
    </row>
    <row r="121" spans="1:13" ht="14.45" customHeight="1" x14ac:dyDescent="0.2">
      <c r="A121" s="696" t="s">
        <v>543</v>
      </c>
      <c r="B121" s="697" t="s">
        <v>1754</v>
      </c>
      <c r="C121" s="697" t="s">
        <v>1758</v>
      </c>
      <c r="D121" s="697" t="s">
        <v>1276</v>
      </c>
      <c r="E121" s="697" t="s">
        <v>1759</v>
      </c>
      <c r="F121" s="701"/>
      <c r="G121" s="701"/>
      <c r="H121" s="726">
        <v>0</v>
      </c>
      <c r="I121" s="701">
        <v>2</v>
      </c>
      <c r="J121" s="701">
        <v>389.72</v>
      </c>
      <c r="K121" s="726">
        <v>1</v>
      </c>
      <c r="L121" s="701">
        <v>2</v>
      </c>
      <c r="M121" s="702">
        <v>389.72</v>
      </c>
    </row>
    <row r="122" spans="1:13" ht="14.45" customHeight="1" x14ac:dyDescent="0.2">
      <c r="A122" s="696" t="s">
        <v>543</v>
      </c>
      <c r="B122" s="697" t="s">
        <v>1754</v>
      </c>
      <c r="C122" s="697" t="s">
        <v>1760</v>
      </c>
      <c r="D122" s="697" t="s">
        <v>1255</v>
      </c>
      <c r="E122" s="697" t="s">
        <v>1250</v>
      </c>
      <c r="F122" s="701"/>
      <c r="G122" s="701"/>
      <c r="H122" s="726">
        <v>0</v>
      </c>
      <c r="I122" s="701">
        <v>8</v>
      </c>
      <c r="J122" s="701">
        <v>1108.32</v>
      </c>
      <c r="K122" s="726">
        <v>1</v>
      </c>
      <c r="L122" s="701">
        <v>8</v>
      </c>
      <c r="M122" s="702">
        <v>1108.32</v>
      </c>
    </row>
    <row r="123" spans="1:13" ht="14.45" customHeight="1" x14ac:dyDescent="0.2">
      <c r="A123" s="696" t="s">
        <v>543</v>
      </c>
      <c r="B123" s="697" t="s">
        <v>1754</v>
      </c>
      <c r="C123" s="697" t="s">
        <v>1761</v>
      </c>
      <c r="D123" s="697" t="s">
        <v>1254</v>
      </c>
      <c r="E123" s="697" t="s">
        <v>1250</v>
      </c>
      <c r="F123" s="701"/>
      <c r="G123" s="701"/>
      <c r="H123" s="726">
        <v>0</v>
      </c>
      <c r="I123" s="701">
        <v>8</v>
      </c>
      <c r="J123" s="701">
        <v>1108.3200000000002</v>
      </c>
      <c r="K123" s="726">
        <v>1</v>
      </c>
      <c r="L123" s="701">
        <v>8</v>
      </c>
      <c r="M123" s="702">
        <v>1108.3200000000002</v>
      </c>
    </row>
    <row r="124" spans="1:13" ht="14.45" customHeight="1" x14ac:dyDescent="0.2">
      <c r="A124" s="696" t="s">
        <v>543</v>
      </c>
      <c r="B124" s="697" t="s">
        <v>1754</v>
      </c>
      <c r="C124" s="697" t="s">
        <v>1762</v>
      </c>
      <c r="D124" s="697" t="s">
        <v>1264</v>
      </c>
      <c r="E124" s="697" t="s">
        <v>1244</v>
      </c>
      <c r="F124" s="701"/>
      <c r="G124" s="701"/>
      <c r="H124" s="726">
        <v>0</v>
      </c>
      <c r="I124" s="701">
        <v>68</v>
      </c>
      <c r="J124" s="701">
        <v>3778.76</v>
      </c>
      <c r="K124" s="726">
        <v>1</v>
      </c>
      <c r="L124" s="701">
        <v>68</v>
      </c>
      <c r="M124" s="702">
        <v>3778.76</v>
      </c>
    </row>
    <row r="125" spans="1:13" ht="14.45" customHeight="1" x14ac:dyDescent="0.2">
      <c r="A125" s="696" t="s">
        <v>543</v>
      </c>
      <c r="B125" s="697" t="s">
        <v>1754</v>
      </c>
      <c r="C125" s="697" t="s">
        <v>1763</v>
      </c>
      <c r="D125" s="697" t="s">
        <v>1256</v>
      </c>
      <c r="E125" s="697" t="s">
        <v>1247</v>
      </c>
      <c r="F125" s="701"/>
      <c r="G125" s="701"/>
      <c r="H125" s="726">
        <v>0</v>
      </c>
      <c r="I125" s="701">
        <v>4</v>
      </c>
      <c r="J125" s="701">
        <v>386.2</v>
      </c>
      <c r="K125" s="726">
        <v>1</v>
      </c>
      <c r="L125" s="701">
        <v>4</v>
      </c>
      <c r="M125" s="702">
        <v>386.2</v>
      </c>
    </row>
    <row r="126" spans="1:13" ht="14.45" customHeight="1" x14ac:dyDescent="0.2">
      <c r="A126" s="696" t="s">
        <v>543</v>
      </c>
      <c r="B126" s="697" t="s">
        <v>1754</v>
      </c>
      <c r="C126" s="697" t="s">
        <v>1764</v>
      </c>
      <c r="D126" s="697" t="s">
        <v>1765</v>
      </c>
      <c r="E126" s="697" t="s">
        <v>1247</v>
      </c>
      <c r="F126" s="701"/>
      <c r="G126" s="701"/>
      <c r="H126" s="726">
        <v>0</v>
      </c>
      <c r="I126" s="701">
        <v>4</v>
      </c>
      <c r="J126" s="701">
        <v>386.2</v>
      </c>
      <c r="K126" s="726">
        <v>1</v>
      </c>
      <c r="L126" s="701">
        <v>4</v>
      </c>
      <c r="M126" s="702">
        <v>386.2</v>
      </c>
    </row>
    <row r="127" spans="1:13" ht="14.45" customHeight="1" x14ac:dyDescent="0.2">
      <c r="A127" s="696" t="s">
        <v>543</v>
      </c>
      <c r="B127" s="697" t="s">
        <v>1754</v>
      </c>
      <c r="C127" s="697" t="s">
        <v>1766</v>
      </c>
      <c r="D127" s="697" t="s">
        <v>1263</v>
      </c>
      <c r="E127" s="697" t="s">
        <v>1240</v>
      </c>
      <c r="F127" s="701"/>
      <c r="G127" s="701"/>
      <c r="H127" s="726">
        <v>0</v>
      </c>
      <c r="I127" s="701">
        <v>8</v>
      </c>
      <c r="J127" s="701">
        <v>1002.88</v>
      </c>
      <c r="K127" s="726">
        <v>1</v>
      </c>
      <c r="L127" s="701">
        <v>8</v>
      </c>
      <c r="M127" s="702">
        <v>1002.88</v>
      </c>
    </row>
    <row r="128" spans="1:13" ht="14.45" customHeight="1" x14ac:dyDescent="0.2">
      <c r="A128" s="696" t="s">
        <v>543</v>
      </c>
      <c r="B128" s="697" t="s">
        <v>1754</v>
      </c>
      <c r="C128" s="697" t="s">
        <v>1767</v>
      </c>
      <c r="D128" s="697" t="s">
        <v>1262</v>
      </c>
      <c r="E128" s="697" t="s">
        <v>1240</v>
      </c>
      <c r="F128" s="701"/>
      <c r="G128" s="701"/>
      <c r="H128" s="726">
        <v>0</v>
      </c>
      <c r="I128" s="701">
        <v>8</v>
      </c>
      <c r="J128" s="701">
        <v>1002.8799999999998</v>
      </c>
      <c r="K128" s="726">
        <v>1</v>
      </c>
      <c r="L128" s="701">
        <v>8</v>
      </c>
      <c r="M128" s="702">
        <v>1002.8799999999998</v>
      </c>
    </row>
    <row r="129" spans="1:13" ht="14.45" customHeight="1" thickBot="1" x14ac:dyDescent="0.25">
      <c r="A129" s="703" t="s">
        <v>543</v>
      </c>
      <c r="B129" s="704" t="s">
        <v>1754</v>
      </c>
      <c r="C129" s="704" t="s">
        <v>1768</v>
      </c>
      <c r="D129" s="704" t="s">
        <v>1260</v>
      </c>
      <c r="E129" s="704" t="s">
        <v>1240</v>
      </c>
      <c r="F129" s="708">
        <v>8</v>
      </c>
      <c r="G129" s="708">
        <v>1131.3599999999999</v>
      </c>
      <c r="H129" s="716">
        <v>1</v>
      </c>
      <c r="I129" s="708"/>
      <c r="J129" s="708"/>
      <c r="K129" s="716">
        <v>0</v>
      </c>
      <c r="L129" s="708">
        <v>8</v>
      </c>
      <c r="M129" s="709">
        <v>1131.3599999999999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9242EA09-D2E5-4845-92D1-6EFF0D665A4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1" customWidth="1"/>
    <col min="2" max="2" width="5.42578125" style="312" bestFit="1" customWidth="1"/>
    <col min="3" max="3" width="6.140625" style="312" bestFit="1" customWidth="1"/>
    <col min="4" max="4" width="7.42578125" style="312" bestFit="1" customWidth="1"/>
    <col min="5" max="5" width="6.28515625" style="312" bestFit="1" customWidth="1"/>
    <col min="6" max="6" width="6.28515625" style="315" bestFit="1" customWidth="1"/>
    <col min="7" max="7" width="6.140625" style="315" bestFit="1" customWidth="1"/>
    <col min="8" max="8" width="7.42578125" style="315" bestFit="1" customWidth="1"/>
    <col min="9" max="9" width="6.28515625" style="315" bestFit="1" customWidth="1"/>
    <col min="10" max="10" width="5.42578125" style="312" bestFit="1" customWidth="1"/>
    <col min="11" max="11" width="6.140625" style="312" bestFit="1" customWidth="1"/>
    <col min="12" max="12" width="7.42578125" style="312" bestFit="1" customWidth="1"/>
    <col min="13" max="13" width="6.28515625" style="312" bestFit="1" customWidth="1"/>
    <col min="14" max="14" width="5.28515625" style="315" bestFit="1" customWidth="1"/>
    <col min="15" max="15" width="6.140625" style="315" bestFit="1" customWidth="1"/>
    <col min="16" max="16" width="7.42578125" style="315" bestFit="1" customWidth="1"/>
    <col min="17" max="17" width="6.28515625" style="315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0" t="s">
        <v>305</v>
      </c>
      <c r="B2" s="319"/>
      <c r="C2" s="319"/>
      <c r="D2" s="319"/>
      <c r="E2" s="319"/>
    </row>
    <row r="3" spans="1:17" ht="14.45" customHeight="1" thickBot="1" x14ac:dyDescent="0.25">
      <c r="A3" s="370" t="s">
        <v>3</v>
      </c>
      <c r="B3" s="374">
        <f>SUM(B6:B1048576)</f>
        <v>1928</v>
      </c>
      <c r="C3" s="375">
        <f>SUM(C6:C1048576)</f>
        <v>898</v>
      </c>
      <c r="D3" s="375">
        <f>SUM(D6:D1048576)</f>
        <v>1228</v>
      </c>
      <c r="E3" s="376">
        <f>SUM(E6:E1048576)</f>
        <v>0</v>
      </c>
      <c r="F3" s="373">
        <f>IF(SUM($B3:$E3)=0,"",B3/SUM($B3:$E3))</f>
        <v>0.47557967439565862</v>
      </c>
      <c r="G3" s="371">
        <f t="shared" ref="G3:I3" si="0">IF(SUM($B3:$E3)=0,"",C3/SUM($B3:$E3))</f>
        <v>0.22150962012826839</v>
      </c>
      <c r="H3" s="371">
        <f t="shared" si="0"/>
        <v>0.30291070547607302</v>
      </c>
      <c r="I3" s="372">
        <f t="shared" si="0"/>
        <v>0</v>
      </c>
      <c r="J3" s="375">
        <f>SUM(J6:J1048576)</f>
        <v>119</v>
      </c>
      <c r="K3" s="375">
        <f>SUM(K6:K1048576)</f>
        <v>309</v>
      </c>
      <c r="L3" s="375">
        <f>SUM(L6:L1048576)</f>
        <v>1228</v>
      </c>
      <c r="M3" s="376">
        <f>SUM(M6:M1048576)</f>
        <v>0</v>
      </c>
      <c r="N3" s="373">
        <f>IF(SUM($J3:$M3)=0,"",J3/SUM($J3:$M3))</f>
        <v>7.1859903381642512E-2</v>
      </c>
      <c r="O3" s="371">
        <f t="shared" ref="O3:Q3" si="1">IF(SUM($J3:$M3)=0,"",K3/SUM($J3:$M3))</f>
        <v>0.18659420289855072</v>
      </c>
      <c r="P3" s="371">
        <f t="shared" si="1"/>
        <v>0.74154589371980673</v>
      </c>
      <c r="Q3" s="372">
        <f t="shared" si="1"/>
        <v>0</v>
      </c>
    </row>
    <row r="4" spans="1:17" ht="14.45" customHeight="1" thickBot="1" x14ac:dyDescent="0.25">
      <c r="A4" s="369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1770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1390</v>
      </c>
      <c r="B7" s="749">
        <v>1928</v>
      </c>
      <c r="C7" s="708">
        <v>898</v>
      </c>
      <c r="D7" s="708">
        <v>1228</v>
      </c>
      <c r="E7" s="709"/>
      <c r="F7" s="747">
        <v>0.47557967439565862</v>
      </c>
      <c r="G7" s="716">
        <v>0.22150962012826839</v>
      </c>
      <c r="H7" s="716">
        <v>0.30291070547607302</v>
      </c>
      <c r="I7" s="751">
        <v>0</v>
      </c>
      <c r="J7" s="749">
        <v>119</v>
      </c>
      <c r="K7" s="708">
        <v>309</v>
      </c>
      <c r="L7" s="708">
        <v>1228</v>
      </c>
      <c r="M7" s="709"/>
      <c r="N7" s="747">
        <v>7.1859903381642512E-2</v>
      </c>
      <c r="O7" s="716">
        <v>0.18659420289855072</v>
      </c>
      <c r="P7" s="716">
        <v>0.74154589371980673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63E1E0FC-9254-44D5-82B7-C20D7A47FD2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356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530</v>
      </c>
      <c r="B5" s="677" t="s">
        <v>531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530</v>
      </c>
      <c r="B6" s="677" t="s">
        <v>1771</v>
      </c>
      <c r="C6" s="678">
        <v>295.10951</v>
      </c>
      <c r="D6" s="678">
        <v>314.29952000000003</v>
      </c>
      <c r="E6" s="678"/>
      <c r="F6" s="678">
        <v>361.30401000000006</v>
      </c>
      <c r="G6" s="678">
        <v>0</v>
      </c>
      <c r="H6" s="678">
        <v>361.30401000000006</v>
      </c>
      <c r="I6" s="679" t="s">
        <v>306</v>
      </c>
      <c r="J6" s="680" t="s">
        <v>1</v>
      </c>
    </row>
    <row r="7" spans="1:10" ht="14.45" customHeight="1" x14ac:dyDescent="0.2">
      <c r="A7" s="676" t="s">
        <v>530</v>
      </c>
      <c r="B7" s="677" t="s">
        <v>1772</v>
      </c>
      <c r="C7" s="678">
        <v>0</v>
      </c>
      <c r="D7" s="678">
        <v>0</v>
      </c>
      <c r="E7" s="678"/>
      <c r="F7" s="678">
        <v>21.3</v>
      </c>
      <c r="G7" s="678">
        <v>0</v>
      </c>
      <c r="H7" s="678">
        <v>21.3</v>
      </c>
      <c r="I7" s="679" t="s">
        <v>306</v>
      </c>
      <c r="J7" s="680" t="s">
        <v>1</v>
      </c>
    </row>
    <row r="8" spans="1:10" ht="14.45" customHeight="1" x14ac:dyDescent="0.2">
      <c r="A8" s="676" t="s">
        <v>530</v>
      </c>
      <c r="B8" s="677" t="s">
        <v>1773</v>
      </c>
      <c r="C8" s="678">
        <v>0</v>
      </c>
      <c r="D8" s="678">
        <v>3.6108000000000002</v>
      </c>
      <c r="E8" s="678"/>
      <c r="F8" s="678">
        <v>0</v>
      </c>
      <c r="G8" s="678">
        <v>0</v>
      </c>
      <c r="H8" s="678">
        <v>0</v>
      </c>
      <c r="I8" s="679" t="s">
        <v>306</v>
      </c>
      <c r="J8" s="680" t="s">
        <v>1</v>
      </c>
    </row>
    <row r="9" spans="1:10" ht="14.45" customHeight="1" x14ac:dyDescent="0.2">
      <c r="A9" s="676" t="s">
        <v>530</v>
      </c>
      <c r="B9" s="677" t="s">
        <v>1774</v>
      </c>
      <c r="C9" s="678">
        <v>0.46629000000000004</v>
      </c>
      <c r="D9" s="678">
        <v>0.45850000000000002</v>
      </c>
      <c r="E9" s="678"/>
      <c r="F9" s="678">
        <v>0</v>
      </c>
      <c r="G9" s="678">
        <v>0</v>
      </c>
      <c r="H9" s="678">
        <v>0</v>
      </c>
      <c r="I9" s="679" t="s">
        <v>306</v>
      </c>
      <c r="J9" s="680" t="s">
        <v>1</v>
      </c>
    </row>
    <row r="10" spans="1:10" ht="14.45" customHeight="1" x14ac:dyDescent="0.2">
      <c r="A10" s="676" t="s">
        <v>530</v>
      </c>
      <c r="B10" s="677" t="s">
        <v>1775</v>
      </c>
      <c r="C10" s="678">
        <v>341.53678000000008</v>
      </c>
      <c r="D10" s="678">
        <v>310.3817199999998</v>
      </c>
      <c r="E10" s="678"/>
      <c r="F10" s="678">
        <v>398.32863999999989</v>
      </c>
      <c r="G10" s="678">
        <v>0</v>
      </c>
      <c r="H10" s="678">
        <v>398.32863999999989</v>
      </c>
      <c r="I10" s="679" t="s">
        <v>306</v>
      </c>
      <c r="J10" s="680" t="s">
        <v>1</v>
      </c>
    </row>
    <row r="11" spans="1:10" ht="14.45" customHeight="1" x14ac:dyDescent="0.2">
      <c r="A11" s="676" t="s">
        <v>530</v>
      </c>
      <c r="B11" s="677" t="s">
        <v>1776</v>
      </c>
      <c r="C11" s="678">
        <v>1834.1822999999988</v>
      </c>
      <c r="D11" s="678">
        <v>1965.8945300000012</v>
      </c>
      <c r="E11" s="678"/>
      <c r="F11" s="678">
        <v>2675.1323399999987</v>
      </c>
      <c r="G11" s="678">
        <v>0</v>
      </c>
      <c r="H11" s="678">
        <v>2675.1323399999987</v>
      </c>
      <c r="I11" s="679" t="s">
        <v>306</v>
      </c>
      <c r="J11" s="680" t="s">
        <v>1</v>
      </c>
    </row>
    <row r="12" spans="1:10" ht="14.45" customHeight="1" x14ac:dyDescent="0.2">
      <c r="A12" s="676" t="s">
        <v>530</v>
      </c>
      <c r="B12" s="677" t="s">
        <v>1777</v>
      </c>
      <c r="C12" s="678">
        <v>0</v>
      </c>
      <c r="D12" s="678">
        <v>0</v>
      </c>
      <c r="E12" s="678"/>
      <c r="F12" s="678">
        <v>1.4762</v>
      </c>
      <c r="G12" s="678">
        <v>0</v>
      </c>
      <c r="H12" s="678">
        <v>1.4762</v>
      </c>
      <c r="I12" s="679" t="s">
        <v>306</v>
      </c>
      <c r="J12" s="680" t="s">
        <v>1</v>
      </c>
    </row>
    <row r="13" spans="1:10" ht="14.45" customHeight="1" x14ac:dyDescent="0.2">
      <c r="A13" s="676" t="s">
        <v>530</v>
      </c>
      <c r="B13" s="677" t="s">
        <v>1778</v>
      </c>
      <c r="C13" s="678">
        <v>211.50937999999999</v>
      </c>
      <c r="D13" s="678">
        <v>129.48401000000001</v>
      </c>
      <c r="E13" s="678"/>
      <c r="F13" s="678">
        <v>119.35962000000002</v>
      </c>
      <c r="G13" s="678">
        <v>0</v>
      </c>
      <c r="H13" s="678">
        <v>119.35962000000002</v>
      </c>
      <c r="I13" s="679" t="s">
        <v>306</v>
      </c>
      <c r="J13" s="680" t="s">
        <v>1</v>
      </c>
    </row>
    <row r="14" spans="1:10" ht="14.45" customHeight="1" x14ac:dyDescent="0.2">
      <c r="A14" s="676" t="s">
        <v>530</v>
      </c>
      <c r="B14" s="677" t="s">
        <v>1779</v>
      </c>
      <c r="C14" s="678">
        <v>22.108939999999997</v>
      </c>
      <c r="D14" s="678">
        <v>9.30138</v>
      </c>
      <c r="E14" s="678"/>
      <c r="F14" s="678">
        <v>15.248740000000002</v>
      </c>
      <c r="G14" s="678">
        <v>0</v>
      </c>
      <c r="H14" s="678">
        <v>15.248740000000002</v>
      </c>
      <c r="I14" s="679" t="s">
        <v>306</v>
      </c>
      <c r="J14" s="680" t="s">
        <v>1</v>
      </c>
    </row>
    <row r="15" spans="1:10" ht="14.45" customHeight="1" x14ac:dyDescent="0.2">
      <c r="A15" s="676" t="s">
        <v>530</v>
      </c>
      <c r="B15" s="677" t="s">
        <v>1780</v>
      </c>
      <c r="C15" s="678">
        <v>18.055779999999999</v>
      </c>
      <c r="D15" s="678">
        <v>21.401820000000001</v>
      </c>
      <c r="E15" s="678"/>
      <c r="F15" s="678">
        <v>20.170999999999999</v>
      </c>
      <c r="G15" s="678">
        <v>0</v>
      </c>
      <c r="H15" s="678">
        <v>20.170999999999999</v>
      </c>
      <c r="I15" s="679" t="s">
        <v>306</v>
      </c>
      <c r="J15" s="680" t="s">
        <v>1</v>
      </c>
    </row>
    <row r="16" spans="1:10" ht="14.45" customHeight="1" x14ac:dyDescent="0.2">
      <c r="A16" s="676" t="s">
        <v>530</v>
      </c>
      <c r="B16" s="677" t="s">
        <v>1781</v>
      </c>
      <c r="C16" s="678">
        <v>162.77874</v>
      </c>
      <c r="D16" s="678">
        <v>136.39349999999999</v>
      </c>
      <c r="E16" s="678"/>
      <c r="F16" s="678">
        <v>607.49609999999996</v>
      </c>
      <c r="G16" s="678">
        <v>0</v>
      </c>
      <c r="H16" s="678">
        <v>607.49609999999996</v>
      </c>
      <c r="I16" s="679" t="s">
        <v>306</v>
      </c>
      <c r="J16" s="680" t="s">
        <v>1</v>
      </c>
    </row>
    <row r="17" spans="1:10" ht="14.45" customHeight="1" x14ac:dyDescent="0.2">
      <c r="A17" s="676" t="s">
        <v>530</v>
      </c>
      <c r="B17" s="677" t="s">
        <v>1782</v>
      </c>
      <c r="C17" s="678">
        <v>104.80819</v>
      </c>
      <c r="D17" s="678">
        <v>105.36674000000002</v>
      </c>
      <c r="E17" s="678"/>
      <c r="F17" s="678">
        <v>176.01442000000003</v>
      </c>
      <c r="G17" s="678">
        <v>0</v>
      </c>
      <c r="H17" s="678">
        <v>176.01442000000003</v>
      </c>
      <c r="I17" s="679" t="s">
        <v>306</v>
      </c>
      <c r="J17" s="680" t="s">
        <v>1</v>
      </c>
    </row>
    <row r="18" spans="1:10" ht="14.45" customHeight="1" x14ac:dyDescent="0.2">
      <c r="A18" s="676" t="s">
        <v>530</v>
      </c>
      <c r="B18" s="677" t="s">
        <v>1783</v>
      </c>
      <c r="C18" s="678">
        <v>166.69356000000002</v>
      </c>
      <c r="D18" s="678">
        <v>222.34746000000001</v>
      </c>
      <c r="E18" s="678"/>
      <c r="F18" s="678">
        <v>663.56447999999989</v>
      </c>
      <c r="G18" s="678">
        <v>0</v>
      </c>
      <c r="H18" s="678">
        <v>663.56447999999989</v>
      </c>
      <c r="I18" s="679" t="s">
        <v>306</v>
      </c>
      <c r="J18" s="680" t="s">
        <v>1</v>
      </c>
    </row>
    <row r="19" spans="1:10" ht="14.45" customHeight="1" x14ac:dyDescent="0.2">
      <c r="A19" s="676" t="s">
        <v>530</v>
      </c>
      <c r="B19" s="677" t="s">
        <v>1784</v>
      </c>
      <c r="C19" s="678">
        <v>0</v>
      </c>
      <c r="D19" s="678">
        <v>2.4409800000000001</v>
      </c>
      <c r="E19" s="678"/>
      <c r="F19" s="678">
        <v>2.4409099999999997</v>
      </c>
      <c r="G19" s="678">
        <v>0</v>
      </c>
      <c r="H19" s="678">
        <v>2.4409099999999997</v>
      </c>
      <c r="I19" s="679" t="s">
        <v>306</v>
      </c>
      <c r="J19" s="680" t="s">
        <v>1</v>
      </c>
    </row>
    <row r="20" spans="1:10" ht="14.45" customHeight="1" x14ac:dyDescent="0.2">
      <c r="A20" s="676" t="s">
        <v>530</v>
      </c>
      <c r="B20" s="677" t="s">
        <v>541</v>
      </c>
      <c r="C20" s="678">
        <v>3157.2494699999997</v>
      </c>
      <c r="D20" s="678">
        <v>3221.3809600000009</v>
      </c>
      <c r="E20" s="678"/>
      <c r="F20" s="678">
        <v>5061.8364599999995</v>
      </c>
      <c r="G20" s="678">
        <v>0</v>
      </c>
      <c r="H20" s="678">
        <v>5061.8364599999995</v>
      </c>
      <c r="I20" s="679" t="s">
        <v>306</v>
      </c>
      <c r="J20" s="680" t="s">
        <v>542</v>
      </c>
    </row>
    <row r="22" spans="1:10" ht="14.45" customHeight="1" x14ac:dyDescent="0.2">
      <c r="A22" s="676" t="s">
        <v>530</v>
      </c>
      <c r="B22" s="677" t="s">
        <v>531</v>
      </c>
      <c r="C22" s="678" t="s">
        <v>306</v>
      </c>
      <c r="D22" s="678" t="s">
        <v>306</v>
      </c>
      <c r="E22" s="678"/>
      <c r="F22" s="678" t="s">
        <v>306</v>
      </c>
      <c r="G22" s="678" t="s">
        <v>306</v>
      </c>
      <c r="H22" s="678" t="s">
        <v>306</v>
      </c>
      <c r="I22" s="679" t="s">
        <v>306</v>
      </c>
      <c r="J22" s="680" t="s">
        <v>60</v>
      </c>
    </row>
    <row r="23" spans="1:10" ht="14.45" customHeight="1" x14ac:dyDescent="0.2">
      <c r="A23" s="676" t="s">
        <v>543</v>
      </c>
      <c r="B23" s="677" t="s">
        <v>544</v>
      </c>
      <c r="C23" s="678" t="s">
        <v>306</v>
      </c>
      <c r="D23" s="678" t="s">
        <v>306</v>
      </c>
      <c r="E23" s="678"/>
      <c r="F23" s="678" t="s">
        <v>306</v>
      </c>
      <c r="G23" s="678" t="s">
        <v>306</v>
      </c>
      <c r="H23" s="678" t="s">
        <v>306</v>
      </c>
      <c r="I23" s="679" t="s">
        <v>306</v>
      </c>
      <c r="J23" s="680" t="s">
        <v>0</v>
      </c>
    </row>
    <row r="24" spans="1:10" ht="14.45" customHeight="1" x14ac:dyDescent="0.2">
      <c r="A24" s="676" t="s">
        <v>543</v>
      </c>
      <c r="B24" s="677" t="s">
        <v>1771</v>
      </c>
      <c r="C24" s="678">
        <v>295.10951</v>
      </c>
      <c r="D24" s="678">
        <v>314.29952000000003</v>
      </c>
      <c r="E24" s="678"/>
      <c r="F24" s="678">
        <v>361.30401000000006</v>
      </c>
      <c r="G24" s="678">
        <v>0</v>
      </c>
      <c r="H24" s="678">
        <v>361.30401000000006</v>
      </c>
      <c r="I24" s="679" t="s">
        <v>306</v>
      </c>
      <c r="J24" s="680" t="s">
        <v>1</v>
      </c>
    </row>
    <row r="25" spans="1:10" ht="14.45" customHeight="1" x14ac:dyDescent="0.2">
      <c r="A25" s="676" t="s">
        <v>543</v>
      </c>
      <c r="B25" s="677" t="s">
        <v>1772</v>
      </c>
      <c r="C25" s="678">
        <v>0</v>
      </c>
      <c r="D25" s="678">
        <v>0</v>
      </c>
      <c r="E25" s="678"/>
      <c r="F25" s="678">
        <v>21.3</v>
      </c>
      <c r="G25" s="678">
        <v>0</v>
      </c>
      <c r="H25" s="678">
        <v>21.3</v>
      </c>
      <c r="I25" s="679" t="s">
        <v>306</v>
      </c>
      <c r="J25" s="680" t="s">
        <v>1</v>
      </c>
    </row>
    <row r="26" spans="1:10" ht="14.45" customHeight="1" x14ac:dyDescent="0.2">
      <c r="A26" s="676" t="s">
        <v>543</v>
      </c>
      <c r="B26" s="677" t="s">
        <v>1773</v>
      </c>
      <c r="C26" s="678">
        <v>0</v>
      </c>
      <c r="D26" s="678">
        <v>3.6108000000000002</v>
      </c>
      <c r="E26" s="678"/>
      <c r="F26" s="678">
        <v>0</v>
      </c>
      <c r="G26" s="678">
        <v>0</v>
      </c>
      <c r="H26" s="678">
        <v>0</v>
      </c>
      <c r="I26" s="679" t="s">
        <v>306</v>
      </c>
      <c r="J26" s="680" t="s">
        <v>1</v>
      </c>
    </row>
    <row r="27" spans="1:10" ht="14.45" customHeight="1" x14ac:dyDescent="0.2">
      <c r="A27" s="676" t="s">
        <v>543</v>
      </c>
      <c r="B27" s="677" t="s">
        <v>1774</v>
      </c>
      <c r="C27" s="678">
        <v>0.46629000000000004</v>
      </c>
      <c r="D27" s="678">
        <v>0.45850000000000002</v>
      </c>
      <c r="E27" s="678"/>
      <c r="F27" s="678">
        <v>0</v>
      </c>
      <c r="G27" s="678">
        <v>0</v>
      </c>
      <c r="H27" s="678">
        <v>0</v>
      </c>
      <c r="I27" s="679" t="s">
        <v>306</v>
      </c>
      <c r="J27" s="680" t="s">
        <v>1</v>
      </c>
    </row>
    <row r="28" spans="1:10" ht="14.45" customHeight="1" x14ac:dyDescent="0.2">
      <c r="A28" s="676" t="s">
        <v>543</v>
      </c>
      <c r="B28" s="677" t="s">
        <v>1775</v>
      </c>
      <c r="C28" s="678">
        <v>341.53678000000008</v>
      </c>
      <c r="D28" s="678">
        <v>310.3817199999998</v>
      </c>
      <c r="E28" s="678"/>
      <c r="F28" s="678">
        <v>398.32863999999989</v>
      </c>
      <c r="G28" s="678">
        <v>0</v>
      </c>
      <c r="H28" s="678">
        <v>398.32863999999989</v>
      </c>
      <c r="I28" s="679" t="s">
        <v>306</v>
      </c>
      <c r="J28" s="680" t="s">
        <v>1</v>
      </c>
    </row>
    <row r="29" spans="1:10" ht="14.45" customHeight="1" x14ac:dyDescent="0.2">
      <c r="A29" s="676" t="s">
        <v>543</v>
      </c>
      <c r="B29" s="677" t="s">
        <v>1776</v>
      </c>
      <c r="C29" s="678">
        <v>1834.1822999999988</v>
      </c>
      <c r="D29" s="678">
        <v>1965.8945300000012</v>
      </c>
      <c r="E29" s="678"/>
      <c r="F29" s="678">
        <v>2675.1323399999987</v>
      </c>
      <c r="G29" s="678">
        <v>0</v>
      </c>
      <c r="H29" s="678">
        <v>2675.1323399999987</v>
      </c>
      <c r="I29" s="679" t="s">
        <v>306</v>
      </c>
      <c r="J29" s="680" t="s">
        <v>1</v>
      </c>
    </row>
    <row r="30" spans="1:10" ht="14.45" customHeight="1" x14ac:dyDescent="0.2">
      <c r="A30" s="676" t="s">
        <v>543</v>
      </c>
      <c r="B30" s="677" t="s">
        <v>1777</v>
      </c>
      <c r="C30" s="678">
        <v>0</v>
      </c>
      <c r="D30" s="678">
        <v>0</v>
      </c>
      <c r="E30" s="678"/>
      <c r="F30" s="678">
        <v>1.4762</v>
      </c>
      <c r="G30" s="678">
        <v>0</v>
      </c>
      <c r="H30" s="678">
        <v>1.4762</v>
      </c>
      <c r="I30" s="679" t="s">
        <v>306</v>
      </c>
      <c r="J30" s="680" t="s">
        <v>1</v>
      </c>
    </row>
    <row r="31" spans="1:10" ht="14.45" customHeight="1" x14ac:dyDescent="0.2">
      <c r="A31" s="676" t="s">
        <v>543</v>
      </c>
      <c r="B31" s="677" t="s">
        <v>1778</v>
      </c>
      <c r="C31" s="678">
        <v>211.50937999999999</v>
      </c>
      <c r="D31" s="678">
        <v>129.48401000000001</v>
      </c>
      <c r="E31" s="678"/>
      <c r="F31" s="678">
        <v>119.35962000000002</v>
      </c>
      <c r="G31" s="678">
        <v>0</v>
      </c>
      <c r="H31" s="678">
        <v>119.35962000000002</v>
      </c>
      <c r="I31" s="679" t="s">
        <v>306</v>
      </c>
      <c r="J31" s="680" t="s">
        <v>1</v>
      </c>
    </row>
    <row r="32" spans="1:10" ht="14.45" customHeight="1" x14ac:dyDescent="0.2">
      <c r="A32" s="676" t="s">
        <v>543</v>
      </c>
      <c r="B32" s="677" t="s">
        <v>1779</v>
      </c>
      <c r="C32" s="678">
        <v>22.108939999999997</v>
      </c>
      <c r="D32" s="678">
        <v>9.30138</v>
      </c>
      <c r="E32" s="678"/>
      <c r="F32" s="678">
        <v>15.248740000000002</v>
      </c>
      <c r="G32" s="678">
        <v>0</v>
      </c>
      <c r="H32" s="678">
        <v>15.248740000000002</v>
      </c>
      <c r="I32" s="679" t="s">
        <v>306</v>
      </c>
      <c r="J32" s="680" t="s">
        <v>1</v>
      </c>
    </row>
    <row r="33" spans="1:10" ht="14.45" customHeight="1" x14ac:dyDescent="0.2">
      <c r="A33" s="676" t="s">
        <v>543</v>
      </c>
      <c r="B33" s="677" t="s">
        <v>1780</v>
      </c>
      <c r="C33" s="678">
        <v>18.055779999999999</v>
      </c>
      <c r="D33" s="678">
        <v>21.401820000000001</v>
      </c>
      <c r="E33" s="678"/>
      <c r="F33" s="678">
        <v>20.170999999999999</v>
      </c>
      <c r="G33" s="678">
        <v>0</v>
      </c>
      <c r="H33" s="678">
        <v>20.170999999999999</v>
      </c>
      <c r="I33" s="679" t="s">
        <v>306</v>
      </c>
      <c r="J33" s="680" t="s">
        <v>1</v>
      </c>
    </row>
    <row r="34" spans="1:10" ht="14.45" customHeight="1" x14ac:dyDescent="0.2">
      <c r="A34" s="676" t="s">
        <v>543</v>
      </c>
      <c r="B34" s="677" t="s">
        <v>1781</v>
      </c>
      <c r="C34" s="678">
        <v>162.77874</v>
      </c>
      <c r="D34" s="678">
        <v>136.39349999999999</v>
      </c>
      <c r="E34" s="678"/>
      <c r="F34" s="678">
        <v>607.49609999999996</v>
      </c>
      <c r="G34" s="678">
        <v>0</v>
      </c>
      <c r="H34" s="678">
        <v>607.49609999999996</v>
      </c>
      <c r="I34" s="679" t="s">
        <v>306</v>
      </c>
      <c r="J34" s="680" t="s">
        <v>1</v>
      </c>
    </row>
    <row r="35" spans="1:10" ht="14.45" customHeight="1" x14ac:dyDescent="0.2">
      <c r="A35" s="676" t="s">
        <v>543</v>
      </c>
      <c r="B35" s="677" t="s">
        <v>1782</v>
      </c>
      <c r="C35" s="678">
        <v>104.80819</v>
      </c>
      <c r="D35" s="678">
        <v>105.36674000000002</v>
      </c>
      <c r="E35" s="678"/>
      <c r="F35" s="678">
        <v>176.01442000000003</v>
      </c>
      <c r="G35" s="678">
        <v>0</v>
      </c>
      <c r="H35" s="678">
        <v>176.01442000000003</v>
      </c>
      <c r="I35" s="679" t="s">
        <v>306</v>
      </c>
      <c r="J35" s="680" t="s">
        <v>1</v>
      </c>
    </row>
    <row r="36" spans="1:10" ht="14.45" customHeight="1" x14ac:dyDescent="0.2">
      <c r="A36" s="676" t="s">
        <v>543</v>
      </c>
      <c r="B36" s="677" t="s">
        <v>1783</v>
      </c>
      <c r="C36" s="678">
        <v>166.69356000000002</v>
      </c>
      <c r="D36" s="678">
        <v>222.34746000000001</v>
      </c>
      <c r="E36" s="678"/>
      <c r="F36" s="678">
        <v>663.56447999999989</v>
      </c>
      <c r="G36" s="678">
        <v>0</v>
      </c>
      <c r="H36" s="678">
        <v>663.56447999999989</v>
      </c>
      <c r="I36" s="679" t="s">
        <v>306</v>
      </c>
      <c r="J36" s="680" t="s">
        <v>1</v>
      </c>
    </row>
    <row r="37" spans="1:10" ht="14.45" customHeight="1" x14ac:dyDescent="0.2">
      <c r="A37" s="676" t="s">
        <v>543</v>
      </c>
      <c r="B37" s="677" t="s">
        <v>1784</v>
      </c>
      <c r="C37" s="678">
        <v>0</v>
      </c>
      <c r="D37" s="678">
        <v>2.4409800000000001</v>
      </c>
      <c r="E37" s="678"/>
      <c r="F37" s="678">
        <v>2.4409099999999997</v>
      </c>
      <c r="G37" s="678">
        <v>0</v>
      </c>
      <c r="H37" s="678">
        <v>2.4409099999999997</v>
      </c>
      <c r="I37" s="679" t="s">
        <v>306</v>
      </c>
      <c r="J37" s="680" t="s">
        <v>1</v>
      </c>
    </row>
    <row r="38" spans="1:10" ht="14.45" customHeight="1" x14ac:dyDescent="0.2">
      <c r="A38" s="676" t="s">
        <v>543</v>
      </c>
      <c r="B38" s="677" t="s">
        <v>545</v>
      </c>
      <c r="C38" s="678">
        <v>3157.2494699999997</v>
      </c>
      <c r="D38" s="678">
        <v>3221.3809600000009</v>
      </c>
      <c r="E38" s="678"/>
      <c r="F38" s="678">
        <v>5061.8364599999995</v>
      </c>
      <c r="G38" s="678">
        <v>0</v>
      </c>
      <c r="H38" s="678">
        <v>5061.8364599999995</v>
      </c>
      <c r="I38" s="679" t="s">
        <v>306</v>
      </c>
      <c r="J38" s="680" t="s">
        <v>546</v>
      </c>
    </row>
    <row r="39" spans="1:10" ht="14.45" customHeight="1" x14ac:dyDescent="0.2">
      <c r="A39" s="676" t="s">
        <v>306</v>
      </c>
      <c r="B39" s="677" t="s">
        <v>306</v>
      </c>
      <c r="C39" s="678" t="s">
        <v>306</v>
      </c>
      <c r="D39" s="678" t="s">
        <v>306</v>
      </c>
      <c r="E39" s="678"/>
      <c r="F39" s="678" t="s">
        <v>306</v>
      </c>
      <c r="G39" s="678" t="s">
        <v>306</v>
      </c>
      <c r="H39" s="678" t="s">
        <v>306</v>
      </c>
      <c r="I39" s="679" t="s">
        <v>306</v>
      </c>
      <c r="J39" s="680" t="s">
        <v>547</v>
      </c>
    </row>
    <row r="40" spans="1:10" ht="14.45" customHeight="1" x14ac:dyDescent="0.2">
      <c r="A40" s="676" t="s">
        <v>530</v>
      </c>
      <c r="B40" s="677" t="s">
        <v>541</v>
      </c>
      <c r="C40" s="678">
        <v>3157.2494699999997</v>
      </c>
      <c r="D40" s="678">
        <v>3221.3809600000009</v>
      </c>
      <c r="E40" s="678"/>
      <c r="F40" s="678">
        <v>5061.8364599999995</v>
      </c>
      <c r="G40" s="678">
        <v>0</v>
      </c>
      <c r="H40" s="678">
        <v>5061.8364599999995</v>
      </c>
      <c r="I40" s="679" t="s">
        <v>306</v>
      </c>
      <c r="J40" s="680" t="s">
        <v>542</v>
      </c>
    </row>
  </sheetData>
  <mergeCells count="3">
    <mergeCell ref="A1:I1"/>
    <mergeCell ref="F3:I3"/>
    <mergeCell ref="C4:D4"/>
  </mergeCells>
  <conditionalFormatting sqref="F21 F41:F65537">
    <cfRule type="cellIs" dxfId="41" priority="18" stopIfTrue="1" operator="greaterThan">
      <formula>1</formula>
    </cfRule>
  </conditionalFormatting>
  <conditionalFormatting sqref="H5:H20">
    <cfRule type="expression" dxfId="40" priority="14">
      <formula>$H5&gt;0</formula>
    </cfRule>
  </conditionalFormatting>
  <conditionalFormatting sqref="I5:I20">
    <cfRule type="expression" dxfId="39" priority="15">
      <formula>$I5&gt;1</formula>
    </cfRule>
  </conditionalFormatting>
  <conditionalFormatting sqref="B5:B20">
    <cfRule type="expression" dxfId="38" priority="11">
      <formula>OR($J5="NS",$J5="SumaNS",$J5="Účet")</formula>
    </cfRule>
  </conditionalFormatting>
  <conditionalFormatting sqref="F5:I20 B5:D20">
    <cfRule type="expression" dxfId="37" priority="17">
      <formula>AND($J5&lt;&gt;"",$J5&lt;&gt;"mezeraKL")</formula>
    </cfRule>
  </conditionalFormatting>
  <conditionalFormatting sqref="B5:D20 F5:I2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5" priority="13">
      <formula>OR($J5="SumaNS",$J5="NS")</formula>
    </cfRule>
  </conditionalFormatting>
  <conditionalFormatting sqref="A5:A20">
    <cfRule type="expression" dxfId="34" priority="9">
      <formula>AND($J5&lt;&gt;"mezeraKL",$J5&lt;&gt;"")</formula>
    </cfRule>
  </conditionalFormatting>
  <conditionalFormatting sqref="A5:A20">
    <cfRule type="expression" dxfId="33" priority="10">
      <formula>AND($J5&lt;&gt;"",$J5&lt;&gt;"mezeraKL")</formula>
    </cfRule>
  </conditionalFormatting>
  <conditionalFormatting sqref="H22:H40">
    <cfRule type="expression" dxfId="32" priority="6">
      <formula>$H22&gt;0</formula>
    </cfRule>
  </conditionalFormatting>
  <conditionalFormatting sqref="A22:A40">
    <cfRule type="expression" dxfId="31" priority="5">
      <formula>AND($J22&lt;&gt;"mezeraKL",$J22&lt;&gt;"")</formula>
    </cfRule>
  </conditionalFormatting>
  <conditionalFormatting sqref="I22:I40">
    <cfRule type="expression" dxfId="30" priority="7">
      <formula>$I22&gt;1</formula>
    </cfRule>
  </conditionalFormatting>
  <conditionalFormatting sqref="B22:B40">
    <cfRule type="expression" dxfId="29" priority="4">
      <formula>OR($J22="NS",$J22="SumaNS",$J22="Účet")</formula>
    </cfRule>
  </conditionalFormatting>
  <conditionalFormatting sqref="A22:D40 F22:I40">
    <cfRule type="expression" dxfId="28" priority="8">
      <formula>AND($J22&lt;&gt;"",$J22&lt;&gt;"mezeraKL")</formula>
    </cfRule>
  </conditionalFormatting>
  <conditionalFormatting sqref="B22:D40 F22:I40">
    <cfRule type="expression" dxfId="27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40 F22:I40">
    <cfRule type="expression" dxfId="26" priority="2">
      <formula>OR($J22="SumaNS",$J22="NS")</formula>
    </cfRule>
  </conditionalFormatting>
  <hyperlinks>
    <hyperlink ref="A2" location="Obsah!A1" display="Zpět na Obsah  KL 01  1.-4.měsíc" xr:uid="{282B08FF-F25C-4633-B23D-A7DB6B63B8A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314" bestFit="1" customWidth="1"/>
    <col min="6" max="6" width="18.7109375" style="318" customWidth="1"/>
    <col min="7" max="7" width="12.42578125" style="314" hidden="1" customWidth="1" outlineLevel="1"/>
    <col min="8" max="8" width="25.7109375" style="314" customWidth="1" collapsed="1"/>
    <col min="9" max="9" width="7.7109375" style="312" customWidth="1"/>
    <col min="10" max="10" width="10" style="312" customWidth="1"/>
    <col min="11" max="11" width="11.140625" style="312" customWidth="1"/>
    <col min="12" max="16384" width="8.85546875" style="233"/>
  </cols>
  <sheetData>
    <row r="1" spans="1:11" ht="18.600000000000001" customHeight="1" thickBot="1" x14ac:dyDescent="0.35">
      <c r="A1" s="533" t="s">
        <v>2522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0" t="s">
        <v>305</v>
      </c>
      <c r="B2" s="66"/>
      <c r="C2" s="316"/>
      <c r="D2" s="316"/>
      <c r="E2" s="316"/>
      <c r="F2" s="316"/>
      <c r="G2" s="316"/>
      <c r="H2" s="316"/>
      <c r="I2" s="317"/>
      <c r="J2" s="317"/>
      <c r="K2" s="317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8.9654886894208357</v>
      </c>
      <c r="J3" s="189">
        <f>SUBTOTAL(9,J5:J1048576)</f>
        <v>564591.25</v>
      </c>
      <c r="K3" s="190">
        <f>SUBTOTAL(9,K5:K1048576)</f>
        <v>5061836.4660209715</v>
      </c>
    </row>
    <row r="4" spans="1:11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530</v>
      </c>
      <c r="B5" s="690" t="s">
        <v>531</v>
      </c>
      <c r="C5" s="691" t="s">
        <v>543</v>
      </c>
      <c r="D5" s="692" t="s">
        <v>544</v>
      </c>
      <c r="E5" s="691" t="s">
        <v>1785</v>
      </c>
      <c r="F5" s="692" t="s">
        <v>1786</v>
      </c>
      <c r="G5" s="691" t="s">
        <v>1787</v>
      </c>
      <c r="H5" s="691" t="s">
        <v>1788</v>
      </c>
      <c r="I5" s="694">
        <v>2210.719970703125</v>
      </c>
      <c r="J5" s="694">
        <v>1</v>
      </c>
      <c r="K5" s="695">
        <v>2210.719970703125</v>
      </c>
    </row>
    <row r="6" spans="1:11" ht="14.45" customHeight="1" x14ac:dyDescent="0.2">
      <c r="A6" s="696" t="s">
        <v>530</v>
      </c>
      <c r="B6" s="697" t="s">
        <v>531</v>
      </c>
      <c r="C6" s="698" t="s">
        <v>543</v>
      </c>
      <c r="D6" s="699" t="s">
        <v>544</v>
      </c>
      <c r="E6" s="698" t="s">
        <v>1785</v>
      </c>
      <c r="F6" s="699" t="s">
        <v>1786</v>
      </c>
      <c r="G6" s="698" t="s">
        <v>1789</v>
      </c>
      <c r="H6" s="698" t="s">
        <v>1790</v>
      </c>
      <c r="I6" s="701">
        <v>5445</v>
      </c>
      <c r="J6" s="701">
        <v>3</v>
      </c>
      <c r="K6" s="702">
        <v>16335</v>
      </c>
    </row>
    <row r="7" spans="1:11" ht="14.45" customHeight="1" x14ac:dyDescent="0.2">
      <c r="A7" s="696" t="s">
        <v>530</v>
      </c>
      <c r="B7" s="697" t="s">
        <v>531</v>
      </c>
      <c r="C7" s="698" t="s">
        <v>543</v>
      </c>
      <c r="D7" s="699" t="s">
        <v>544</v>
      </c>
      <c r="E7" s="698" t="s">
        <v>1785</v>
      </c>
      <c r="F7" s="699" t="s">
        <v>1786</v>
      </c>
      <c r="G7" s="698" t="s">
        <v>1791</v>
      </c>
      <c r="H7" s="698" t="s">
        <v>1792</v>
      </c>
      <c r="I7" s="701">
        <v>5445</v>
      </c>
      <c r="J7" s="701">
        <v>3</v>
      </c>
      <c r="K7" s="702">
        <v>16335</v>
      </c>
    </row>
    <row r="8" spans="1:11" ht="14.45" customHeight="1" x14ac:dyDescent="0.2">
      <c r="A8" s="696" t="s">
        <v>530</v>
      </c>
      <c r="B8" s="697" t="s">
        <v>531</v>
      </c>
      <c r="C8" s="698" t="s">
        <v>543</v>
      </c>
      <c r="D8" s="699" t="s">
        <v>544</v>
      </c>
      <c r="E8" s="698" t="s">
        <v>1785</v>
      </c>
      <c r="F8" s="699" t="s">
        <v>1786</v>
      </c>
      <c r="G8" s="698" t="s">
        <v>1793</v>
      </c>
      <c r="H8" s="698" t="s">
        <v>1794</v>
      </c>
      <c r="I8" s="701">
        <v>5445</v>
      </c>
      <c r="J8" s="701">
        <v>3</v>
      </c>
      <c r="K8" s="702">
        <v>16335</v>
      </c>
    </row>
    <row r="9" spans="1:11" ht="14.45" customHeight="1" x14ac:dyDescent="0.2">
      <c r="A9" s="696" t="s">
        <v>530</v>
      </c>
      <c r="B9" s="697" t="s">
        <v>531</v>
      </c>
      <c r="C9" s="698" t="s">
        <v>543</v>
      </c>
      <c r="D9" s="699" t="s">
        <v>544</v>
      </c>
      <c r="E9" s="698" t="s">
        <v>1785</v>
      </c>
      <c r="F9" s="699" t="s">
        <v>1786</v>
      </c>
      <c r="G9" s="698" t="s">
        <v>1795</v>
      </c>
      <c r="H9" s="698" t="s">
        <v>1796</v>
      </c>
      <c r="I9" s="701">
        <v>5445</v>
      </c>
      <c r="J9" s="701">
        <v>2</v>
      </c>
      <c r="K9" s="702">
        <v>10890</v>
      </c>
    </row>
    <row r="10" spans="1:11" ht="14.45" customHeight="1" x14ac:dyDescent="0.2">
      <c r="A10" s="696" t="s">
        <v>530</v>
      </c>
      <c r="B10" s="697" t="s">
        <v>531</v>
      </c>
      <c r="C10" s="698" t="s">
        <v>543</v>
      </c>
      <c r="D10" s="699" t="s">
        <v>544</v>
      </c>
      <c r="E10" s="698" t="s">
        <v>1785</v>
      </c>
      <c r="F10" s="699" t="s">
        <v>1786</v>
      </c>
      <c r="G10" s="698" t="s">
        <v>1797</v>
      </c>
      <c r="H10" s="698" t="s">
        <v>1798</v>
      </c>
      <c r="I10" s="701">
        <v>147.17999267578125</v>
      </c>
      <c r="J10" s="701">
        <v>131</v>
      </c>
      <c r="K10" s="702">
        <v>19280.859375</v>
      </c>
    </row>
    <row r="11" spans="1:11" ht="14.45" customHeight="1" x14ac:dyDescent="0.2">
      <c r="A11" s="696" t="s">
        <v>530</v>
      </c>
      <c r="B11" s="697" t="s">
        <v>531</v>
      </c>
      <c r="C11" s="698" t="s">
        <v>543</v>
      </c>
      <c r="D11" s="699" t="s">
        <v>544</v>
      </c>
      <c r="E11" s="698" t="s">
        <v>1785</v>
      </c>
      <c r="F11" s="699" t="s">
        <v>1786</v>
      </c>
      <c r="G11" s="698" t="s">
        <v>1799</v>
      </c>
      <c r="H11" s="698" t="s">
        <v>1800</v>
      </c>
      <c r="I11" s="701">
        <v>147.17999267578125</v>
      </c>
      <c r="J11" s="701">
        <v>131</v>
      </c>
      <c r="K11" s="702">
        <v>19280.859375</v>
      </c>
    </row>
    <row r="12" spans="1:11" ht="14.45" customHeight="1" x14ac:dyDescent="0.2">
      <c r="A12" s="696" t="s">
        <v>530</v>
      </c>
      <c r="B12" s="697" t="s">
        <v>531</v>
      </c>
      <c r="C12" s="698" t="s">
        <v>543</v>
      </c>
      <c r="D12" s="699" t="s">
        <v>544</v>
      </c>
      <c r="E12" s="698" t="s">
        <v>1785</v>
      </c>
      <c r="F12" s="699" t="s">
        <v>1786</v>
      </c>
      <c r="G12" s="698" t="s">
        <v>1801</v>
      </c>
      <c r="H12" s="698" t="s">
        <v>1802</v>
      </c>
      <c r="I12" s="701">
        <v>2050</v>
      </c>
      <c r="J12" s="701">
        <v>3</v>
      </c>
      <c r="K12" s="702">
        <v>6150</v>
      </c>
    </row>
    <row r="13" spans="1:11" ht="14.45" customHeight="1" x14ac:dyDescent="0.2">
      <c r="A13" s="696" t="s">
        <v>530</v>
      </c>
      <c r="B13" s="697" t="s">
        <v>531</v>
      </c>
      <c r="C13" s="698" t="s">
        <v>543</v>
      </c>
      <c r="D13" s="699" t="s">
        <v>544</v>
      </c>
      <c r="E13" s="698" t="s">
        <v>1785</v>
      </c>
      <c r="F13" s="699" t="s">
        <v>1786</v>
      </c>
      <c r="G13" s="698" t="s">
        <v>1803</v>
      </c>
      <c r="H13" s="698" t="s">
        <v>1804</v>
      </c>
      <c r="I13" s="701">
        <v>182.71000671386719</v>
      </c>
      <c r="J13" s="701">
        <v>43</v>
      </c>
      <c r="K13" s="702">
        <v>7856.530029296875</v>
      </c>
    </row>
    <row r="14" spans="1:11" ht="14.45" customHeight="1" x14ac:dyDescent="0.2">
      <c r="A14" s="696" t="s">
        <v>530</v>
      </c>
      <c r="B14" s="697" t="s">
        <v>531</v>
      </c>
      <c r="C14" s="698" t="s">
        <v>543</v>
      </c>
      <c r="D14" s="699" t="s">
        <v>544</v>
      </c>
      <c r="E14" s="698" t="s">
        <v>1785</v>
      </c>
      <c r="F14" s="699" t="s">
        <v>1786</v>
      </c>
      <c r="G14" s="698" t="s">
        <v>1805</v>
      </c>
      <c r="H14" s="698" t="s">
        <v>1806</v>
      </c>
      <c r="I14" s="701">
        <v>9228.16015625</v>
      </c>
      <c r="J14" s="701">
        <v>-0.25</v>
      </c>
      <c r="K14" s="702">
        <v>-2307.0400390625</v>
      </c>
    </row>
    <row r="15" spans="1:11" ht="14.45" customHeight="1" x14ac:dyDescent="0.2">
      <c r="A15" s="696" t="s">
        <v>530</v>
      </c>
      <c r="B15" s="697" t="s">
        <v>531</v>
      </c>
      <c r="C15" s="698" t="s">
        <v>543</v>
      </c>
      <c r="D15" s="699" t="s">
        <v>544</v>
      </c>
      <c r="E15" s="698" t="s">
        <v>1785</v>
      </c>
      <c r="F15" s="699" t="s">
        <v>1786</v>
      </c>
      <c r="G15" s="698" t="s">
        <v>1807</v>
      </c>
      <c r="H15" s="698" t="s">
        <v>1808</v>
      </c>
      <c r="I15" s="701">
        <v>3035.31005859375</v>
      </c>
      <c r="J15" s="701">
        <v>11</v>
      </c>
      <c r="K15" s="702">
        <v>33388.41064453125</v>
      </c>
    </row>
    <row r="16" spans="1:11" ht="14.45" customHeight="1" x14ac:dyDescent="0.2">
      <c r="A16" s="696" t="s">
        <v>530</v>
      </c>
      <c r="B16" s="697" t="s">
        <v>531</v>
      </c>
      <c r="C16" s="698" t="s">
        <v>543</v>
      </c>
      <c r="D16" s="699" t="s">
        <v>544</v>
      </c>
      <c r="E16" s="698" t="s">
        <v>1785</v>
      </c>
      <c r="F16" s="699" t="s">
        <v>1786</v>
      </c>
      <c r="G16" s="698" t="s">
        <v>1809</v>
      </c>
      <c r="H16" s="698" t="s">
        <v>1810</v>
      </c>
      <c r="I16" s="701">
        <v>3035.31005859375</v>
      </c>
      <c r="J16" s="701">
        <v>5</v>
      </c>
      <c r="K16" s="702">
        <v>15176.55029296875</v>
      </c>
    </row>
    <row r="17" spans="1:11" ht="14.45" customHeight="1" x14ac:dyDescent="0.2">
      <c r="A17" s="696" t="s">
        <v>530</v>
      </c>
      <c r="B17" s="697" t="s">
        <v>531</v>
      </c>
      <c r="C17" s="698" t="s">
        <v>543</v>
      </c>
      <c r="D17" s="699" t="s">
        <v>544</v>
      </c>
      <c r="E17" s="698" t="s">
        <v>1785</v>
      </c>
      <c r="F17" s="699" t="s">
        <v>1786</v>
      </c>
      <c r="G17" s="698" t="s">
        <v>1811</v>
      </c>
      <c r="H17" s="698" t="s">
        <v>1812</v>
      </c>
      <c r="I17" s="701">
        <v>2277.85009765625</v>
      </c>
      <c r="J17" s="701">
        <v>3</v>
      </c>
      <c r="K17" s="702">
        <v>6833.55029296875</v>
      </c>
    </row>
    <row r="18" spans="1:11" ht="14.45" customHeight="1" x14ac:dyDescent="0.2">
      <c r="A18" s="696" t="s">
        <v>530</v>
      </c>
      <c r="B18" s="697" t="s">
        <v>531</v>
      </c>
      <c r="C18" s="698" t="s">
        <v>543</v>
      </c>
      <c r="D18" s="699" t="s">
        <v>544</v>
      </c>
      <c r="E18" s="698" t="s">
        <v>1785</v>
      </c>
      <c r="F18" s="699" t="s">
        <v>1786</v>
      </c>
      <c r="G18" s="698" t="s">
        <v>1813</v>
      </c>
      <c r="H18" s="698" t="s">
        <v>1814</v>
      </c>
      <c r="I18" s="701">
        <v>2277.85009765625</v>
      </c>
      <c r="J18" s="701">
        <v>4</v>
      </c>
      <c r="K18" s="702">
        <v>9111.400390625</v>
      </c>
    </row>
    <row r="19" spans="1:11" ht="14.45" customHeight="1" x14ac:dyDescent="0.2">
      <c r="A19" s="696" t="s">
        <v>530</v>
      </c>
      <c r="B19" s="697" t="s">
        <v>531</v>
      </c>
      <c r="C19" s="698" t="s">
        <v>543</v>
      </c>
      <c r="D19" s="699" t="s">
        <v>544</v>
      </c>
      <c r="E19" s="698" t="s">
        <v>1785</v>
      </c>
      <c r="F19" s="699" t="s">
        <v>1786</v>
      </c>
      <c r="G19" s="698" t="s">
        <v>1815</v>
      </c>
      <c r="H19" s="698" t="s">
        <v>1816</v>
      </c>
      <c r="I19" s="701">
        <v>9228.1944754464294</v>
      </c>
      <c r="J19" s="701">
        <v>1.75</v>
      </c>
      <c r="K19" s="702">
        <v>16149.34033203125</v>
      </c>
    </row>
    <row r="20" spans="1:11" ht="14.45" customHeight="1" x14ac:dyDescent="0.2">
      <c r="A20" s="696" t="s">
        <v>530</v>
      </c>
      <c r="B20" s="697" t="s">
        <v>531</v>
      </c>
      <c r="C20" s="698" t="s">
        <v>543</v>
      </c>
      <c r="D20" s="699" t="s">
        <v>544</v>
      </c>
      <c r="E20" s="698" t="s">
        <v>1785</v>
      </c>
      <c r="F20" s="699" t="s">
        <v>1786</v>
      </c>
      <c r="G20" s="698" t="s">
        <v>1817</v>
      </c>
      <c r="H20" s="698" t="s">
        <v>1818</v>
      </c>
      <c r="I20" s="701">
        <v>22994.599609375</v>
      </c>
      <c r="J20" s="701">
        <v>0.5</v>
      </c>
      <c r="K20" s="702">
        <v>11497.2998046875</v>
      </c>
    </row>
    <row r="21" spans="1:11" ht="14.45" customHeight="1" x14ac:dyDescent="0.2">
      <c r="A21" s="696" t="s">
        <v>530</v>
      </c>
      <c r="B21" s="697" t="s">
        <v>531</v>
      </c>
      <c r="C21" s="698" t="s">
        <v>543</v>
      </c>
      <c r="D21" s="699" t="s">
        <v>544</v>
      </c>
      <c r="E21" s="698" t="s">
        <v>1785</v>
      </c>
      <c r="F21" s="699" t="s">
        <v>1786</v>
      </c>
      <c r="G21" s="698" t="s">
        <v>1819</v>
      </c>
      <c r="H21" s="698" t="s">
        <v>1820</v>
      </c>
      <c r="I21" s="701">
        <v>22994.599609375</v>
      </c>
      <c r="J21" s="701">
        <v>0.25</v>
      </c>
      <c r="K21" s="702">
        <v>5748.64990234375</v>
      </c>
    </row>
    <row r="22" spans="1:11" ht="14.45" customHeight="1" x14ac:dyDescent="0.2">
      <c r="A22" s="696" t="s">
        <v>530</v>
      </c>
      <c r="B22" s="697" t="s">
        <v>531</v>
      </c>
      <c r="C22" s="698" t="s">
        <v>543</v>
      </c>
      <c r="D22" s="699" t="s">
        <v>544</v>
      </c>
      <c r="E22" s="698" t="s">
        <v>1785</v>
      </c>
      <c r="F22" s="699" t="s">
        <v>1786</v>
      </c>
      <c r="G22" s="698" t="s">
        <v>1821</v>
      </c>
      <c r="H22" s="698" t="s">
        <v>1822</v>
      </c>
      <c r="I22" s="701">
        <v>22994.599609375</v>
      </c>
      <c r="J22" s="701">
        <v>0.5</v>
      </c>
      <c r="K22" s="702">
        <v>11497.2998046875</v>
      </c>
    </row>
    <row r="23" spans="1:11" ht="14.45" customHeight="1" x14ac:dyDescent="0.2">
      <c r="A23" s="696" t="s">
        <v>530</v>
      </c>
      <c r="B23" s="697" t="s">
        <v>531</v>
      </c>
      <c r="C23" s="698" t="s">
        <v>543</v>
      </c>
      <c r="D23" s="699" t="s">
        <v>544</v>
      </c>
      <c r="E23" s="698" t="s">
        <v>1785</v>
      </c>
      <c r="F23" s="699" t="s">
        <v>1786</v>
      </c>
      <c r="G23" s="698" t="s">
        <v>1823</v>
      </c>
      <c r="H23" s="698" t="s">
        <v>1824</v>
      </c>
      <c r="I23" s="701">
        <v>16187.7197265625</v>
      </c>
      <c r="J23" s="701">
        <v>0.25</v>
      </c>
      <c r="K23" s="702">
        <v>4046.929931640625</v>
      </c>
    </row>
    <row r="24" spans="1:11" ht="14.45" customHeight="1" x14ac:dyDescent="0.2">
      <c r="A24" s="696" t="s">
        <v>530</v>
      </c>
      <c r="B24" s="697" t="s">
        <v>531</v>
      </c>
      <c r="C24" s="698" t="s">
        <v>543</v>
      </c>
      <c r="D24" s="699" t="s">
        <v>544</v>
      </c>
      <c r="E24" s="698" t="s">
        <v>1785</v>
      </c>
      <c r="F24" s="699" t="s">
        <v>1786</v>
      </c>
      <c r="G24" s="698" t="s">
        <v>1825</v>
      </c>
      <c r="H24" s="698" t="s">
        <v>1826</v>
      </c>
      <c r="I24" s="701">
        <v>16187.7197265625</v>
      </c>
      <c r="J24" s="701">
        <v>0.25</v>
      </c>
      <c r="K24" s="702">
        <v>4046.929931640625</v>
      </c>
    </row>
    <row r="25" spans="1:11" ht="14.45" customHeight="1" x14ac:dyDescent="0.2">
      <c r="A25" s="696" t="s">
        <v>530</v>
      </c>
      <c r="B25" s="697" t="s">
        <v>531</v>
      </c>
      <c r="C25" s="698" t="s">
        <v>543</v>
      </c>
      <c r="D25" s="699" t="s">
        <v>544</v>
      </c>
      <c r="E25" s="698" t="s">
        <v>1785</v>
      </c>
      <c r="F25" s="699" t="s">
        <v>1786</v>
      </c>
      <c r="G25" s="698" t="s">
        <v>1827</v>
      </c>
      <c r="H25" s="698" t="s">
        <v>1828</v>
      </c>
      <c r="I25" s="701">
        <v>3709.659912109375</v>
      </c>
      <c r="J25" s="701">
        <v>1</v>
      </c>
      <c r="K25" s="702">
        <v>3709.659912109375</v>
      </c>
    </row>
    <row r="26" spans="1:11" ht="14.45" customHeight="1" x14ac:dyDescent="0.2">
      <c r="A26" s="696" t="s">
        <v>530</v>
      </c>
      <c r="B26" s="697" t="s">
        <v>531</v>
      </c>
      <c r="C26" s="698" t="s">
        <v>543</v>
      </c>
      <c r="D26" s="699" t="s">
        <v>544</v>
      </c>
      <c r="E26" s="698" t="s">
        <v>1785</v>
      </c>
      <c r="F26" s="699" t="s">
        <v>1786</v>
      </c>
      <c r="G26" s="698" t="s">
        <v>1829</v>
      </c>
      <c r="H26" s="698" t="s">
        <v>1830</v>
      </c>
      <c r="I26" s="701">
        <v>3130.75</v>
      </c>
      <c r="J26" s="701">
        <v>4</v>
      </c>
      <c r="K26" s="702">
        <v>12523</v>
      </c>
    </row>
    <row r="27" spans="1:11" ht="14.45" customHeight="1" x14ac:dyDescent="0.2">
      <c r="A27" s="696" t="s">
        <v>530</v>
      </c>
      <c r="B27" s="697" t="s">
        <v>531</v>
      </c>
      <c r="C27" s="698" t="s">
        <v>543</v>
      </c>
      <c r="D27" s="699" t="s">
        <v>544</v>
      </c>
      <c r="E27" s="698" t="s">
        <v>1785</v>
      </c>
      <c r="F27" s="699" t="s">
        <v>1786</v>
      </c>
      <c r="G27" s="698" t="s">
        <v>1831</v>
      </c>
      <c r="H27" s="698" t="s">
        <v>1832</v>
      </c>
      <c r="I27" s="701">
        <v>213.35000610351563</v>
      </c>
      <c r="J27" s="701">
        <v>15</v>
      </c>
      <c r="K27" s="702">
        <v>3200.1998901367188</v>
      </c>
    </row>
    <row r="28" spans="1:11" ht="14.45" customHeight="1" x14ac:dyDescent="0.2">
      <c r="A28" s="696" t="s">
        <v>530</v>
      </c>
      <c r="B28" s="697" t="s">
        <v>531</v>
      </c>
      <c r="C28" s="698" t="s">
        <v>543</v>
      </c>
      <c r="D28" s="699" t="s">
        <v>544</v>
      </c>
      <c r="E28" s="698" t="s">
        <v>1785</v>
      </c>
      <c r="F28" s="699" t="s">
        <v>1786</v>
      </c>
      <c r="G28" s="698" t="s">
        <v>1833</v>
      </c>
      <c r="H28" s="698" t="s">
        <v>1834</v>
      </c>
      <c r="I28" s="701">
        <v>2722.5</v>
      </c>
      <c r="J28" s="701">
        <v>40</v>
      </c>
      <c r="K28" s="702">
        <v>108900</v>
      </c>
    </row>
    <row r="29" spans="1:11" ht="14.45" customHeight="1" x14ac:dyDescent="0.2">
      <c r="A29" s="696" t="s">
        <v>530</v>
      </c>
      <c r="B29" s="697" t="s">
        <v>531</v>
      </c>
      <c r="C29" s="698" t="s">
        <v>543</v>
      </c>
      <c r="D29" s="699" t="s">
        <v>544</v>
      </c>
      <c r="E29" s="698" t="s">
        <v>1785</v>
      </c>
      <c r="F29" s="699" t="s">
        <v>1786</v>
      </c>
      <c r="G29" s="698" t="s">
        <v>1835</v>
      </c>
      <c r="H29" s="698" t="s">
        <v>1836</v>
      </c>
      <c r="I29" s="701">
        <v>105.80000305175781</v>
      </c>
      <c r="J29" s="701">
        <v>1</v>
      </c>
      <c r="K29" s="702">
        <v>105.80000305175781</v>
      </c>
    </row>
    <row r="30" spans="1:11" ht="14.45" customHeight="1" x14ac:dyDescent="0.2">
      <c r="A30" s="696" t="s">
        <v>530</v>
      </c>
      <c r="B30" s="697" t="s">
        <v>531</v>
      </c>
      <c r="C30" s="698" t="s">
        <v>543</v>
      </c>
      <c r="D30" s="699" t="s">
        <v>544</v>
      </c>
      <c r="E30" s="698" t="s">
        <v>1785</v>
      </c>
      <c r="F30" s="699" t="s">
        <v>1786</v>
      </c>
      <c r="G30" s="698" t="s">
        <v>1837</v>
      </c>
      <c r="H30" s="698" t="s">
        <v>1838</v>
      </c>
      <c r="I30" s="701">
        <v>125.83999633789063</v>
      </c>
      <c r="J30" s="701">
        <v>3</v>
      </c>
      <c r="K30" s="702">
        <v>377.51998901367188</v>
      </c>
    </row>
    <row r="31" spans="1:11" ht="14.45" customHeight="1" x14ac:dyDescent="0.2">
      <c r="A31" s="696" t="s">
        <v>530</v>
      </c>
      <c r="B31" s="697" t="s">
        <v>531</v>
      </c>
      <c r="C31" s="698" t="s">
        <v>543</v>
      </c>
      <c r="D31" s="699" t="s">
        <v>544</v>
      </c>
      <c r="E31" s="698" t="s">
        <v>1785</v>
      </c>
      <c r="F31" s="699" t="s">
        <v>1786</v>
      </c>
      <c r="G31" s="698" t="s">
        <v>1839</v>
      </c>
      <c r="H31" s="698" t="s">
        <v>1840</v>
      </c>
      <c r="I31" s="701">
        <v>2624.5400390625</v>
      </c>
      <c r="J31" s="701">
        <v>1</v>
      </c>
      <c r="K31" s="702">
        <v>2624.5400390625</v>
      </c>
    </row>
    <row r="32" spans="1:11" ht="14.45" customHeight="1" x14ac:dyDescent="0.2">
      <c r="A32" s="696" t="s">
        <v>530</v>
      </c>
      <c r="B32" s="697" t="s">
        <v>531</v>
      </c>
      <c r="C32" s="698" t="s">
        <v>543</v>
      </c>
      <c r="D32" s="699" t="s">
        <v>544</v>
      </c>
      <c r="E32" s="698" t="s">
        <v>1841</v>
      </c>
      <c r="F32" s="699" t="s">
        <v>1842</v>
      </c>
      <c r="G32" s="698" t="s">
        <v>1843</v>
      </c>
      <c r="H32" s="698" t="s">
        <v>1844</v>
      </c>
      <c r="I32" s="701">
        <v>1491.6666666666667</v>
      </c>
      <c r="J32" s="701">
        <v>14</v>
      </c>
      <c r="K32" s="702">
        <v>21300</v>
      </c>
    </row>
    <row r="33" spans="1:11" ht="14.45" customHeight="1" x14ac:dyDescent="0.2">
      <c r="A33" s="696" t="s">
        <v>530</v>
      </c>
      <c r="B33" s="697" t="s">
        <v>531</v>
      </c>
      <c r="C33" s="698" t="s">
        <v>543</v>
      </c>
      <c r="D33" s="699" t="s">
        <v>544</v>
      </c>
      <c r="E33" s="698" t="s">
        <v>1845</v>
      </c>
      <c r="F33" s="699" t="s">
        <v>1846</v>
      </c>
      <c r="G33" s="698" t="s">
        <v>1847</v>
      </c>
      <c r="H33" s="698" t="s">
        <v>1848</v>
      </c>
      <c r="I33" s="701">
        <v>74.75</v>
      </c>
      <c r="J33" s="701">
        <v>20</v>
      </c>
      <c r="K33" s="702">
        <v>1495</v>
      </c>
    </row>
    <row r="34" spans="1:11" ht="14.45" customHeight="1" x14ac:dyDescent="0.2">
      <c r="A34" s="696" t="s">
        <v>530</v>
      </c>
      <c r="B34" s="697" t="s">
        <v>531</v>
      </c>
      <c r="C34" s="698" t="s">
        <v>543</v>
      </c>
      <c r="D34" s="699" t="s">
        <v>544</v>
      </c>
      <c r="E34" s="698" t="s">
        <v>1845</v>
      </c>
      <c r="F34" s="699" t="s">
        <v>1846</v>
      </c>
      <c r="G34" s="698" t="s">
        <v>1849</v>
      </c>
      <c r="H34" s="698" t="s">
        <v>1850</v>
      </c>
      <c r="I34" s="701">
        <v>6.440000057220459</v>
      </c>
      <c r="J34" s="701">
        <v>1000</v>
      </c>
      <c r="K34" s="702">
        <v>6440</v>
      </c>
    </row>
    <row r="35" spans="1:11" ht="14.45" customHeight="1" x14ac:dyDescent="0.2">
      <c r="A35" s="696" t="s">
        <v>530</v>
      </c>
      <c r="B35" s="697" t="s">
        <v>531</v>
      </c>
      <c r="C35" s="698" t="s">
        <v>543</v>
      </c>
      <c r="D35" s="699" t="s">
        <v>544</v>
      </c>
      <c r="E35" s="698" t="s">
        <v>1845</v>
      </c>
      <c r="F35" s="699" t="s">
        <v>1846</v>
      </c>
      <c r="G35" s="698" t="s">
        <v>1851</v>
      </c>
      <c r="H35" s="698" t="s">
        <v>1852</v>
      </c>
      <c r="I35" s="701">
        <v>4.2319999694824215</v>
      </c>
      <c r="J35" s="701">
        <v>600</v>
      </c>
      <c r="K35" s="702">
        <v>2539</v>
      </c>
    </row>
    <row r="36" spans="1:11" ht="14.45" customHeight="1" x14ac:dyDescent="0.2">
      <c r="A36" s="696" t="s">
        <v>530</v>
      </c>
      <c r="B36" s="697" t="s">
        <v>531</v>
      </c>
      <c r="C36" s="698" t="s">
        <v>543</v>
      </c>
      <c r="D36" s="699" t="s">
        <v>544</v>
      </c>
      <c r="E36" s="698" t="s">
        <v>1845</v>
      </c>
      <c r="F36" s="699" t="s">
        <v>1846</v>
      </c>
      <c r="G36" s="698" t="s">
        <v>1853</v>
      </c>
      <c r="H36" s="698" t="s">
        <v>1854</v>
      </c>
      <c r="I36" s="701">
        <v>6.4287498593330383</v>
      </c>
      <c r="J36" s="701">
        <v>1080</v>
      </c>
      <c r="K36" s="702">
        <v>6943</v>
      </c>
    </row>
    <row r="37" spans="1:11" ht="14.45" customHeight="1" x14ac:dyDescent="0.2">
      <c r="A37" s="696" t="s">
        <v>530</v>
      </c>
      <c r="B37" s="697" t="s">
        <v>531</v>
      </c>
      <c r="C37" s="698" t="s">
        <v>543</v>
      </c>
      <c r="D37" s="699" t="s">
        <v>544</v>
      </c>
      <c r="E37" s="698" t="s">
        <v>1845</v>
      </c>
      <c r="F37" s="699" t="s">
        <v>1846</v>
      </c>
      <c r="G37" s="698" t="s">
        <v>1855</v>
      </c>
      <c r="H37" s="698" t="s">
        <v>1856</v>
      </c>
      <c r="I37" s="701">
        <v>9.3450000286102295</v>
      </c>
      <c r="J37" s="701">
        <v>560</v>
      </c>
      <c r="K37" s="702">
        <v>5233.199951171875</v>
      </c>
    </row>
    <row r="38" spans="1:11" ht="14.45" customHeight="1" x14ac:dyDescent="0.2">
      <c r="A38" s="696" t="s">
        <v>530</v>
      </c>
      <c r="B38" s="697" t="s">
        <v>531</v>
      </c>
      <c r="C38" s="698" t="s">
        <v>543</v>
      </c>
      <c r="D38" s="699" t="s">
        <v>544</v>
      </c>
      <c r="E38" s="698" t="s">
        <v>1845</v>
      </c>
      <c r="F38" s="699" t="s">
        <v>1846</v>
      </c>
      <c r="G38" s="698" t="s">
        <v>1857</v>
      </c>
      <c r="H38" s="698" t="s">
        <v>1858</v>
      </c>
      <c r="I38" s="701">
        <v>8.834000205993652</v>
      </c>
      <c r="J38" s="701">
        <v>450</v>
      </c>
      <c r="K38" s="702">
        <v>3976.9900665283203</v>
      </c>
    </row>
    <row r="39" spans="1:11" ht="14.45" customHeight="1" x14ac:dyDescent="0.2">
      <c r="A39" s="696" t="s">
        <v>530</v>
      </c>
      <c r="B39" s="697" t="s">
        <v>531</v>
      </c>
      <c r="C39" s="698" t="s">
        <v>543</v>
      </c>
      <c r="D39" s="699" t="s">
        <v>544</v>
      </c>
      <c r="E39" s="698" t="s">
        <v>1845</v>
      </c>
      <c r="F39" s="699" t="s">
        <v>1846</v>
      </c>
      <c r="G39" s="698" t="s">
        <v>1859</v>
      </c>
      <c r="H39" s="698" t="s">
        <v>1860</v>
      </c>
      <c r="I39" s="701">
        <v>13.433750033378601</v>
      </c>
      <c r="J39" s="701">
        <v>1075</v>
      </c>
      <c r="K39" s="702">
        <v>14442.149780273438</v>
      </c>
    </row>
    <row r="40" spans="1:11" ht="14.45" customHeight="1" x14ac:dyDescent="0.2">
      <c r="A40" s="696" t="s">
        <v>530</v>
      </c>
      <c r="B40" s="697" t="s">
        <v>531</v>
      </c>
      <c r="C40" s="698" t="s">
        <v>543</v>
      </c>
      <c r="D40" s="699" t="s">
        <v>544</v>
      </c>
      <c r="E40" s="698" t="s">
        <v>1845</v>
      </c>
      <c r="F40" s="699" t="s">
        <v>1846</v>
      </c>
      <c r="G40" s="698" t="s">
        <v>1861</v>
      </c>
      <c r="H40" s="698" t="s">
        <v>1862</v>
      </c>
      <c r="I40" s="701">
        <v>0.5</v>
      </c>
      <c r="J40" s="701">
        <v>200</v>
      </c>
      <c r="K40" s="702">
        <v>100</v>
      </c>
    </row>
    <row r="41" spans="1:11" ht="14.45" customHeight="1" x14ac:dyDescent="0.2">
      <c r="A41" s="696" t="s">
        <v>530</v>
      </c>
      <c r="B41" s="697" t="s">
        <v>531</v>
      </c>
      <c r="C41" s="698" t="s">
        <v>543</v>
      </c>
      <c r="D41" s="699" t="s">
        <v>544</v>
      </c>
      <c r="E41" s="698" t="s">
        <v>1845</v>
      </c>
      <c r="F41" s="699" t="s">
        <v>1846</v>
      </c>
      <c r="G41" s="698" t="s">
        <v>1863</v>
      </c>
      <c r="H41" s="698" t="s">
        <v>1864</v>
      </c>
      <c r="I41" s="701">
        <v>0.64499998092651367</v>
      </c>
      <c r="J41" s="701">
        <v>18200</v>
      </c>
      <c r="K41" s="702">
        <v>11710</v>
      </c>
    </row>
    <row r="42" spans="1:11" ht="14.45" customHeight="1" x14ac:dyDescent="0.2">
      <c r="A42" s="696" t="s">
        <v>530</v>
      </c>
      <c r="B42" s="697" t="s">
        <v>531</v>
      </c>
      <c r="C42" s="698" t="s">
        <v>543</v>
      </c>
      <c r="D42" s="699" t="s">
        <v>544</v>
      </c>
      <c r="E42" s="698" t="s">
        <v>1845</v>
      </c>
      <c r="F42" s="699" t="s">
        <v>1846</v>
      </c>
      <c r="G42" s="698" t="s">
        <v>1865</v>
      </c>
      <c r="H42" s="698" t="s">
        <v>1866</v>
      </c>
      <c r="I42" s="701">
        <v>3.4650000333786011</v>
      </c>
      <c r="J42" s="701">
        <v>4000</v>
      </c>
      <c r="K42" s="702">
        <v>13874</v>
      </c>
    </row>
    <row r="43" spans="1:11" ht="14.45" customHeight="1" x14ac:dyDescent="0.2">
      <c r="A43" s="696" t="s">
        <v>530</v>
      </c>
      <c r="B43" s="697" t="s">
        <v>531</v>
      </c>
      <c r="C43" s="698" t="s">
        <v>543</v>
      </c>
      <c r="D43" s="699" t="s">
        <v>544</v>
      </c>
      <c r="E43" s="698" t="s">
        <v>1845</v>
      </c>
      <c r="F43" s="699" t="s">
        <v>1846</v>
      </c>
      <c r="G43" s="698" t="s">
        <v>1867</v>
      </c>
      <c r="H43" s="698" t="s">
        <v>1868</v>
      </c>
      <c r="I43" s="701">
        <v>1.4833333492279053</v>
      </c>
      <c r="J43" s="701">
        <v>31000</v>
      </c>
      <c r="K43" s="702">
        <v>45980.60009765625</v>
      </c>
    </row>
    <row r="44" spans="1:11" ht="14.45" customHeight="1" x14ac:dyDescent="0.2">
      <c r="A44" s="696" t="s">
        <v>530</v>
      </c>
      <c r="B44" s="697" t="s">
        <v>531</v>
      </c>
      <c r="C44" s="698" t="s">
        <v>543</v>
      </c>
      <c r="D44" s="699" t="s">
        <v>544</v>
      </c>
      <c r="E44" s="698" t="s">
        <v>1845</v>
      </c>
      <c r="F44" s="699" t="s">
        <v>1846</v>
      </c>
      <c r="G44" s="698" t="s">
        <v>1869</v>
      </c>
      <c r="H44" s="698" t="s">
        <v>1870</v>
      </c>
      <c r="I44" s="701">
        <v>0.54000002145767212</v>
      </c>
      <c r="J44" s="701">
        <v>0</v>
      </c>
      <c r="K44" s="702">
        <v>0</v>
      </c>
    </row>
    <row r="45" spans="1:11" ht="14.45" customHeight="1" x14ac:dyDescent="0.2">
      <c r="A45" s="696" t="s">
        <v>530</v>
      </c>
      <c r="B45" s="697" t="s">
        <v>531</v>
      </c>
      <c r="C45" s="698" t="s">
        <v>543</v>
      </c>
      <c r="D45" s="699" t="s">
        <v>544</v>
      </c>
      <c r="E45" s="698" t="s">
        <v>1845</v>
      </c>
      <c r="F45" s="699" t="s">
        <v>1846</v>
      </c>
      <c r="G45" s="698" t="s">
        <v>1871</v>
      </c>
      <c r="H45" s="698" t="s">
        <v>1872</v>
      </c>
      <c r="I45" s="701">
        <v>86.379997253417969</v>
      </c>
      <c r="J45" s="701">
        <v>20</v>
      </c>
      <c r="K45" s="702">
        <v>1727.5400390625</v>
      </c>
    </row>
    <row r="46" spans="1:11" ht="14.45" customHeight="1" x14ac:dyDescent="0.2">
      <c r="A46" s="696" t="s">
        <v>530</v>
      </c>
      <c r="B46" s="697" t="s">
        <v>531</v>
      </c>
      <c r="C46" s="698" t="s">
        <v>543</v>
      </c>
      <c r="D46" s="699" t="s">
        <v>544</v>
      </c>
      <c r="E46" s="698" t="s">
        <v>1845</v>
      </c>
      <c r="F46" s="699" t="s">
        <v>1846</v>
      </c>
      <c r="G46" s="698" t="s">
        <v>1873</v>
      </c>
      <c r="H46" s="698" t="s">
        <v>1874</v>
      </c>
      <c r="I46" s="701">
        <v>36.279998779296875</v>
      </c>
      <c r="J46" s="701">
        <v>275</v>
      </c>
      <c r="K46" s="702">
        <v>9975.9899291992188</v>
      </c>
    </row>
    <row r="47" spans="1:11" ht="14.45" customHeight="1" x14ac:dyDescent="0.2">
      <c r="A47" s="696" t="s">
        <v>530</v>
      </c>
      <c r="B47" s="697" t="s">
        <v>531</v>
      </c>
      <c r="C47" s="698" t="s">
        <v>543</v>
      </c>
      <c r="D47" s="699" t="s">
        <v>544</v>
      </c>
      <c r="E47" s="698" t="s">
        <v>1845</v>
      </c>
      <c r="F47" s="699" t="s">
        <v>1846</v>
      </c>
      <c r="G47" s="698" t="s">
        <v>1875</v>
      </c>
      <c r="H47" s="698" t="s">
        <v>1876</v>
      </c>
      <c r="I47" s="701">
        <v>8.380000114440918</v>
      </c>
      <c r="J47" s="701">
        <v>384</v>
      </c>
      <c r="K47" s="702">
        <v>3216.6201171875</v>
      </c>
    </row>
    <row r="48" spans="1:11" ht="14.45" customHeight="1" x14ac:dyDescent="0.2">
      <c r="A48" s="696" t="s">
        <v>530</v>
      </c>
      <c r="B48" s="697" t="s">
        <v>531</v>
      </c>
      <c r="C48" s="698" t="s">
        <v>543</v>
      </c>
      <c r="D48" s="699" t="s">
        <v>544</v>
      </c>
      <c r="E48" s="698" t="s">
        <v>1845</v>
      </c>
      <c r="F48" s="699" t="s">
        <v>1846</v>
      </c>
      <c r="G48" s="698" t="s">
        <v>1877</v>
      </c>
      <c r="H48" s="698" t="s">
        <v>1878</v>
      </c>
      <c r="I48" s="701">
        <v>4.4866665204366045</v>
      </c>
      <c r="J48" s="701">
        <v>2850</v>
      </c>
      <c r="K48" s="702">
        <v>12769.75</v>
      </c>
    </row>
    <row r="49" spans="1:11" ht="14.45" customHeight="1" x14ac:dyDescent="0.2">
      <c r="A49" s="696" t="s">
        <v>530</v>
      </c>
      <c r="B49" s="697" t="s">
        <v>531</v>
      </c>
      <c r="C49" s="698" t="s">
        <v>543</v>
      </c>
      <c r="D49" s="699" t="s">
        <v>544</v>
      </c>
      <c r="E49" s="698" t="s">
        <v>1845</v>
      </c>
      <c r="F49" s="699" t="s">
        <v>1846</v>
      </c>
      <c r="G49" s="698" t="s">
        <v>1879</v>
      </c>
      <c r="H49" s="698" t="s">
        <v>1880</v>
      </c>
      <c r="I49" s="701">
        <v>136.55000305175781</v>
      </c>
      <c r="J49" s="701">
        <v>15</v>
      </c>
      <c r="K49" s="702">
        <v>2048.199951171875</v>
      </c>
    </row>
    <row r="50" spans="1:11" ht="14.45" customHeight="1" x14ac:dyDescent="0.2">
      <c r="A50" s="696" t="s">
        <v>530</v>
      </c>
      <c r="B50" s="697" t="s">
        <v>531</v>
      </c>
      <c r="C50" s="698" t="s">
        <v>543</v>
      </c>
      <c r="D50" s="699" t="s">
        <v>544</v>
      </c>
      <c r="E50" s="698" t="s">
        <v>1845</v>
      </c>
      <c r="F50" s="699" t="s">
        <v>1846</v>
      </c>
      <c r="G50" s="698" t="s">
        <v>1881</v>
      </c>
      <c r="H50" s="698" t="s">
        <v>1882</v>
      </c>
      <c r="I50" s="701">
        <v>2.5419999599456786</v>
      </c>
      <c r="J50" s="701">
        <v>700</v>
      </c>
      <c r="K50" s="702">
        <v>1779.4000396728516</v>
      </c>
    </row>
    <row r="51" spans="1:11" ht="14.45" customHeight="1" x14ac:dyDescent="0.2">
      <c r="A51" s="696" t="s">
        <v>530</v>
      </c>
      <c r="B51" s="697" t="s">
        <v>531</v>
      </c>
      <c r="C51" s="698" t="s">
        <v>543</v>
      </c>
      <c r="D51" s="699" t="s">
        <v>544</v>
      </c>
      <c r="E51" s="698" t="s">
        <v>1845</v>
      </c>
      <c r="F51" s="699" t="s">
        <v>1846</v>
      </c>
      <c r="G51" s="698" t="s">
        <v>1883</v>
      </c>
      <c r="H51" s="698" t="s">
        <v>1884</v>
      </c>
      <c r="I51" s="701">
        <v>109.61000061035156</v>
      </c>
      <c r="J51" s="701">
        <v>8</v>
      </c>
      <c r="K51" s="702">
        <v>876.87998962402344</v>
      </c>
    </row>
    <row r="52" spans="1:11" ht="14.45" customHeight="1" x14ac:dyDescent="0.2">
      <c r="A52" s="696" t="s">
        <v>530</v>
      </c>
      <c r="B52" s="697" t="s">
        <v>531</v>
      </c>
      <c r="C52" s="698" t="s">
        <v>543</v>
      </c>
      <c r="D52" s="699" t="s">
        <v>544</v>
      </c>
      <c r="E52" s="698" t="s">
        <v>1845</v>
      </c>
      <c r="F52" s="699" t="s">
        <v>1846</v>
      </c>
      <c r="G52" s="698" t="s">
        <v>1885</v>
      </c>
      <c r="H52" s="698" t="s">
        <v>1886</v>
      </c>
      <c r="I52" s="701">
        <v>770.4375</v>
      </c>
      <c r="J52" s="701">
        <v>6</v>
      </c>
      <c r="K52" s="702">
        <v>4622.489990234375</v>
      </c>
    </row>
    <row r="53" spans="1:11" ht="14.45" customHeight="1" x14ac:dyDescent="0.2">
      <c r="A53" s="696" t="s">
        <v>530</v>
      </c>
      <c r="B53" s="697" t="s">
        <v>531</v>
      </c>
      <c r="C53" s="698" t="s">
        <v>543</v>
      </c>
      <c r="D53" s="699" t="s">
        <v>544</v>
      </c>
      <c r="E53" s="698" t="s">
        <v>1845</v>
      </c>
      <c r="F53" s="699" t="s">
        <v>1846</v>
      </c>
      <c r="G53" s="698" t="s">
        <v>1887</v>
      </c>
      <c r="H53" s="698" t="s">
        <v>1888</v>
      </c>
      <c r="I53" s="701">
        <v>355.35000610351563</v>
      </c>
      <c r="J53" s="701">
        <v>10</v>
      </c>
      <c r="K53" s="702">
        <v>3553.5</v>
      </c>
    </row>
    <row r="54" spans="1:11" ht="14.45" customHeight="1" x14ac:dyDescent="0.2">
      <c r="A54" s="696" t="s">
        <v>530</v>
      </c>
      <c r="B54" s="697" t="s">
        <v>531</v>
      </c>
      <c r="C54" s="698" t="s">
        <v>543</v>
      </c>
      <c r="D54" s="699" t="s">
        <v>544</v>
      </c>
      <c r="E54" s="698" t="s">
        <v>1845</v>
      </c>
      <c r="F54" s="699" t="s">
        <v>1846</v>
      </c>
      <c r="G54" s="698" t="s">
        <v>1889</v>
      </c>
      <c r="H54" s="698" t="s">
        <v>1890</v>
      </c>
      <c r="I54" s="701">
        <v>63.979999542236328</v>
      </c>
      <c r="J54" s="701">
        <v>30</v>
      </c>
      <c r="K54" s="702">
        <v>1918.0599365234375</v>
      </c>
    </row>
    <row r="55" spans="1:11" ht="14.45" customHeight="1" x14ac:dyDescent="0.2">
      <c r="A55" s="696" t="s">
        <v>530</v>
      </c>
      <c r="B55" s="697" t="s">
        <v>531</v>
      </c>
      <c r="C55" s="698" t="s">
        <v>543</v>
      </c>
      <c r="D55" s="699" t="s">
        <v>544</v>
      </c>
      <c r="E55" s="698" t="s">
        <v>1845</v>
      </c>
      <c r="F55" s="699" t="s">
        <v>1846</v>
      </c>
      <c r="G55" s="698" t="s">
        <v>1891</v>
      </c>
      <c r="H55" s="698" t="s">
        <v>1892</v>
      </c>
      <c r="I55" s="701">
        <v>272.42999267578125</v>
      </c>
      <c r="J55" s="701">
        <v>18</v>
      </c>
      <c r="K55" s="702">
        <v>4903.7998046875</v>
      </c>
    </row>
    <row r="56" spans="1:11" ht="14.45" customHeight="1" x14ac:dyDescent="0.2">
      <c r="A56" s="696" t="s">
        <v>530</v>
      </c>
      <c r="B56" s="697" t="s">
        <v>531</v>
      </c>
      <c r="C56" s="698" t="s">
        <v>543</v>
      </c>
      <c r="D56" s="699" t="s">
        <v>544</v>
      </c>
      <c r="E56" s="698" t="s">
        <v>1845</v>
      </c>
      <c r="F56" s="699" t="s">
        <v>1846</v>
      </c>
      <c r="G56" s="698" t="s">
        <v>1893</v>
      </c>
      <c r="H56" s="698" t="s">
        <v>1894</v>
      </c>
      <c r="I56" s="701">
        <v>22.149999618530273</v>
      </c>
      <c r="J56" s="701">
        <v>675</v>
      </c>
      <c r="K56" s="702">
        <v>14951.25</v>
      </c>
    </row>
    <row r="57" spans="1:11" ht="14.45" customHeight="1" x14ac:dyDescent="0.2">
      <c r="A57" s="696" t="s">
        <v>530</v>
      </c>
      <c r="B57" s="697" t="s">
        <v>531</v>
      </c>
      <c r="C57" s="698" t="s">
        <v>543</v>
      </c>
      <c r="D57" s="699" t="s">
        <v>544</v>
      </c>
      <c r="E57" s="698" t="s">
        <v>1845</v>
      </c>
      <c r="F57" s="699" t="s">
        <v>1846</v>
      </c>
      <c r="G57" s="698" t="s">
        <v>1895</v>
      </c>
      <c r="H57" s="698" t="s">
        <v>1896</v>
      </c>
      <c r="I57" s="701">
        <v>30.175000190734863</v>
      </c>
      <c r="J57" s="701">
        <v>600</v>
      </c>
      <c r="K57" s="702">
        <v>18105.5</v>
      </c>
    </row>
    <row r="58" spans="1:11" ht="14.45" customHeight="1" x14ac:dyDescent="0.2">
      <c r="A58" s="696" t="s">
        <v>530</v>
      </c>
      <c r="B58" s="697" t="s">
        <v>531</v>
      </c>
      <c r="C58" s="698" t="s">
        <v>543</v>
      </c>
      <c r="D58" s="699" t="s">
        <v>544</v>
      </c>
      <c r="E58" s="698" t="s">
        <v>1845</v>
      </c>
      <c r="F58" s="699" t="s">
        <v>1846</v>
      </c>
      <c r="G58" s="698" t="s">
        <v>1897</v>
      </c>
      <c r="H58" s="698" t="s">
        <v>1898</v>
      </c>
      <c r="I58" s="701">
        <v>2.9650000333786011</v>
      </c>
      <c r="J58" s="701">
        <v>200</v>
      </c>
      <c r="K58" s="702">
        <v>593</v>
      </c>
    </row>
    <row r="59" spans="1:11" ht="14.45" customHeight="1" x14ac:dyDescent="0.2">
      <c r="A59" s="696" t="s">
        <v>530</v>
      </c>
      <c r="B59" s="697" t="s">
        <v>531</v>
      </c>
      <c r="C59" s="698" t="s">
        <v>543</v>
      </c>
      <c r="D59" s="699" t="s">
        <v>544</v>
      </c>
      <c r="E59" s="698" t="s">
        <v>1845</v>
      </c>
      <c r="F59" s="699" t="s">
        <v>1846</v>
      </c>
      <c r="G59" s="698" t="s">
        <v>1899</v>
      </c>
      <c r="H59" s="698" t="s">
        <v>1900</v>
      </c>
      <c r="I59" s="701">
        <v>5.2730769744286174</v>
      </c>
      <c r="J59" s="701">
        <v>430</v>
      </c>
      <c r="K59" s="702">
        <v>2267.4000091552734</v>
      </c>
    </row>
    <row r="60" spans="1:11" ht="14.45" customHeight="1" x14ac:dyDescent="0.2">
      <c r="A60" s="696" t="s">
        <v>530</v>
      </c>
      <c r="B60" s="697" t="s">
        <v>531</v>
      </c>
      <c r="C60" s="698" t="s">
        <v>543</v>
      </c>
      <c r="D60" s="699" t="s">
        <v>544</v>
      </c>
      <c r="E60" s="698" t="s">
        <v>1845</v>
      </c>
      <c r="F60" s="699" t="s">
        <v>1846</v>
      </c>
      <c r="G60" s="698" t="s">
        <v>1901</v>
      </c>
      <c r="H60" s="698" t="s">
        <v>1902</v>
      </c>
      <c r="I60" s="701">
        <v>9.7799997329711914</v>
      </c>
      <c r="J60" s="701">
        <v>430</v>
      </c>
      <c r="K60" s="702">
        <v>4204.25</v>
      </c>
    </row>
    <row r="61" spans="1:11" ht="14.45" customHeight="1" x14ac:dyDescent="0.2">
      <c r="A61" s="696" t="s">
        <v>530</v>
      </c>
      <c r="B61" s="697" t="s">
        <v>531</v>
      </c>
      <c r="C61" s="698" t="s">
        <v>543</v>
      </c>
      <c r="D61" s="699" t="s">
        <v>544</v>
      </c>
      <c r="E61" s="698" t="s">
        <v>1845</v>
      </c>
      <c r="F61" s="699" t="s">
        <v>1846</v>
      </c>
      <c r="G61" s="698" t="s">
        <v>1903</v>
      </c>
      <c r="H61" s="698" t="s">
        <v>1904</v>
      </c>
      <c r="I61" s="701">
        <v>3.622499942779541</v>
      </c>
      <c r="J61" s="701">
        <v>480</v>
      </c>
      <c r="K61" s="702">
        <v>1738.3699951171875</v>
      </c>
    </row>
    <row r="62" spans="1:11" ht="14.45" customHeight="1" x14ac:dyDescent="0.2">
      <c r="A62" s="696" t="s">
        <v>530</v>
      </c>
      <c r="B62" s="697" t="s">
        <v>531</v>
      </c>
      <c r="C62" s="698" t="s">
        <v>543</v>
      </c>
      <c r="D62" s="699" t="s">
        <v>544</v>
      </c>
      <c r="E62" s="698" t="s">
        <v>1845</v>
      </c>
      <c r="F62" s="699" t="s">
        <v>1846</v>
      </c>
      <c r="G62" s="698" t="s">
        <v>1905</v>
      </c>
      <c r="H62" s="698" t="s">
        <v>1906</v>
      </c>
      <c r="I62" s="701">
        <v>40.729999542236328</v>
      </c>
      <c r="J62" s="701">
        <v>50</v>
      </c>
      <c r="K62" s="702">
        <v>2036.6799621582031</v>
      </c>
    </row>
    <row r="63" spans="1:11" ht="14.45" customHeight="1" x14ac:dyDescent="0.2">
      <c r="A63" s="696" t="s">
        <v>530</v>
      </c>
      <c r="B63" s="697" t="s">
        <v>531</v>
      </c>
      <c r="C63" s="698" t="s">
        <v>543</v>
      </c>
      <c r="D63" s="699" t="s">
        <v>544</v>
      </c>
      <c r="E63" s="698" t="s">
        <v>1845</v>
      </c>
      <c r="F63" s="699" t="s">
        <v>1846</v>
      </c>
      <c r="G63" s="698" t="s">
        <v>1907</v>
      </c>
      <c r="H63" s="698" t="s">
        <v>1908</v>
      </c>
      <c r="I63" s="701">
        <v>123.18500137329102</v>
      </c>
      <c r="J63" s="701">
        <v>20</v>
      </c>
      <c r="K63" s="702">
        <v>2463.6800537109375</v>
      </c>
    </row>
    <row r="64" spans="1:11" ht="14.45" customHeight="1" x14ac:dyDescent="0.2">
      <c r="A64" s="696" t="s">
        <v>530</v>
      </c>
      <c r="B64" s="697" t="s">
        <v>531</v>
      </c>
      <c r="C64" s="698" t="s">
        <v>543</v>
      </c>
      <c r="D64" s="699" t="s">
        <v>544</v>
      </c>
      <c r="E64" s="698" t="s">
        <v>1845</v>
      </c>
      <c r="F64" s="699" t="s">
        <v>1846</v>
      </c>
      <c r="G64" s="698" t="s">
        <v>1909</v>
      </c>
      <c r="H64" s="698" t="s">
        <v>1910</v>
      </c>
      <c r="I64" s="701">
        <v>299</v>
      </c>
      <c r="J64" s="701">
        <v>30</v>
      </c>
      <c r="K64" s="702">
        <v>8970</v>
      </c>
    </row>
    <row r="65" spans="1:11" ht="14.45" customHeight="1" x14ac:dyDescent="0.2">
      <c r="A65" s="696" t="s">
        <v>530</v>
      </c>
      <c r="B65" s="697" t="s">
        <v>531</v>
      </c>
      <c r="C65" s="698" t="s">
        <v>543</v>
      </c>
      <c r="D65" s="699" t="s">
        <v>544</v>
      </c>
      <c r="E65" s="698" t="s">
        <v>1845</v>
      </c>
      <c r="F65" s="699" t="s">
        <v>1846</v>
      </c>
      <c r="G65" s="698" t="s">
        <v>1911</v>
      </c>
      <c r="H65" s="698" t="s">
        <v>1912</v>
      </c>
      <c r="I65" s="701">
        <v>573.8499755859375</v>
      </c>
      <c r="J65" s="701">
        <v>5</v>
      </c>
      <c r="K65" s="702">
        <v>2869.25</v>
      </c>
    </row>
    <row r="66" spans="1:11" ht="14.45" customHeight="1" x14ac:dyDescent="0.2">
      <c r="A66" s="696" t="s">
        <v>530</v>
      </c>
      <c r="B66" s="697" t="s">
        <v>531</v>
      </c>
      <c r="C66" s="698" t="s">
        <v>543</v>
      </c>
      <c r="D66" s="699" t="s">
        <v>544</v>
      </c>
      <c r="E66" s="698" t="s">
        <v>1845</v>
      </c>
      <c r="F66" s="699" t="s">
        <v>1846</v>
      </c>
      <c r="G66" s="698" t="s">
        <v>1913</v>
      </c>
      <c r="H66" s="698" t="s">
        <v>1914</v>
      </c>
      <c r="I66" s="701">
        <v>599.1500244140625</v>
      </c>
      <c r="J66" s="701">
        <v>41</v>
      </c>
      <c r="K66" s="702">
        <v>24565.149536132813</v>
      </c>
    </row>
    <row r="67" spans="1:11" ht="14.45" customHeight="1" x14ac:dyDescent="0.2">
      <c r="A67" s="696" t="s">
        <v>530</v>
      </c>
      <c r="B67" s="697" t="s">
        <v>531</v>
      </c>
      <c r="C67" s="698" t="s">
        <v>543</v>
      </c>
      <c r="D67" s="699" t="s">
        <v>544</v>
      </c>
      <c r="E67" s="698" t="s">
        <v>1845</v>
      </c>
      <c r="F67" s="699" t="s">
        <v>1846</v>
      </c>
      <c r="G67" s="698" t="s">
        <v>1915</v>
      </c>
      <c r="H67" s="698" t="s">
        <v>1916</v>
      </c>
      <c r="I67" s="701">
        <v>107.59999847412109</v>
      </c>
      <c r="J67" s="701">
        <v>20</v>
      </c>
      <c r="K67" s="702">
        <v>2152</v>
      </c>
    </row>
    <row r="68" spans="1:11" ht="14.45" customHeight="1" x14ac:dyDescent="0.2">
      <c r="A68" s="696" t="s">
        <v>530</v>
      </c>
      <c r="B68" s="697" t="s">
        <v>531</v>
      </c>
      <c r="C68" s="698" t="s">
        <v>543</v>
      </c>
      <c r="D68" s="699" t="s">
        <v>544</v>
      </c>
      <c r="E68" s="698" t="s">
        <v>1845</v>
      </c>
      <c r="F68" s="699" t="s">
        <v>1846</v>
      </c>
      <c r="G68" s="698" t="s">
        <v>1917</v>
      </c>
      <c r="H68" s="698" t="s">
        <v>1918</v>
      </c>
      <c r="I68" s="701">
        <v>59.799999237060547</v>
      </c>
      <c r="J68" s="701">
        <v>10</v>
      </c>
      <c r="K68" s="702">
        <v>598</v>
      </c>
    </row>
    <row r="69" spans="1:11" ht="14.45" customHeight="1" x14ac:dyDescent="0.2">
      <c r="A69" s="696" t="s">
        <v>530</v>
      </c>
      <c r="B69" s="697" t="s">
        <v>531</v>
      </c>
      <c r="C69" s="698" t="s">
        <v>543</v>
      </c>
      <c r="D69" s="699" t="s">
        <v>544</v>
      </c>
      <c r="E69" s="698" t="s">
        <v>1845</v>
      </c>
      <c r="F69" s="699" t="s">
        <v>1846</v>
      </c>
      <c r="G69" s="698" t="s">
        <v>1919</v>
      </c>
      <c r="H69" s="698" t="s">
        <v>1920</v>
      </c>
      <c r="I69" s="701">
        <v>5.8450000286102295</v>
      </c>
      <c r="J69" s="701">
        <v>800</v>
      </c>
      <c r="K69" s="702">
        <v>4676</v>
      </c>
    </row>
    <row r="70" spans="1:11" ht="14.45" customHeight="1" x14ac:dyDescent="0.2">
      <c r="A70" s="696" t="s">
        <v>530</v>
      </c>
      <c r="B70" s="697" t="s">
        <v>531</v>
      </c>
      <c r="C70" s="698" t="s">
        <v>543</v>
      </c>
      <c r="D70" s="699" t="s">
        <v>544</v>
      </c>
      <c r="E70" s="698" t="s">
        <v>1845</v>
      </c>
      <c r="F70" s="699" t="s">
        <v>1846</v>
      </c>
      <c r="G70" s="698" t="s">
        <v>1921</v>
      </c>
      <c r="H70" s="698" t="s">
        <v>1922</v>
      </c>
      <c r="I70" s="701">
        <v>14.121666590372721</v>
      </c>
      <c r="J70" s="701">
        <v>600</v>
      </c>
      <c r="K70" s="702">
        <v>8473</v>
      </c>
    </row>
    <row r="71" spans="1:11" ht="14.45" customHeight="1" x14ac:dyDescent="0.2">
      <c r="A71" s="696" t="s">
        <v>530</v>
      </c>
      <c r="B71" s="697" t="s">
        <v>531</v>
      </c>
      <c r="C71" s="698" t="s">
        <v>543</v>
      </c>
      <c r="D71" s="699" t="s">
        <v>544</v>
      </c>
      <c r="E71" s="698" t="s">
        <v>1845</v>
      </c>
      <c r="F71" s="699" t="s">
        <v>1846</v>
      </c>
      <c r="G71" s="698" t="s">
        <v>1923</v>
      </c>
      <c r="H71" s="698" t="s">
        <v>1924</v>
      </c>
      <c r="I71" s="701">
        <v>14.609999656677246</v>
      </c>
      <c r="J71" s="701">
        <v>200</v>
      </c>
      <c r="K71" s="702">
        <v>2921.919921875</v>
      </c>
    </row>
    <row r="72" spans="1:11" ht="14.45" customHeight="1" x14ac:dyDescent="0.2">
      <c r="A72" s="696" t="s">
        <v>530</v>
      </c>
      <c r="B72" s="697" t="s">
        <v>531</v>
      </c>
      <c r="C72" s="698" t="s">
        <v>543</v>
      </c>
      <c r="D72" s="699" t="s">
        <v>544</v>
      </c>
      <c r="E72" s="698" t="s">
        <v>1845</v>
      </c>
      <c r="F72" s="699" t="s">
        <v>1846</v>
      </c>
      <c r="G72" s="698" t="s">
        <v>1925</v>
      </c>
      <c r="H72" s="698" t="s">
        <v>1926</v>
      </c>
      <c r="I72" s="701">
        <v>241.86000061035156</v>
      </c>
      <c r="J72" s="701">
        <v>25</v>
      </c>
      <c r="K72" s="702">
        <v>6046.47021484375</v>
      </c>
    </row>
    <row r="73" spans="1:11" ht="14.45" customHeight="1" x14ac:dyDescent="0.2">
      <c r="A73" s="696" t="s">
        <v>530</v>
      </c>
      <c r="B73" s="697" t="s">
        <v>531</v>
      </c>
      <c r="C73" s="698" t="s">
        <v>543</v>
      </c>
      <c r="D73" s="699" t="s">
        <v>544</v>
      </c>
      <c r="E73" s="698" t="s">
        <v>1845</v>
      </c>
      <c r="F73" s="699" t="s">
        <v>1846</v>
      </c>
      <c r="G73" s="698" t="s">
        <v>1927</v>
      </c>
      <c r="H73" s="698" t="s">
        <v>1928</v>
      </c>
      <c r="I73" s="701">
        <v>99.709999084472656</v>
      </c>
      <c r="J73" s="701">
        <v>10</v>
      </c>
      <c r="K73" s="702">
        <v>997.04998779296875</v>
      </c>
    </row>
    <row r="74" spans="1:11" ht="14.45" customHeight="1" x14ac:dyDescent="0.2">
      <c r="A74" s="696" t="s">
        <v>530</v>
      </c>
      <c r="B74" s="697" t="s">
        <v>531</v>
      </c>
      <c r="C74" s="698" t="s">
        <v>543</v>
      </c>
      <c r="D74" s="699" t="s">
        <v>544</v>
      </c>
      <c r="E74" s="698" t="s">
        <v>1845</v>
      </c>
      <c r="F74" s="699" t="s">
        <v>1846</v>
      </c>
      <c r="G74" s="698" t="s">
        <v>1929</v>
      </c>
      <c r="H74" s="698" t="s">
        <v>1930</v>
      </c>
      <c r="I74" s="701">
        <v>124.55000305175781</v>
      </c>
      <c r="J74" s="701">
        <v>10</v>
      </c>
      <c r="K74" s="702">
        <v>1245.449951171875</v>
      </c>
    </row>
    <row r="75" spans="1:11" ht="14.45" customHeight="1" x14ac:dyDescent="0.2">
      <c r="A75" s="696" t="s">
        <v>530</v>
      </c>
      <c r="B75" s="697" t="s">
        <v>531</v>
      </c>
      <c r="C75" s="698" t="s">
        <v>543</v>
      </c>
      <c r="D75" s="699" t="s">
        <v>544</v>
      </c>
      <c r="E75" s="698" t="s">
        <v>1845</v>
      </c>
      <c r="F75" s="699" t="s">
        <v>1846</v>
      </c>
      <c r="G75" s="698" t="s">
        <v>1931</v>
      </c>
      <c r="H75" s="698" t="s">
        <v>1932</v>
      </c>
      <c r="I75" s="701">
        <v>286.35000610351563</v>
      </c>
      <c r="J75" s="701">
        <v>5</v>
      </c>
      <c r="K75" s="702">
        <v>1431.75</v>
      </c>
    </row>
    <row r="76" spans="1:11" ht="14.45" customHeight="1" x14ac:dyDescent="0.2">
      <c r="A76" s="696" t="s">
        <v>530</v>
      </c>
      <c r="B76" s="697" t="s">
        <v>531</v>
      </c>
      <c r="C76" s="698" t="s">
        <v>543</v>
      </c>
      <c r="D76" s="699" t="s">
        <v>544</v>
      </c>
      <c r="E76" s="698" t="s">
        <v>1845</v>
      </c>
      <c r="F76" s="699" t="s">
        <v>1846</v>
      </c>
      <c r="G76" s="698" t="s">
        <v>1933</v>
      </c>
      <c r="H76" s="698" t="s">
        <v>1934</v>
      </c>
      <c r="I76" s="701">
        <v>1.3799999952316284</v>
      </c>
      <c r="J76" s="701">
        <v>600</v>
      </c>
      <c r="K76" s="702">
        <v>828</v>
      </c>
    </row>
    <row r="77" spans="1:11" ht="14.45" customHeight="1" x14ac:dyDescent="0.2">
      <c r="A77" s="696" t="s">
        <v>530</v>
      </c>
      <c r="B77" s="697" t="s">
        <v>531</v>
      </c>
      <c r="C77" s="698" t="s">
        <v>543</v>
      </c>
      <c r="D77" s="699" t="s">
        <v>544</v>
      </c>
      <c r="E77" s="698" t="s">
        <v>1845</v>
      </c>
      <c r="F77" s="699" t="s">
        <v>1846</v>
      </c>
      <c r="G77" s="698" t="s">
        <v>1935</v>
      </c>
      <c r="H77" s="698" t="s">
        <v>1936</v>
      </c>
      <c r="I77" s="701">
        <v>0.85250002145767212</v>
      </c>
      <c r="J77" s="701">
        <v>2500</v>
      </c>
      <c r="K77" s="702">
        <v>2129</v>
      </c>
    </row>
    <row r="78" spans="1:11" ht="14.45" customHeight="1" x14ac:dyDescent="0.2">
      <c r="A78" s="696" t="s">
        <v>530</v>
      </c>
      <c r="B78" s="697" t="s">
        <v>531</v>
      </c>
      <c r="C78" s="698" t="s">
        <v>543</v>
      </c>
      <c r="D78" s="699" t="s">
        <v>544</v>
      </c>
      <c r="E78" s="698" t="s">
        <v>1845</v>
      </c>
      <c r="F78" s="699" t="s">
        <v>1846</v>
      </c>
      <c r="G78" s="698" t="s">
        <v>1937</v>
      </c>
      <c r="H78" s="698" t="s">
        <v>1938</v>
      </c>
      <c r="I78" s="701">
        <v>1.5149999856948853</v>
      </c>
      <c r="J78" s="701">
        <v>1950</v>
      </c>
      <c r="K78" s="702">
        <v>2951.5</v>
      </c>
    </row>
    <row r="79" spans="1:11" ht="14.45" customHeight="1" x14ac:dyDescent="0.2">
      <c r="A79" s="696" t="s">
        <v>530</v>
      </c>
      <c r="B79" s="697" t="s">
        <v>531</v>
      </c>
      <c r="C79" s="698" t="s">
        <v>543</v>
      </c>
      <c r="D79" s="699" t="s">
        <v>544</v>
      </c>
      <c r="E79" s="698" t="s">
        <v>1845</v>
      </c>
      <c r="F79" s="699" t="s">
        <v>1846</v>
      </c>
      <c r="G79" s="698" t="s">
        <v>1939</v>
      </c>
      <c r="H79" s="698" t="s">
        <v>1940</v>
      </c>
      <c r="I79" s="701">
        <v>2.0649999380111694</v>
      </c>
      <c r="J79" s="701">
        <v>900</v>
      </c>
      <c r="K79" s="702">
        <v>1859</v>
      </c>
    </row>
    <row r="80" spans="1:11" ht="14.45" customHeight="1" x14ac:dyDescent="0.2">
      <c r="A80" s="696" t="s">
        <v>530</v>
      </c>
      <c r="B80" s="697" t="s">
        <v>531</v>
      </c>
      <c r="C80" s="698" t="s">
        <v>543</v>
      </c>
      <c r="D80" s="699" t="s">
        <v>544</v>
      </c>
      <c r="E80" s="698" t="s">
        <v>1845</v>
      </c>
      <c r="F80" s="699" t="s">
        <v>1846</v>
      </c>
      <c r="G80" s="698" t="s">
        <v>1941</v>
      </c>
      <c r="H80" s="698" t="s">
        <v>1942</v>
      </c>
      <c r="I80" s="701">
        <v>3.3633332252502441</v>
      </c>
      <c r="J80" s="701">
        <v>305</v>
      </c>
      <c r="K80" s="702">
        <v>1025.3500061035156</v>
      </c>
    </row>
    <row r="81" spans="1:11" ht="14.45" customHeight="1" x14ac:dyDescent="0.2">
      <c r="A81" s="696" t="s">
        <v>530</v>
      </c>
      <c r="B81" s="697" t="s">
        <v>531</v>
      </c>
      <c r="C81" s="698" t="s">
        <v>543</v>
      </c>
      <c r="D81" s="699" t="s">
        <v>544</v>
      </c>
      <c r="E81" s="698" t="s">
        <v>1845</v>
      </c>
      <c r="F81" s="699" t="s">
        <v>1846</v>
      </c>
      <c r="G81" s="698" t="s">
        <v>1943</v>
      </c>
      <c r="H81" s="698" t="s">
        <v>1944</v>
      </c>
      <c r="I81" s="701">
        <v>5.875</v>
      </c>
      <c r="J81" s="701">
        <v>100</v>
      </c>
      <c r="K81" s="702">
        <v>587.5</v>
      </c>
    </row>
    <row r="82" spans="1:11" ht="14.45" customHeight="1" x14ac:dyDescent="0.2">
      <c r="A82" s="696" t="s">
        <v>530</v>
      </c>
      <c r="B82" s="697" t="s">
        <v>531</v>
      </c>
      <c r="C82" s="698" t="s">
        <v>543</v>
      </c>
      <c r="D82" s="699" t="s">
        <v>544</v>
      </c>
      <c r="E82" s="698" t="s">
        <v>1845</v>
      </c>
      <c r="F82" s="699" t="s">
        <v>1846</v>
      </c>
      <c r="G82" s="698" t="s">
        <v>1945</v>
      </c>
      <c r="H82" s="698" t="s">
        <v>1946</v>
      </c>
      <c r="I82" s="701">
        <v>9.2981819673018027</v>
      </c>
      <c r="J82" s="701">
        <v>700</v>
      </c>
      <c r="K82" s="702">
        <v>6509</v>
      </c>
    </row>
    <row r="83" spans="1:11" ht="14.45" customHeight="1" x14ac:dyDescent="0.2">
      <c r="A83" s="696" t="s">
        <v>530</v>
      </c>
      <c r="B83" s="697" t="s">
        <v>531</v>
      </c>
      <c r="C83" s="698" t="s">
        <v>543</v>
      </c>
      <c r="D83" s="699" t="s">
        <v>544</v>
      </c>
      <c r="E83" s="698" t="s">
        <v>1845</v>
      </c>
      <c r="F83" s="699" t="s">
        <v>1846</v>
      </c>
      <c r="G83" s="698" t="s">
        <v>1947</v>
      </c>
      <c r="H83" s="698" t="s">
        <v>1948</v>
      </c>
      <c r="I83" s="701">
        <v>67.760002136230469</v>
      </c>
      <c r="J83" s="701">
        <v>25</v>
      </c>
      <c r="K83" s="702">
        <v>1693.9999694824219</v>
      </c>
    </row>
    <row r="84" spans="1:11" ht="14.45" customHeight="1" x14ac:dyDescent="0.2">
      <c r="A84" s="696" t="s">
        <v>530</v>
      </c>
      <c r="B84" s="697" t="s">
        <v>531</v>
      </c>
      <c r="C84" s="698" t="s">
        <v>543</v>
      </c>
      <c r="D84" s="699" t="s">
        <v>544</v>
      </c>
      <c r="E84" s="698" t="s">
        <v>1845</v>
      </c>
      <c r="F84" s="699" t="s">
        <v>1846</v>
      </c>
      <c r="G84" s="698" t="s">
        <v>1949</v>
      </c>
      <c r="H84" s="698" t="s">
        <v>1950</v>
      </c>
      <c r="I84" s="701">
        <v>46</v>
      </c>
      <c r="J84" s="701">
        <v>9</v>
      </c>
      <c r="K84" s="702">
        <v>414</v>
      </c>
    </row>
    <row r="85" spans="1:11" ht="14.45" customHeight="1" x14ac:dyDescent="0.2">
      <c r="A85" s="696" t="s">
        <v>530</v>
      </c>
      <c r="B85" s="697" t="s">
        <v>531</v>
      </c>
      <c r="C85" s="698" t="s">
        <v>543</v>
      </c>
      <c r="D85" s="699" t="s">
        <v>544</v>
      </c>
      <c r="E85" s="698" t="s">
        <v>1845</v>
      </c>
      <c r="F85" s="699" t="s">
        <v>1846</v>
      </c>
      <c r="G85" s="698" t="s">
        <v>1951</v>
      </c>
      <c r="H85" s="698" t="s">
        <v>1952</v>
      </c>
      <c r="I85" s="701">
        <v>26.167500019073486</v>
      </c>
      <c r="J85" s="701">
        <v>5</v>
      </c>
      <c r="K85" s="702">
        <v>130.84000015258789</v>
      </c>
    </row>
    <row r="86" spans="1:11" ht="14.45" customHeight="1" x14ac:dyDescent="0.2">
      <c r="A86" s="696" t="s">
        <v>530</v>
      </c>
      <c r="B86" s="697" t="s">
        <v>531</v>
      </c>
      <c r="C86" s="698" t="s">
        <v>543</v>
      </c>
      <c r="D86" s="699" t="s">
        <v>544</v>
      </c>
      <c r="E86" s="698" t="s">
        <v>1845</v>
      </c>
      <c r="F86" s="699" t="s">
        <v>1846</v>
      </c>
      <c r="G86" s="698" t="s">
        <v>1953</v>
      </c>
      <c r="H86" s="698" t="s">
        <v>1954</v>
      </c>
      <c r="I86" s="701">
        <v>98.370002746582031</v>
      </c>
      <c r="J86" s="701">
        <v>6</v>
      </c>
      <c r="K86" s="702">
        <v>590.219970703125</v>
      </c>
    </row>
    <row r="87" spans="1:11" ht="14.45" customHeight="1" x14ac:dyDescent="0.2">
      <c r="A87" s="696" t="s">
        <v>530</v>
      </c>
      <c r="B87" s="697" t="s">
        <v>531</v>
      </c>
      <c r="C87" s="698" t="s">
        <v>543</v>
      </c>
      <c r="D87" s="699" t="s">
        <v>544</v>
      </c>
      <c r="E87" s="698" t="s">
        <v>1845</v>
      </c>
      <c r="F87" s="699" t="s">
        <v>1846</v>
      </c>
      <c r="G87" s="698" t="s">
        <v>1955</v>
      </c>
      <c r="H87" s="698" t="s">
        <v>1956</v>
      </c>
      <c r="I87" s="701">
        <v>46.317500114440918</v>
      </c>
      <c r="J87" s="701">
        <v>26</v>
      </c>
      <c r="K87" s="702">
        <v>1204.260009765625</v>
      </c>
    </row>
    <row r="88" spans="1:11" ht="14.45" customHeight="1" x14ac:dyDescent="0.2">
      <c r="A88" s="696" t="s">
        <v>530</v>
      </c>
      <c r="B88" s="697" t="s">
        <v>531</v>
      </c>
      <c r="C88" s="698" t="s">
        <v>543</v>
      </c>
      <c r="D88" s="699" t="s">
        <v>544</v>
      </c>
      <c r="E88" s="698" t="s">
        <v>1845</v>
      </c>
      <c r="F88" s="699" t="s">
        <v>1846</v>
      </c>
      <c r="G88" s="698" t="s">
        <v>1957</v>
      </c>
      <c r="H88" s="698" t="s">
        <v>1958</v>
      </c>
      <c r="I88" s="701">
        <v>8.0040000915527347</v>
      </c>
      <c r="J88" s="701">
        <v>288</v>
      </c>
      <c r="K88" s="702">
        <v>2304.9600296020508</v>
      </c>
    </row>
    <row r="89" spans="1:11" ht="14.45" customHeight="1" x14ac:dyDescent="0.2">
      <c r="A89" s="696" t="s">
        <v>530</v>
      </c>
      <c r="B89" s="697" t="s">
        <v>531</v>
      </c>
      <c r="C89" s="698" t="s">
        <v>543</v>
      </c>
      <c r="D89" s="699" t="s">
        <v>544</v>
      </c>
      <c r="E89" s="698" t="s">
        <v>1845</v>
      </c>
      <c r="F89" s="699" t="s">
        <v>1846</v>
      </c>
      <c r="G89" s="698" t="s">
        <v>1959</v>
      </c>
      <c r="H89" s="698" t="s">
        <v>1960</v>
      </c>
      <c r="I89" s="701">
        <v>13.079999923706055</v>
      </c>
      <c r="J89" s="701">
        <v>358</v>
      </c>
      <c r="K89" s="702">
        <v>4682.6400146484375</v>
      </c>
    </row>
    <row r="90" spans="1:11" ht="14.45" customHeight="1" x14ac:dyDescent="0.2">
      <c r="A90" s="696" t="s">
        <v>530</v>
      </c>
      <c r="B90" s="697" t="s">
        <v>531</v>
      </c>
      <c r="C90" s="698" t="s">
        <v>543</v>
      </c>
      <c r="D90" s="699" t="s">
        <v>544</v>
      </c>
      <c r="E90" s="698" t="s">
        <v>1845</v>
      </c>
      <c r="F90" s="699" t="s">
        <v>1846</v>
      </c>
      <c r="G90" s="698" t="s">
        <v>1961</v>
      </c>
      <c r="H90" s="698" t="s">
        <v>1962</v>
      </c>
      <c r="I90" s="701">
        <v>20.224999745686848</v>
      </c>
      <c r="J90" s="701">
        <v>240</v>
      </c>
      <c r="K90" s="702">
        <v>4870.8700103759766</v>
      </c>
    </row>
    <row r="91" spans="1:11" ht="14.45" customHeight="1" x14ac:dyDescent="0.2">
      <c r="A91" s="696" t="s">
        <v>530</v>
      </c>
      <c r="B91" s="697" t="s">
        <v>531</v>
      </c>
      <c r="C91" s="698" t="s">
        <v>543</v>
      </c>
      <c r="D91" s="699" t="s">
        <v>544</v>
      </c>
      <c r="E91" s="698" t="s">
        <v>1845</v>
      </c>
      <c r="F91" s="699" t="s">
        <v>1846</v>
      </c>
      <c r="G91" s="698" t="s">
        <v>1963</v>
      </c>
      <c r="H91" s="698" t="s">
        <v>1964</v>
      </c>
      <c r="I91" s="701">
        <v>25.549999237060547</v>
      </c>
      <c r="J91" s="701">
        <v>24</v>
      </c>
      <c r="K91" s="702">
        <v>613.21002197265625</v>
      </c>
    </row>
    <row r="92" spans="1:11" ht="14.45" customHeight="1" x14ac:dyDescent="0.2">
      <c r="A92" s="696" t="s">
        <v>530</v>
      </c>
      <c r="B92" s="697" t="s">
        <v>531</v>
      </c>
      <c r="C92" s="698" t="s">
        <v>543</v>
      </c>
      <c r="D92" s="699" t="s">
        <v>544</v>
      </c>
      <c r="E92" s="698" t="s">
        <v>1845</v>
      </c>
      <c r="F92" s="699" t="s">
        <v>1846</v>
      </c>
      <c r="G92" s="698" t="s">
        <v>1965</v>
      </c>
      <c r="H92" s="698" t="s">
        <v>1966</v>
      </c>
      <c r="I92" s="701">
        <v>7.820000171661377</v>
      </c>
      <c r="J92" s="701">
        <v>30</v>
      </c>
      <c r="K92" s="702">
        <v>234.59999084472656</v>
      </c>
    </row>
    <row r="93" spans="1:11" ht="14.45" customHeight="1" x14ac:dyDescent="0.2">
      <c r="A93" s="696" t="s">
        <v>530</v>
      </c>
      <c r="B93" s="697" t="s">
        <v>531</v>
      </c>
      <c r="C93" s="698" t="s">
        <v>543</v>
      </c>
      <c r="D93" s="699" t="s">
        <v>544</v>
      </c>
      <c r="E93" s="698" t="s">
        <v>1845</v>
      </c>
      <c r="F93" s="699" t="s">
        <v>1846</v>
      </c>
      <c r="G93" s="698" t="s">
        <v>1967</v>
      </c>
      <c r="H93" s="698" t="s">
        <v>1968</v>
      </c>
      <c r="I93" s="701">
        <v>8.8900003433227539</v>
      </c>
      <c r="J93" s="701">
        <v>60</v>
      </c>
      <c r="K93" s="702">
        <v>533.40000915527344</v>
      </c>
    </row>
    <row r="94" spans="1:11" ht="14.45" customHeight="1" x14ac:dyDescent="0.2">
      <c r="A94" s="696" t="s">
        <v>530</v>
      </c>
      <c r="B94" s="697" t="s">
        <v>531</v>
      </c>
      <c r="C94" s="698" t="s">
        <v>543</v>
      </c>
      <c r="D94" s="699" t="s">
        <v>544</v>
      </c>
      <c r="E94" s="698" t="s">
        <v>1845</v>
      </c>
      <c r="F94" s="699" t="s">
        <v>1846</v>
      </c>
      <c r="G94" s="698" t="s">
        <v>1969</v>
      </c>
      <c r="H94" s="698" t="s">
        <v>1970</v>
      </c>
      <c r="I94" s="701">
        <v>10.836666742960611</v>
      </c>
      <c r="J94" s="701">
        <v>50</v>
      </c>
      <c r="K94" s="702">
        <v>541.90000915527344</v>
      </c>
    </row>
    <row r="95" spans="1:11" ht="14.45" customHeight="1" x14ac:dyDescent="0.2">
      <c r="A95" s="696" t="s">
        <v>530</v>
      </c>
      <c r="B95" s="697" t="s">
        <v>531</v>
      </c>
      <c r="C95" s="698" t="s">
        <v>543</v>
      </c>
      <c r="D95" s="699" t="s">
        <v>544</v>
      </c>
      <c r="E95" s="698" t="s">
        <v>1845</v>
      </c>
      <c r="F95" s="699" t="s">
        <v>1846</v>
      </c>
      <c r="G95" s="698" t="s">
        <v>1971</v>
      </c>
      <c r="H95" s="698" t="s">
        <v>1972</v>
      </c>
      <c r="I95" s="701">
        <v>13.630000114440918</v>
      </c>
      <c r="J95" s="701">
        <v>30</v>
      </c>
      <c r="K95" s="702">
        <v>408.90000915527344</v>
      </c>
    </row>
    <row r="96" spans="1:11" ht="14.45" customHeight="1" x14ac:dyDescent="0.2">
      <c r="A96" s="696" t="s">
        <v>530</v>
      </c>
      <c r="B96" s="697" t="s">
        <v>531</v>
      </c>
      <c r="C96" s="698" t="s">
        <v>543</v>
      </c>
      <c r="D96" s="699" t="s">
        <v>544</v>
      </c>
      <c r="E96" s="698" t="s">
        <v>1845</v>
      </c>
      <c r="F96" s="699" t="s">
        <v>1846</v>
      </c>
      <c r="G96" s="698" t="s">
        <v>1973</v>
      </c>
      <c r="H96" s="698" t="s">
        <v>1974</v>
      </c>
      <c r="I96" s="701">
        <v>2.5899999141693115</v>
      </c>
      <c r="J96" s="701">
        <v>40</v>
      </c>
      <c r="K96" s="702">
        <v>103.59999847412109</v>
      </c>
    </row>
    <row r="97" spans="1:11" ht="14.45" customHeight="1" x14ac:dyDescent="0.2">
      <c r="A97" s="696" t="s">
        <v>530</v>
      </c>
      <c r="B97" s="697" t="s">
        <v>531</v>
      </c>
      <c r="C97" s="698" t="s">
        <v>543</v>
      </c>
      <c r="D97" s="699" t="s">
        <v>544</v>
      </c>
      <c r="E97" s="698" t="s">
        <v>1845</v>
      </c>
      <c r="F97" s="699" t="s">
        <v>1846</v>
      </c>
      <c r="G97" s="698" t="s">
        <v>1975</v>
      </c>
      <c r="H97" s="698" t="s">
        <v>1976</v>
      </c>
      <c r="I97" s="701">
        <v>3.3649998903274536</v>
      </c>
      <c r="J97" s="701">
        <v>60</v>
      </c>
      <c r="K97" s="702">
        <v>202</v>
      </c>
    </row>
    <row r="98" spans="1:11" ht="14.45" customHeight="1" x14ac:dyDescent="0.2">
      <c r="A98" s="696" t="s">
        <v>530</v>
      </c>
      <c r="B98" s="697" t="s">
        <v>531</v>
      </c>
      <c r="C98" s="698" t="s">
        <v>543</v>
      </c>
      <c r="D98" s="699" t="s">
        <v>544</v>
      </c>
      <c r="E98" s="698" t="s">
        <v>1845</v>
      </c>
      <c r="F98" s="699" t="s">
        <v>1846</v>
      </c>
      <c r="G98" s="698" t="s">
        <v>1977</v>
      </c>
      <c r="H98" s="698" t="s">
        <v>1978</v>
      </c>
      <c r="I98" s="701">
        <v>72.220001220703125</v>
      </c>
      <c r="J98" s="701">
        <v>2</v>
      </c>
      <c r="K98" s="702">
        <v>144.44000244140625</v>
      </c>
    </row>
    <row r="99" spans="1:11" ht="14.45" customHeight="1" x14ac:dyDescent="0.2">
      <c r="A99" s="696" t="s">
        <v>530</v>
      </c>
      <c r="B99" s="697" t="s">
        <v>531</v>
      </c>
      <c r="C99" s="698" t="s">
        <v>543</v>
      </c>
      <c r="D99" s="699" t="s">
        <v>544</v>
      </c>
      <c r="E99" s="698" t="s">
        <v>1845</v>
      </c>
      <c r="F99" s="699" t="s">
        <v>1846</v>
      </c>
      <c r="G99" s="698" t="s">
        <v>1979</v>
      </c>
      <c r="H99" s="698" t="s">
        <v>1980</v>
      </c>
      <c r="I99" s="701">
        <v>105.44999694824219</v>
      </c>
      <c r="J99" s="701">
        <v>2</v>
      </c>
      <c r="K99" s="702">
        <v>210.89999389648438</v>
      </c>
    </row>
    <row r="100" spans="1:11" ht="14.45" customHeight="1" x14ac:dyDescent="0.2">
      <c r="A100" s="696" t="s">
        <v>530</v>
      </c>
      <c r="B100" s="697" t="s">
        <v>531</v>
      </c>
      <c r="C100" s="698" t="s">
        <v>543</v>
      </c>
      <c r="D100" s="699" t="s">
        <v>544</v>
      </c>
      <c r="E100" s="698" t="s">
        <v>1845</v>
      </c>
      <c r="F100" s="699" t="s">
        <v>1846</v>
      </c>
      <c r="G100" s="698" t="s">
        <v>1981</v>
      </c>
      <c r="H100" s="698" t="s">
        <v>1982</v>
      </c>
      <c r="I100" s="701">
        <v>138.46000671386719</v>
      </c>
      <c r="J100" s="701">
        <v>3</v>
      </c>
      <c r="K100" s="702">
        <v>415.38002014160156</v>
      </c>
    </row>
    <row r="101" spans="1:11" ht="14.45" customHeight="1" x14ac:dyDescent="0.2">
      <c r="A101" s="696" t="s">
        <v>530</v>
      </c>
      <c r="B101" s="697" t="s">
        <v>531</v>
      </c>
      <c r="C101" s="698" t="s">
        <v>543</v>
      </c>
      <c r="D101" s="699" t="s">
        <v>544</v>
      </c>
      <c r="E101" s="698" t="s">
        <v>1845</v>
      </c>
      <c r="F101" s="699" t="s">
        <v>1846</v>
      </c>
      <c r="G101" s="698" t="s">
        <v>1983</v>
      </c>
      <c r="H101" s="698" t="s">
        <v>1984</v>
      </c>
      <c r="I101" s="701">
        <v>430.55999755859375</v>
      </c>
      <c r="J101" s="701">
        <v>4</v>
      </c>
      <c r="K101" s="702">
        <v>1722.2400512695313</v>
      </c>
    </row>
    <row r="102" spans="1:11" ht="14.45" customHeight="1" x14ac:dyDescent="0.2">
      <c r="A102" s="696" t="s">
        <v>530</v>
      </c>
      <c r="B102" s="697" t="s">
        <v>531</v>
      </c>
      <c r="C102" s="698" t="s">
        <v>543</v>
      </c>
      <c r="D102" s="699" t="s">
        <v>544</v>
      </c>
      <c r="E102" s="698" t="s">
        <v>1845</v>
      </c>
      <c r="F102" s="699" t="s">
        <v>1846</v>
      </c>
      <c r="G102" s="698" t="s">
        <v>1985</v>
      </c>
      <c r="H102" s="698" t="s">
        <v>1986</v>
      </c>
      <c r="I102" s="701">
        <v>56.395999145507815</v>
      </c>
      <c r="J102" s="701">
        <v>150</v>
      </c>
      <c r="K102" s="702">
        <v>8459.0799560546875</v>
      </c>
    </row>
    <row r="103" spans="1:11" ht="14.45" customHeight="1" x14ac:dyDescent="0.2">
      <c r="A103" s="696" t="s">
        <v>530</v>
      </c>
      <c r="B103" s="697" t="s">
        <v>531</v>
      </c>
      <c r="C103" s="698" t="s">
        <v>543</v>
      </c>
      <c r="D103" s="699" t="s">
        <v>544</v>
      </c>
      <c r="E103" s="698" t="s">
        <v>1845</v>
      </c>
      <c r="F103" s="699" t="s">
        <v>1846</v>
      </c>
      <c r="G103" s="698" t="s">
        <v>1987</v>
      </c>
      <c r="H103" s="698" t="s">
        <v>1988</v>
      </c>
      <c r="I103" s="701">
        <v>34.725714002336773</v>
      </c>
      <c r="J103" s="701">
        <v>70</v>
      </c>
      <c r="K103" s="702">
        <v>2430.7999877929688</v>
      </c>
    </row>
    <row r="104" spans="1:11" ht="14.45" customHeight="1" x14ac:dyDescent="0.2">
      <c r="A104" s="696" t="s">
        <v>530</v>
      </c>
      <c r="B104" s="697" t="s">
        <v>531</v>
      </c>
      <c r="C104" s="698" t="s">
        <v>543</v>
      </c>
      <c r="D104" s="699" t="s">
        <v>544</v>
      </c>
      <c r="E104" s="698" t="s">
        <v>1845</v>
      </c>
      <c r="F104" s="699" t="s">
        <v>1846</v>
      </c>
      <c r="G104" s="698" t="s">
        <v>1873</v>
      </c>
      <c r="H104" s="698" t="s">
        <v>1989</v>
      </c>
      <c r="I104" s="701">
        <v>35.714999198913574</v>
      </c>
      <c r="J104" s="701">
        <v>200</v>
      </c>
      <c r="K104" s="702">
        <v>7087.0099487304688</v>
      </c>
    </row>
    <row r="105" spans="1:11" ht="14.45" customHeight="1" x14ac:dyDescent="0.2">
      <c r="A105" s="696" t="s">
        <v>530</v>
      </c>
      <c r="B105" s="697" t="s">
        <v>531</v>
      </c>
      <c r="C105" s="698" t="s">
        <v>543</v>
      </c>
      <c r="D105" s="699" t="s">
        <v>544</v>
      </c>
      <c r="E105" s="698" t="s">
        <v>1845</v>
      </c>
      <c r="F105" s="699" t="s">
        <v>1846</v>
      </c>
      <c r="G105" s="698" t="s">
        <v>1990</v>
      </c>
      <c r="H105" s="698" t="s">
        <v>1991</v>
      </c>
      <c r="I105" s="701">
        <v>0.37444444497426349</v>
      </c>
      <c r="J105" s="701">
        <v>21500</v>
      </c>
      <c r="K105" s="702">
        <v>8095</v>
      </c>
    </row>
    <row r="106" spans="1:11" ht="14.45" customHeight="1" x14ac:dyDescent="0.2">
      <c r="A106" s="696" t="s">
        <v>530</v>
      </c>
      <c r="B106" s="697" t="s">
        <v>531</v>
      </c>
      <c r="C106" s="698" t="s">
        <v>543</v>
      </c>
      <c r="D106" s="699" t="s">
        <v>544</v>
      </c>
      <c r="E106" s="698" t="s">
        <v>1845</v>
      </c>
      <c r="F106" s="699" t="s">
        <v>1846</v>
      </c>
      <c r="G106" s="698" t="s">
        <v>1992</v>
      </c>
      <c r="H106" s="698" t="s">
        <v>1993</v>
      </c>
      <c r="I106" s="701">
        <v>2.3970000743865967</v>
      </c>
      <c r="J106" s="701">
        <v>480</v>
      </c>
      <c r="K106" s="702">
        <v>1152.3999862670898</v>
      </c>
    </row>
    <row r="107" spans="1:11" ht="14.45" customHeight="1" x14ac:dyDescent="0.2">
      <c r="A107" s="696" t="s">
        <v>530</v>
      </c>
      <c r="B107" s="697" t="s">
        <v>531</v>
      </c>
      <c r="C107" s="698" t="s">
        <v>543</v>
      </c>
      <c r="D107" s="699" t="s">
        <v>544</v>
      </c>
      <c r="E107" s="698" t="s">
        <v>1845</v>
      </c>
      <c r="F107" s="699" t="s">
        <v>1846</v>
      </c>
      <c r="G107" s="698" t="s">
        <v>1994</v>
      </c>
      <c r="H107" s="698" t="s">
        <v>1995</v>
      </c>
      <c r="I107" s="701">
        <v>0.78428571564810612</v>
      </c>
      <c r="J107" s="701">
        <v>17900</v>
      </c>
      <c r="K107" s="702">
        <v>13860</v>
      </c>
    </row>
    <row r="108" spans="1:11" ht="14.45" customHeight="1" x14ac:dyDescent="0.2">
      <c r="A108" s="696" t="s">
        <v>530</v>
      </c>
      <c r="B108" s="697" t="s">
        <v>531</v>
      </c>
      <c r="C108" s="698" t="s">
        <v>543</v>
      </c>
      <c r="D108" s="699" t="s">
        <v>544</v>
      </c>
      <c r="E108" s="698" t="s">
        <v>1845</v>
      </c>
      <c r="F108" s="699" t="s">
        <v>1846</v>
      </c>
      <c r="G108" s="698" t="s">
        <v>1996</v>
      </c>
      <c r="H108" s="698" t="s">
        <v>1997</v>
      </c>
      <c r="I108" s="701">
        <v>3.9450000524520874</v>
      </c>
      <c r="J108" s="701">
        <v>5250</v>
      </c>
      <c r="K108" s="702">
        <v>20718.950134277344</v>
      </c>
    </row>
    <row r="109" spans="1:11" ht="14.45" customHeight="1" x14ac:dyDescent="0.2">
      <c r="A109" s="696" t="s">
        <v>530</v>
      </c>
      <c r="B109" s="697" t="s">
        <v>531</v>
      </c>
      <c r="C109" s="698" t="s">
        <v>543</v>
      </c>
      <c r="D109" s="699" t="s">
        <v>544</v>
      </c>
      <c r="E109" s="698" t="s">
        <v>1845</v>
      </c>
      <c r="F109" s="699" t="s">
        <v>1846</v>
      </c>
      <c r="G109" s="698" t="s">
        <v>1998</v>
      </c>
      <c r="H109" s="698" t="s">
        <v>1999</v>
      </c>
      <c r="I109" s="701">
        <v>1.2100000381469727</v>
      </c>
      <c r="J109" s="701">
        <v>2000</v>
      </c>
      <c r="K109" s="702">
        <v>2420</v>
      </c>
    </row>
    <row r="110" spans="1:11" ht="14.45" customHeight="1" x14ac:dyDescent="0.2">
      <c r="A110" s="696" t="s">
        <v>530</v>
      </c>
      <c r="B110" s="697" t="s">
        <v>531</v>
      </c>
      <c r="C110" s="698" t="s">
        <v>543</v>
      </c>
      <c r="D110" s="699" t="s">
        <v>544</v>
      </c>
      <c r="E110" s="698" t="s">
        <v>1845</v>
      </c>
      <c r="F110" s="699" t="s">
        <v>1846</v>
      </c>
      <c r="G110" s="698" t="s">
        <v>1875</v>
      </c>
      <c r="H110" s="698" t="s">
        <v>2000</v>
      </c>
      <c r="I110" s="701">
        <v>8.0966668128967285</v>
      </c>
      <c r="J110" s="701">
        <v>768</v>
      </c>
      <c r="K110" s="702">
        <v>6271.159912109375</v>
      </c>
    </row>
    <row r="111" spans="1:11" ht="14.45" customHeight="1" x14ac:dyDescent="0.2">
      <c r="A111" s="696" t="s">
        <v>530</v>
      </c>
      <c r="B111" s="697" t="s">
        <v>531</v>
      </c>
      <c r="C111" s="698" t="s">
        <v>543</v>
      </c>
      <c r="D111" s="699" t="s">
        <v>544</v>
      </c>
      <c r="E111" s="698" t="s">
        <v>1845</v>
      </c>
      <c r="F111" s="699" t="s">
        <v>1846</v>
      </c>
      <c r="G111" s="698" t="s">
        <v>2001</v>
      </c>
      <c r="H111" s="698" t="s">
        <v>2002</v>
      </c>
      <c r="I111" s="701">
        <v>31.424000167846678</v>
      </c>
      <c r="J111" s="701">
        <v>28</v>
      </c>
      <c r="K111" s="702">
        <v>879.87001419067383</v>
      </c>
    </row>
    <row r="112" spans="1:11" ht="14.45" customHeight="1" x14ac:dyDescent="0.2">
      <c r="A112" s="696" t="s">
        <v>530</v>
      </c>
      <c r="B112" s="697" t="s">
        <v>531</v>
      </c>
      <c r="C112" s="698" t="s">
        <v>543</v>
      </c>
      <c r="D112" s="699" t="s">
        <v>544</v>
      </c>
      <c r="E112" s="698" t="s">
        <v>1845</v>
      </c>
      <c r="F112" s="699" t="s">
        <v>1846</v>
      </c>
      <c r="G112" s="698" t="s">
        <v>2003</v>
      </c>
      <c r="H112" s="698" t="s">
        <v>2004</v>
      </c>
      <c r="I112" s="701">
        <v>35.24000072479248</v>
      </c>
      <c r="J112" s="701">
        <v>144</v>
      </c>
      <c r="K112" s="702">
        <v>5074.559814453125</v>
      </c>
    </row>
    <row r="113" spans="1:11" ht="14.45" customHeight="1" x14ac:dyDescent="0.2">
      <c r="A113" s="696" t="s">
        <v>530</v>
      </c>
      <c r="B113" s="697" t="s">
        <v>531</v>
      </c>
      <c r="C113" s="698" t="s">
        <v>543</v>
      </c>
      <c r="D113" s="699" t="s">
        <v>544</v>
      </c>
      <c r="E113" s="698" t="s">
        <v>1845</v>
      </c>
      <c r="F113" s="699" t="s">
        <v>1846</v>
      </c>
      <c r="G113" s="698" t="s">
        <v>2003</v>
      </c>
      <c r="H113" s="698" t="s">
        <v>2005</v>
      </c>
      <c r="I113" s="701">
        <v>30.780000686645508</v>
      </c>
      <c r="J113" s="701">
        <v>432</v>
      </c>
      <c r="K113" s="702">
        <v>13296.95947265625</v>
      </c>
    </row>
    <row r="114" spans="1:11" ht="14.45" customHeight="1" x14ac:dyDescent="0.2">
      <c r="A114" s="696" t="s">
        <v>530</v>
      </c>
      <c r="B114" s="697" t="s">
        <v>531</v>
      </c>
      <c r="C114" s="698" t="s">
        <v>543</v>
      </c>
      <c r="D114" s="699" t="s">
        <v>544</v>
      </c>
      <c r="E114" s="698" t="s">
        <v>1845</v>
      </c>
      <c r="F114" s="699" t="s">
        <v>1846</v>
      </c>
      <c r="G114" s="698" t="s">
        <v>2006</v>
      </c>
      <c r="H114" s="698" t="s">
        <v>2007</v>
      </c>
      <c r="I114" s="701">
        <v>0.99500000476837158</v>
      </c>
      <c r="J114" s="701">
        <v>240</v>
      </c>
      <c r="K114" s="702">
        <v>238.80000305175781</v>
      </c>
    </row>
    <row r="115" spans="1:11" ht="14.45" customHeight="1" x14ac:dyDescent="0.2">
      <c r="A115" s="696" t="s">
        <v>530</v>
      </c>
      <c r="B115" s="697" t="s">
        <v>531</v>
      </c>
      <c r="C115" s="698" t="s">
        <v>543</v>
      </c>
      <c r="D115" s="699" t="s">
        <v>544</v>
      </c>
      <c r="E115" s="698" t="s">
        <v>2008</v>
      </c>
      <c r="F115" s="699" t="s">
        <v>2009</v>
      </c>
      <c r="G115" s="698" t="s">
        <v>2010</v>
      </c>
      <c r="H115" s="698" t="s">
        <v>2011</v>
      </c>
      <c r="I115" s="701">
        <v>32.970001220703125</v>
      </c>
      <c r="J115" s="701">
        <v>30</v>
      </c>
      <c r="K115" s="702">
        <v>989.17999267578125</v>
      </c>
    </row>
    <row r="116" spans="1:11" ht="14.45" customHeight="1" x14ac:dyDescent="0.2">
      <c r="A116" s="696" t="s">
        <v>530</v>
      </c>
      <c r="B116" s="697" t="s">
        <v>531</v>
      </c>
      <c r="C116" s="698" t="s">
        <v>543</v>
      </c>
      <c r="D116" s="699" t="s">
        <v>544</v>
      </c>
      <c r="E116" s="698" t="s">
        <v>2008</v>
      </c>
      <c r="F116" s="699" t="s">
        <v>2009</v>
      </c>
      <c r="G116" s="698" t="s">
        <v>2012</v>
      </c>
      <c r="H116" s="698" t="s">
        <v>2013</v>
      </c>
      <c r="I116" s="701">
        <v>2.3299999237060547</v>
      </c>
      <c r="J116" s="701">
        <v>100</v>
      </c>
      <c r="K116" s="702">
        <v>233</v>
      </c>
    </row>
    <row r="117" spans="1:11" ht="14.45" customHeight="1" x14ac:dyDescent="0.2">
      <c r="A117" s="696" t="s">
        <v>530</v>
      </c>
      <c r="B117" s="697" t="s">
        <v>531</v>
      </c>
      <c r="C117" s="698" t="s">
        <v>543</v>
      </c>
      <c r="D117" s="699" t="s">
        <v>544</v>
      </c>
      <c r="E117" s="698" t="s">
        <v>2008</v>
      </c>
      <c r="F117" s="699" t="s">
        <v>2009</v>
      </c>
      <c r="G117" s="698" t="s">
        <v>2014</v>
      </c>
      <c r="H117" s="698" t="s">
        <v>2015</v>
      </c>
      <c r="I117" s="701">
        <v>175.00142778669084</v>
      </c>
      <c r="J117" s="701">
        <v>260</v>
      </c>
      <c r="K117" s="702">
        <v>45500.39990234375</v>
      </c>
    </row>
    <row r="118" spans="1:11" ht="14.45" customHeight="1" x14ac:dyDescent="0.2">
      <c r="A118" s="696" t="s">
        <v>530</v>
      </c>
      <c r="B118" s="697" t="s">
        <v>531</v>
      </c>
      <c r="C118" s="698" t="s">
        <v>543</v>
      </c>
      <c r="D118" s="699" t="s">
        <v>544</v>
      </c>
      <c r="E118" s="698" t="s">
        <v>2008</v>
      </c>
      <c r="F118" s="699" t="s">
        <v>2009</v>
      </c>
      <c r="G118" s="698" t="s">
        <v>2016</v>
      </c>
      <c r="H118" s="698" t="s">
        <v>2017</v>
      </c>
      <c r="I118" s="701">
        <v>47.189998626708984</v>
      </c>
      <c r="J118" s="701">
        <v>20</v>
      </c>
      <c r="K118" s="702">
        <v>943.79998779296875</v>
      </c>
    </row>
    <row r="119" spans="1:11" ht="14.45" customHeight="1" x14ac:dyDescent="0.2">
      <c r="A119" s="696" t="s">
        <v>530</v>
      </c>
      <c r="B119" s="697" t="s">
        <v>531</v>
      </c>
      <c r="C119" s="698" t="s">
        <v>543</v>
      </c>
      <c r="D119" s="699" t="s">
        <v>544</v>
      </c>
      <c r="E119" s="698" t="s">
        <v>2008</v>
      </c>
      <c r="F119" s="699" t="s">
        <v>2009</v>
      </c>
      <c r="G119" s="698" t="s">
        <v>2016</v>
      </c>
      <c r="H119" s="698" t="s">
        <v>2018</v>
      </c>
      <c r="I119" s="701">
        <v>47.189998626708984</v>
      </c>
      <c r="J119" s="701">
        <v>20</v>
      </c>
      <c r="K119" s="702">
        <v>943.79998779296875</v>
      </c>
    </row>
    <row r="120" spans="1:11" ht="14.45" customHeight="1" x14ac:dyDescent="0.2">
      <c r="A120" s="696" t="s">
        <v>530</v>
      </c>
      <c r="B120" s="697" t="s">
        <v>531</v>
      </c>
      <c r="C120" s="698" t="s">
        <v>543</v>
      </c>
      <c r="D120" s="699" t="s">
        <v>544</v>
      </c>
      <c r="E120" s="698" t="s">
        <v>2008</v>
      </c>
      <c r="F120" s="699" t="s">
        <v>2009</v>
      </c>
      <c r="G120" s="698" t="s">
        <v>2019</v>
      </c>
      <c r="H120" s="698" t="s">
        <v>2020</v>
      </c>
      <c r="I120" s="701">
        <v>2.9000000953674316</v>
      </c>
      <c r="J120" s="701">
        <v>100</v>
      </c>
      <c r="K120" s="702">
        <v>290</v>
      </c>
    </row>
    <row r="121" spans="1:11" ht="14.45" customHeight="1" x14ac:dyDescent="0.2">
      <c r="A121" s="696" t="s">
        <v>530</v>
      </c>
      <c r="B121" s="697" t="s">
        <v>531</v>
      </c>
      <c r="C121" s="698" t="s">
        <v>543</v>
      </c>
      <c r="D121" s="699" t="s">
        <v>544</v>
      </c>
      <c r="E121" s="698" t="s">
        <v>2008</v>
      </c>
      <c r="F121" s="699" t="s">
        <v>2009</v>
      </c>
      <c r="G121" s="698" t="s">
        <v>2021</v>
      </c>
      <c r="H121" s="698" t="s">
        <v>2022</v>
      </c>
      <c r="I121" s="701">
        <v>2.9000000953674316</v>
      </c>
      <c r="J121" s="701">
        <v>120</v>
      </c>
      <c r="K121" s="702">
        <v>348</v>
      </c>
    </row>
    <row r="122" spans="1:11" ht="14.45" customHeight="1" x14ac:dyDescent="0.2">
      <c r="A122" s="696" t="s">
        <v>530</v>
      </c>
      <c r="B122" s="697" t="s">
        <v>531</v>
      </c>
      <c r="C122" s="698" t="s">
        <v>543</v>
      </c>
      <c r="D122" s="699" t="s">
        <v>544</v>
      </c>
      <c r="E122" s="698" t="s">
        <v>2008</v>
      </c>
      <c r="F122" s="699" t="s">
        <v>2009</v>
      </c>
      <c r="G122" s="698" t="s">
        <v>2023</v>
      </c>
      <c r="H122" s="698" t="s">
        <v>2024</v>
      </c>
      <c r="I122" s="701">
        <v>6.2920000076293947</v>
      </c>
      <c r="J122" s="701">
        <v>601</v>
      </c>
      <c r="K122" s="702">
        <v>3782.2899780273438</v>
      </c>
    </row>
    <row r="123" spans="1:11" ht="14.45" customHeight="1" x14ac:dyDescent="0.2">
      <c r="A123" s="696" t="s">
        <v>530</v>
      </c>
      <c r="B123" s="697" t="s">
        <v>531</v>
      </c>
      <c r="C123" s="698" t="s">
        <v>543</v>
      </c>
      <c r="D123" s="699" t="s">
        <v>544</v>
      </c>
      <c r="E123" s="698" t="s">
        <v>2008</v>
      </c>
      <c r="F123" s="699" t="s">
        <v>2009</v>
      </c>
      <c r="G123" s="698" t="s">
        <v>2025</v>
      </c>
      <c r="H123" s="698" t="s">
        <v>2026</v>
      </c>
      <c r="I123" s="701">
        <v>2.3599998950958252</v>
      </c>
      <c r="J123" s="701">
        <v>100</v>
      </c>
      <c r="K123" s="702">
        <v>236</v>
      </c>
    </row>
    <row r="124" spans="1:11" ht="14.45" customHeight="1" x14ac:dyDescent="0.2">
      <c r="A124" s="696" t="s">
        <v>530</v>
      </c>
      <c r="B124" s="697" t="s">
        <v>531</v>
      </c>
      <c r="C124" s="698" t="s">
        <v>543</v>
      </c>
      <c r="D124" s="699" t="s">
        <v>544</v>
      </c>
      <c r="E124" s="698" t="s">
        <v>2008</v>
      </c>
      <c r="F124" s="699" t="s">
        <v>2009</v>
      </c>
      <c r="G124" s="698" t="s">
        <v>2027</v>
      </c>
      <c r="H124" s="698" t="s">
        <v>2028</v>
      </c>
      <c r="I124" s="701">
        <v>2.3642856393541609</v>
      </c>
      <c r="J124" s="701">
        <v>1719</v>
      </c>
      <c r="K124" s="702">
        <v>4057.3400001525879</v>
      </c>
    </row>
    <row r="125" spans="1:11" ht="14.45" customHeight="1" x14ac:dyDescent="0.2">
      <c r="A125" s="696" t="s">
        <v>530</v>
      </c>
      <c r="B125" s="697" t="s">
        <v>531</v>
      </c>
      <c r="C125" s="698" t="s">
        <v>543</v>
      </c>
      <c r="D125" s="699" t="s">
        <v>544</v>
      </c>
      <c r="E125" s="698" t="s">
        <v>2008</v>
      </c>
      <c r="F125" s="699" t="s">
        <v>2009</v>
      </c>
      <c r="G125" s="698" t="s">
        <v>2029</v>
      </c>
      <c r="H125" s="698" t="s">
        <v>2030</v>
      </c>
      <c r="I125" s="701">
        <v>2.3588887850443521</v>
      </c>
      <c r="J125" s="701">
        <v>2900</v>
      </c>
      <c r="K125" s="702">
        <v>6841</v>
      </c>
    </row>
    <row r="126" spans="1:11" ht="14.45" customHeight="1" x14ac:dyDescent="0.2">
      <c r="A126" s="696" t="s">
        <v>530</v>
      </c>
      <c r="B126" s="697" t="s">
        <v>531</v>
      </c>
      <c r="C126" s="698" t="s">
        <v>543</v>
      </c>
      <c r="D126" s="699" t="s">
        <v>544</v>
      </c>
      <c r="E126" s="698" t="s">
        <v>2008</v>
      </c>
      <c r="F126" s="699" t="s">
        <v>2009</v>
      </c>
      <c r="G126" s="698" t="s">
        <v>2031</v>
      </c>
      <c r="H126" s="698" t="s">
        <v>2032</v>
      </c>
      <c r="I126" s="701">
        <v>2.3599998950958252</v>
      </c>
      <c r="J126" s="701">
        <v>300</v>
      </c>
      <c r="K126" s="702">
        <v>708</v>
      </c>
    </row>
    <row r="127" spans="1:11" ht="14.45" customHeight="1" x14ac:dyDescent="0.2">
      <c r="A127" s="696" t="s">
        <v>530</v>
      </c>
      <c r="B127" s="697" t="s">
        <v>531</v>
      </c>
      <c r="C127" s="698" t="s">
        <v>543</v>
      </c>
      <c r="D127" s="699" t="s">
        <v>544</v>
      </c>
      <c r="E127" s="698" t="s">
        <v>2008</v>
      </c>
      <c r="F127" s="699" t="s">
        <v>2009</v>
      </c>
      <c r="G127" s="698" t="s">
        <v>2033</v>
      </c>
      <c r="H127" s="698" t="s">
        <v>2034</v>
      </c>
      <c r="I127" s="701">
        <v>2.3599998950958252</v>
      </c>
      <c r="J127" s="701">
        <v>750</v>
      </c>
      <c r="K127" s="702">
        <v>1770</v>
      </c>
    </row>
    <row r="128" spans="1:11" ht="14.45" customHeight="1" x14ac:dyDescent="0.2">
      <c r="A128" s="696" t="s">
        <v>530</v>
      </c>
      <c r="B128" s="697" t="s">
        <v>531</v>
      </c>
      <c r="C128" s="698" t="s">
        <v>543</v>
      </c>
      <c r="D128" s="699" t="s">
        <v>544</v>
      </c>
      <c r="E128" s="698" t="s">
        <v>2008</v>
      </c>
      <c r="F128" s="699" t="s">
        <v>2009</v>
      </c>
      <c r="G128" s="698" t="s">
        <v>2035</v>
      </c>
      <c r="H128" s="698" t="s">
        <v>2036</v>
      </c>
      <c r="I128" s="701">
        <v>5.3550000190734863</v>
      </c>
      <c r="J128" s="701">
        <v>5305</v>
      </c>
      <c r="K128" s="702">
        <v>28775.679992675781</v>
      </c>
    </row>
    <row r="129" spans="1:11" ht="14.45" customHeight="1" x14ac:dyDescent="0.2">
      <c r="A129" s="696" t="s">
        <v>530</v>
      </c>
      <c r="B129" s="697" t="s">
        <v>531</v>
      </c>
      <c r="C129" s="698" t="s">
        <v>543</v>
      </c>
      <c r="D129" s="699" t="s">
        <v>544</v>
      </c>
      <c r="E129" s="698" t="s">
        <v>2008</v>
      </c>
      <c r="F129" s="699" t="s">
        <v>2009</v>
      </c>
      <c r="G129" s="698" t="s">
        <v>2037</v>
      </c>
      <c r="H129" s="698" t="s">
        <v>2038</v>
      </c>
      <c r="I129" s="701">
        <v>1.333333303531011E-2</v>
      </c>
      <c r="J129" s="701">
        <v>140</v>
      </c>
      <c r="K129" s="702">
        <v>1.9000000059604645</v>
      </c>
    </row>
    <row r="130" spans="1:11" ht="14.45" customHeight="1" x14ac:dyDescent="0.2">
      <c r="A130" s="696" t="s">
        <v>530</v>
      </c>
      <c r="B130" s="697" t="s">
        <v>531</v>
      </c>
      <c r="C130" s="698" t="s">
        <v>543</v>
      </c>
      <c r="D130" s="699" t="s">
        <v>544</v>
      </c>
      <c r="E130" s="698" t="s">
        <v>2008</v>
      </c>
      <c r="F130" s="699" t="s">
        <v>2009</v>
      </c>
      <c r="G130" s="698" t="s">
        <v>2039</v>
      </c>
      <c r="H130" s="698" t="s">
        <v>2040</v>
      </c>
      <c r="I130" s="701">
        <v>1.7771428312574113</v>
      </c>
      <c r="J130" s="701">
        <v>3400</v>
      </c>
      <c r="K130" s="702">
        <v>6045</v>
      </c>
    </row>
    <row r="131" spans="1:11" ht="14.45" customHeight="1" x14ac:dyDescent="0.2">
      <c r="A131" s="696" t="s">
        <v>530</v>
      </c>
      <c r="B131" s="697" t="s">
        <v>531</v>
      </c>
      <c r="C131" s="698" t="s">
        <v>543</v>
      </c>
      <c r="D131" s="699" t="s">
        <v>544</v>
      </c>
      <c r="E131" s="698" t="s">
        <v>2008</v>
      </c>
      <c r="F131" s="699" t="s">
        <v>2009</v>
      </c>
      <c r="G131" s="698" t="s">
        <v>2041</v>
      </c>
      <c r="H131" s="698" t="s">
        <v>2042</v>
      </c>
      <c r="I131" s="701">
        <v>15.924166838328043</v>
      </c>
      <c r="J131" s="701">
        <v>3900</v>
      </c>
      <c r="K131" s="702">
        <v>62103</v>
      </c>
    </row>
    <row r="132" spans="1:11" ht="14.45" customHeight="1" x14ac:dyDescent="0.2">
      <c r="A132" s="696" t="s">
        <v>530</v>
      </c>
      <c r="B132" s="697" t="s">
        <v>531</v>
      </c>
      <c r="C132" s="698" t="s">
        <v>543</v>
      </c>
      <c r="D132" s="699" t="s">
        <v>544</v>
      </c>
      <c r="E132" s="698" t="s">
        <v>2008</v>
      </c>
      <c r="F132" s="699" t="s">
        <v>2009</v>
      </c>
      <c r="G132" s="698" t="s">
        <v>2043</v>
      </c>
      <c r="H132" s="698" t="s">
        <v>2044</v>
      </c>
      <c r="I132" s="701">
        <v>11.140000343322754</v>
      </c>
      <c r="J132" s="701">
        <v>300</v>
      </c>
      <c r="K132" s="702">
        <v>3342</v>
      </c>
    </row>
    <row r="133" spans="1:11" ht="14.45" customHeight="1" x14ac:dyDescent="0.2">
      <c r="A133" s="696" t="s">
        <v>530</v>
      </c>
      <c r="B133" s="697" t="s">
        <v>531</v>
      </c>
      <c r="C133" s="698" t="s">
        <v>543</v>
      </c>
      <c r="D133" s="699" t="s">
        <v>544</v>
      </c>
      <c r="E133" s="698" t="s">
        <v>2008</v>
      </c>
      <c r="F133" s="699" t="s">
        <v>2009</v>
      </c>
      <c r="G133" s="698" t="s">
        <v>2045</v>
      </c>
      <c r="H133" s="698" t="s">
        <v>2046</v>
      </c>
      <c r="I133" s="701">
        <v>5.2736365144903008</v>
      </c>
      <c r="J133" s="701">
        <v>5500</v>
      </c>
      <c r="K133" s="702">
        <v>29002</v>
      </c>
    </row>
    <row r="134" spans="1:11" ht="14.45" customHeight="1" x14ac:dyDescent="0.2">
      <c r="A134" s="696" t="s">
        <v>530</v>
      </c>
      <c r="B134" s="697" t="s">
        <v>531</v>
      </c>
      <c r="C134" s="698" t="s">
        <v>543</v>
      </c>
      <c r="D134" s="699" t="s">
        <v>544</v>
      </c>
      <c r="E134" s="698" t="s">
        <v>2008</v>
      </c>
      <c r="F134" s="699" t="s">
        <v>2009</v>
      </c>
      <c r="G134" s="698" t="s">
        <v>2047</v>
      </c>
      <c r="H134" s="698" t="s">
        <v>2048</v>
      </c>
      <c r="I134" s="701">
        <v>3.5515384857471171</v>
      </c>
      <c r="J134" s="701">
        <v>8100</v>
      </c>
      <c r="K134" s="702">
        <v>28974.39990234375</v>
      </c>
    </row>
    <row r="135" spans="1:11" ht="14.45" customHeight="1" x14ac:dyDescent="0.2">
      <c r="A135" s="696" t="s">
        <v>530</v>
      </c>
      <c r="B135" s="697" t="s">
        <v>531</v>
      </c>
      <c r="C135" s="698" t="s">
        <v>543</v>
      </c>
      <c r="D135" s="699" t="s">
        <v>544</v>
      </c>
      <c r="E135" s="698" t="s">
        <v>2008</v>
      </c>
      <c r="F135" s="699" t="s">
        <v>2009</v>
      </c>
      <c r="G135" s="698" t="s">
        <v>2049</v>
      </c>
      <c r="H135" s="698" t="s">
        <v>2050</v>
      </c>
      <c r="I135" s="701">
        <v>17.801000213623048</v>
      </c>
      <c r="J135" s="701">
        <v>850</v>
      </c>
      <c r="K135" s="702">
        <v>15151.5</v>
      </c>
    </row>
    <row r="136" spans="1:11" ht="14.45" customHeight="1" x14ac:dyDescent="0.2">
      <c r="A136" s="696" t="s">
        <v>530</v>
      </c>
      <c r="B136" s="697" t="s">
        <v>531</v>
      </c>
      <c r="C136" s="698" t="s">
        <v>543</v>
      </c>
      <c r="D136" s="699" t="s">
        <v>544</v>
      </c>
      <c r="E136" s="698" t="s">
        <v>2008</v>
      </c>
      <c r="F136" s="699" t="s">
        <v>2009</v>
      </c>
      <c r="G136" s="698" t="s">
        <v>2051</v>
      </c>
      <c r="H136" s="698" t="s">
        <v>2052</v>
      </c>
      <c r="I136" s="701">
        <v>713.9000244140625</v>
      </c>
      <c r="J136" s="701">
        <v>10</v>
      </c>
      <c r="K136" s="702">
        <v>7139</v>
      </c>
    </row>
    <row r="137" spans="1:11" ht="14.45" customHeight="1" x14ac:dyDescent="0.2">
      <c r="A137" s="696" t="s">
        <v>530</v>
      </c>
      <c r="B137" s="697" t="s">
        <v>531</v>
      </c>
      <c r="C137" s="698" t="s">
        <v>543</v>
      </c>
      <c r="D137" s="699" t="s">
        <v>544</v>
      </c>
      <c r="E137" s="698" t="s">
        <v>2008</v>
      </c>
      <c r="F137" s="699" t="s">
        <v>2009</v>
      </c>
      <c r="G137" s="698" t="s">
        <v>2053</v>
      </c>
      <c r="H137" s="698" t="s">
        <v>2054</v>
      </c>
      <c r="I137" s="701">
        <v>17.909999847412109</v>
      </c>
      <c r="J137" s="701">
        <v>20</v>
      </c>
      <c r="K137" s="702">
        <v>358.20001220703125</v>
      </c>
    </row>
    <row r="138" spans="1:11" ht="14.45" customHeight="1" x14ac:dyDescent="0.2">
      <c r="A138" s="696" t="s">
        <v>530</v>
      </c>
      <c r="B138" s="697" t="s">
        <v>531</v>
      </c>
      <c r="C138" s="698" t="s">
        <v>543</v>
      </c>
      <c r="D138" s="699" t="s">
        <v>544</v>
      </c>
      <c r="E138" s="698" t="s">
        <v>2008</v>
      </c>
      <c r="F138" s="699" t="s">
        <v>2009</v>
      </c>
      <c r="G138" s="698" t="s">
        <v>2055</v>
      </c>
      <c r="H138" s="698" t="s">
        <v>2056</v>
      </c>
      <c r="I138" s="701">
        <v>17.909999847412109</v>
      </c>
      <c r="J138" s="701">
        <v>20</v>
      </c>
      <c r="K138" s="702">
        <v>358.20001220703125</v>
      </c>
    </row>
    <row r="139" spans="1:11" ht="14.45" customHeight="1" x14ac:dyDescent="0.2">
      <c r="A139" s="696" t="s">
        <v>530</v>
      </c>
      <c r="B139" s="697" t="s">
        <v>531</v>
      </c>
      <c r="C139" s="698" t="s">
        <v>543</v>
      </c>
      <c r="D139" s="699" t="s">
        <v>544</v>
      </c>
      <c r="E139" s="698" t="s">
        <v>2008</v>
      </c>
      <c r="F139" s="699" t="s">
        <v>2009</v>
      </c>
      <c r="G139" s="698" t="s">
        <v>2057</v>
      </c>
      <c r="H139" s="698" t="s">
        <v>2058</v>
      </c>
      <c r="I139" s="701">
        <v>17.909999847412109</v>
      </c>
      <c r="J139" s="701">
        <v>20</v>
      </c>
      <c r="K139" s="702">
        <v>358.20001220703125</v>
      </c>
    </row>
    <row r="140" spans="1:11" ht="14.45" customHeight="1" x14ac:dyDescent="0.2">
      <c r="A140" s="696" t="s">
        <v>530</v>
      </c>
      <c r="B140" s="697" t="s">
        <v>531</v>
      </c>
      <c r="C140" s="698" t="s">
        <v>543</v>
      </c>
      <c r="D140" s="699" t="s">
        <v>544</v>
      </c>
      <c r="E140" s="698" t="s">
        <v>2008</v>
      </c>
      <c r="F140" s="699" t="s">
        <v>2009</v>
      </c>
      <c r="G140" s="698" t="s">
        <v>2059</v>
      </c>
      <c r="H140" s="698" t="s">
        <v>2060</v>
      </c>
      <c r="I140" s="701">
        <v>17.909999847412109</v>
      </c>
      <c r="J140" s="701">
        <v>20</v>
      </c>
      <c r="K140" s="702">
        <v>358.20001220703125</v>
      </c>
    </row>
    <row r="141" spans="1:11" ht="14.45" customHeight="1" x14ac:dyDescent="0.2">
      <c r="A141" s="696" t="s">
        <v>530</v>
      </c>
      <c r="B141" s="697" t="s">
        <v>531</v>
      </c>
      <c r="C141" s="698" t="s">
        <v>543</v>
      </c>
      <c r="D141" s="699" t="s">
        <v>544</v>
      </c>
      <c r="E141" s="698" t="s">
        <v>2008</v>
      </c>
      <c r="F141" s="699" t="s">
        <v>2009</v>
      </c>
      <c r="G141" s="698" t="s">
        <v>2061</v>
      </c>
      <c r="H141" s="698" t="s">
        <v>2062</v>
      </c>
      <c r="I141" s="701">
        <v>750.20001220703125</v>
      </c>
      <c r="J141" s="701">
        <v>9</v>
      </c>
      <c r="K141" s="702">
        <v>6751.800048828125</v>
      </c>
    </row>
    <row r="142" spans="1:11" ht="14.45" customHeight="1" x14ac:dyDescent="0.2">
      <c r="A142" s="696" t="s">
        <v>530</v>
      </c>
      <c r="B142" s="697" t="s">
        <v>531</v>
      </c>
      <c r="C142" s="698" t="s">
        <v>543</v>
      </c>
      <c r="D142" s="699" t="s">
        <v>544</v>
      </c>
      <c r="E142" s="698" t="s">
        <v>2008</v>
      </c>
      <c r="F142" s="699" t="s">
        <v>2009</v>
      </c>
      <c r="G142" s="698" t="s">
        <v>2063</v>
      </c>
      <c r="H142" s="698" t="s">
        <v>2064</v>
      </c>
      <c r="I142" s="701">
        <v>17.979999542236328</v>
      </c>
      <c r="J142" s="701">
        <v>50</v>
      </c>
      <c r="K142" s="702">
        <v>899</v>
      </c>
    </row>
    <row r="143" spans="1:11" ht="14.45" customHeight="1" x14ac:dyDescent="0.2">
      <c r="A143" s="696" t="s">
        <v>530</v>
      </c>
      <c r="B143" s="697" t="s">
        <v>531</v>
      </c>
      <c r="C143" s="698" t="s">
        <v>543</v>
      </c>
      <c r="D143" s="699" t="s">
        <v>544</v>
      </c>
      <c r="E143" s="698" t="s">
        <v>2008</v>
      </c>
      <c r="F143" s="699" t="s">
        <v>2009</v>
      </c>
      <c r="G143" s="698" t="s">
        <v>2065</v>
      </c>
      <c r="H143" s="698" t="s">
        <v>2066</v>
      </c>
      <c r="I143" s="701">
        <v>17.979999542236328</v>
      </c>
      <c r="J143" s="701">
        <v>100</v>
      </c>
      <c r="K143" s="702">
        <v>1798</v>
      </c>
    </row>
    <row r="144" spans="1:11" ht="14.45" customHeight="1" x14ac:dyDescent="0.2">
      <c r="A144" s="696" t="s">
        <v>530</v>
      </c>
      <c r="B144" s="697" t="s">
        <v>531</v>
      </c>
      <c r="C144" s="698" t="s">
        <v>543</v>
      </c>
      <c r="D144" s="699" t="s">
        <v>544</v>
      </c>
      <c r="E144" s="698" t="s">
        <v>2008</v>
      </c>
      <c r="F144" s="699" t="s">
        <v>2009</v>
      </c>
      <c r="G144" s="698" t="s">
        <v>2067</v>
      </c>
      <c r="H144" s="698" t="s">
        <v>2068</v>
      </c>
      <c r="I144" s="701">
        <v>484.03333536783856</v>
      </c>
      <c r="J144" s="701">
        <v>30</v>
      </c>
      <c r="K144" s="702">
        <v>14520.99951171875</v>
      </c>
    </row>
    <row r="145" spans="1:11" ht="14.45" customHeight="1" x14ac:dyDescent="0.2">
      <c r="A145" s="696" t="s">
        <v>530</v>
      </c>
      <c r="B145" s="697" t="s">
        <v>531</v>
      </c>
      <c r="C145" s="698" t="s">
        <v>543</v>
      </c>
      <c r="D145" s="699" t="s">
        <v>544</v>
      </c>
      <c r="E145" s="698" t="s">
        <v>2008</v>
      </c>
      <c r="F145" s="699" t="s">
        <v>2009</v>
      </c>
      <c r="G145" s="698" t="s">
        <v>2069</v>
      </c>
      <c r="H145" s="698" t="s">
        <v>2070</v>
      </c>
      <c r="I145" s="701">
        <v>646.760009765625</v>
      </c>
      <c r="J145" s="701">
        <v>10</v>
      </c>
      <c r="K145" s="702">
        <v>6467.60009765625</v>
      </c>
    </row>
    <row r="146" spans="1:11" ht="14.45" customHeight="1" x14ac:dyDescent="0.2">
      <c r="A146" s="696" t="s">
        <v>530</v>
      </c>
      <c r="B146" s="697" t="s">
        <v>531</v>
      </c>
      <c r="C146" s="698" t="s">
        <v>543</v>
      </c>
      <c r="D146" s="699" t="s">
        <v>544</v>
      </c>
      <c r="E146" s="698" t="s">
        <v>2008</v>
      </c>
      <c r="F146" s="699" t="s">
        <v>2009</v>
      </c>
      <c r="G146" s="698" t="s">
        <v>2071</v>
      </c>
      <c r="H146" s="698" t="s">
        <v>2072</v>
      </c>
      <c r="I146" s="701">
        <v>484.0360046386719</v>
      </c>
      <c r="J146" s="701">
        <v>50</v>
      </c>
      <c r="K146" s="702">
        <v>24201.79931640625</v>
      </c>
    </row>
    <row r="147" spans="1:11" ht="14.45" customHeight="1" x14ac:dyDescent="0.2">
      <c r="A147" s="696" t="s">
        <v>530</v>
      </c>
      <c r="B147" s="697" t="s">
        <v>531</v>
      </c>
      <c r="C147" s="698" t="s">
        <v>543</v>
      </c>
      <c r="D147" s="699" t="s">
        <v>544</v>
      </c>
      <c r="E147" s="698" t="s">
        <v>2008</v>
      </c>
      <c r="F147" s="699" t="s">
        <v>2009</v>
      </c>
      <c r="G147" s="698" t="s">
        <v>2073</v>
      </c>
      <c r="H147" s="698" t="s">
        <v>2074</v>
      </c>
      <c r="I147" s="701">
        <v>484.04000854492188</v>
      </c>
      <c r="J147" s="701">
        <v>30</v>
      </c>
      <c r="K147" s="702">
        <v>14521.19970703125</v>
      </c>
    </row>
    <row r="148" spans="1:11" ht="14.45" customHeight="1" x14ac:dyDescent="0.2">
      <c r="A148" s="696" t="s">
        <v>530</v>
      </c>
      <c r="B148" s="697" t="s">
        <v>531</v>
      </c>
      <c r="C148" s="698" t="s">
        <v>543</v>
      </c>
      <c r="D148" s="699" t="s">
        <v>544</v>
      </c>
      <c r="E148" s="698" t="s">
        <v>2008</v>
      </c>
      <c r="F148" s="699" t="s">
        <v>2009</v>
      </c>
      <c r="G148" s="698" t="s">
        <v>2075</v>
      </c>
      <c r="H148" s="698" t="s">
        <v>2076</v>
      </c>
      <c r="I148" s="701">
        <v>646.760009765625</v>
      </c>
      <c r="J148" s="701">
        <v>10</v>
      </c>
      <c r="K148" s="702">
        <v>6467.60009765625</v>
      </c>
    </row>
    <row r="149" spans="1:11" ht="14.45" customHeight="1" x14ac:dyDescent="0.2">
      <c r="A149" s="696" t="s">
        <v>530</v>
      </c>
      <c r="B149" s="697" t="s">
        <v>531</v>
      </c>
      <c r="C149" s="698" t="s">
        <v>543</v>
      </c>
      <c r="D149" s="699" t="s">
        <v>544</v>
      </c>
      <c r="E149" s="698" t="s">
        <v>2008</v>
      </c>
      <c r="F149" s="699" t="s">
        <v>2009</v>
      </c>
      <c r="G149" s="698" t="s">
        <v>2077</v>
      </c>
      <c r="H149" s="698" t="s">
        <v>2078</v>
      </c>
      <c r="I149" s="701">
        <v>527.96201171874998</v>
      </c>
      <c r="J149" s="701">
        <v>50</v>
      </c>
      <c r="K149" s="702">
        <v>26398.1005859375</v>
      </c>
    </row>
    <row r="150" spans="1:11" ht="14.45" customHeight="1" x14ac:dyDescent="0.2">
      <c r="A150" s="696" t="s">
        <v>530</v>
      </c>
      <c r="B150" s="697" t="s">
        <v>531</v>
      </c>
      <c r="C150" s="698" t="s">
        <v>543</v>
      </c>
      <c r="D150" s="699" t="s">
        <v>544</v>
      </c>
      <c r="E150" s="698" t="s">
        <v>2008</v>
      </c>
      <c r="F150" s="699" t="s">
        <v>2009</v>
      </c>
      <c r="G150" s="698" t="s">
        <v>2079</v>
      </c>
      <c r="H150" s="698" t="s">
        <v>2080</v>
      </c>
      <c r="I150" s="701">
        <v>484.02999877929688</v>
      </c>
      <c r="J150" s="701">
        <v>20</v>
      </c>
      <c r="K150" s="702">
        <v>9680.599609375</v>
      </c>
    </row>
    <row r="151" spans="1:11" ht="14.45" customHeight="1" x14ac:dyDescent="0.2">
      <c r="A151" s="696" t="s">
        <v>530</v>
      </c>
      <c r="B151" s="697" t="s">
        <v>531</v>
      </c>
      <c r="C151" s="698" t="s">
        <v>543</v>
      </c>
      <c r="D151" s="699" t="s">
        <v>544</v>
      </c>
      <c r="E151" s="698" t="s">
        <v>2008</v>
      </c>
      <c r="F151" s="699" t="s">
        <v>2009</v>
      </c>
      <c r="G151" s="698" t="s">
        <v>2081</v>
      </c>
      <c r="H151" s="698" t="s">
        <v>2082</v>
      </c>
      <c r="I151" s="701">
        <v>646.760009765625</v>
      </c>
      <c r="J151" s="701">
        <v>4</v>
      </c>
      <c r="K151" s="702">
        <v>2587.0400390625</v>
      </c>
    </row>
    <row r="152" spans="1:11" ht="14.45" customHeight="1" x14ac:dyDescent="0.2">
      <c r="A152" s="696" t="s">
        <v>530</v>
      </c>
      <c r="B152" s="697" t="s">
        <v>531</v>
      </c>
      <c r="C152" s="698" t="s">
        <v>543</v>
      </c>
      <c r="D152" s="699" t="s">
        <v>544</v>
      </c>
      <c r="E152" s="698" t="s">
        <v>2008</v>
      </c>
      <c r="F152" s="699" t="s">
        <v>2009</v>
      </c>
      <c r="G152" s="698" t="s">
        <v>2083</v>
      </c>
      <c r="H152" s="698" t="s">
        <v>2084</v>
      </c>
      <c r="I152" s="701">
        <v>17.979999542236328</v>
      </c>
      <c r="J152" s="701">
        <v>50</v>
      </c>
      <c r="K152" s="702">
        <v>899.05999755859375</v>
      </c>
    </row>
    <row r="153" spans="1:11" ht="14.45" customHeight="1" x14ac:dyDescent="0.2">
      <c r="A153" s="696" t="s">
        <v>530</v>
      </c>
      <c r="B153" s="697" t="s">
        <v>531</v>
      </c>
      <c r="C153" s="698" t="s">
        <v>543</v>
      </c>
      <c r="D153" s="699" t="s">
        <v>544</v>
      </c>
      <c r="E153" s="698" t="s">
        <v>2008</v>
      </c>
      <c r="F153" s="699" t="s">
        <v>2009</v>
      </c>
      <c r="G153" s="698" t="s">
        <v>2065</v>
      </c>
      <c r="H153" s="698" t="s">
        <v>2085</v>
      </c>
      <c r="I153" s="701">
        <v>17.979999542236328</v>
      </c>
      <c r="J153" s="701">
        <v>150</v>
      </c>
      <c r="K153" s="702">
        <v>2697</v>
      </c>
    </row>
    <row r="154" spans="1:11" ht="14.45" customHeight="1" x14ac:dyDescent="0.2">
      <c r="A154" s="696" t="s">
        <v>530</v>
      </c>
      <c r="B154" s="697" t="s">
        <v>531</v>
      </c>
      <c r="C154" s="698" t="s">
        <v>543</v>
      </c>
      <c r="D154" s="699" t="s">
        <v>544</v>
      </c>
      <c r="E154" s="698" t="s">
        <v>2008</v>
      </c>
      <c r="F154" s="699" t="s">
        <v>2009</v>
      </c>
      <c r="G154" s="698" t="s">
        <v>2086</v>
      </c>
      <c r="H154" s="698" t="s">
        <v>2087</v>
      </c>
      <c r="I154" s="701">
        <v>17.979999542236328</v>
      </c>
      <c r="J154" s="701">
        <v>50</v>
      </c>
      <c r="K154" s="702">
        <v>899</v>
      </c>
    </row>
    <row r="155" spans="1:11" ht="14.45" customHeight="1" x14ac:dyDescent="0.2">
      <c r="A155" s="696" t="s">
        <v>530</v>
      </c>
      <c r="B155" s="697" t="s">
        <v>531</v>
      </c>
      <c r="C155" s="698" t="s">
        <v>543</v>
      </c>
      <c r="D155" s="699" t="s">
        <v>544</v>
      </c>
      <c r="E155" s="698" t="s">
        <v>2008</v>
      </c>
      <c r="F155" s="699" t="s">
        <v>2009</v>
      </c>
      <c r="G155" s="698" t="s">
        <v>2088</v>
      </c>
      <c r="H155" s="698" t="s">
        <v>2089</v>
      </c>
      <c r="I155" s="701">
        <v>2.4000000953674316</v>
      </c>
      <c r="J155" s="701">
        <v>50</v>
      </c>
      <c r="K155" s="702">
        <v>120</v>
      </c>
    </row>
    <row r="156" spans="1:11" ht="14.45" customHeight="1" x14ac:dyDescent="0.2">
      <c r="A156" s="696" t="s">
        <v>530</v>
      </c>
      <c r="B156" s="697" t="s">
        <v>531</v>
      </c>
      <c r="C156" s="698" t="s">
        <v>543</v>
      </c>
      <c r="D156" s="699" t="s">
        <v>544</v>
      </c>
      <c r="E156" s="698" t="s">
        <v>2008</v>
      </c>
      <c r="F156" s="699" t="s">
        <v>2009</v>
      </c>
      <c r="G156" s="698" t="s">
        <v>2090</v>
      </c>
      <c r="H156" s="698" t="s">
        <v>2091</v>
      </c>
      <c r="I156" s="701">
        <v>12.100000381469727</v>
      </c>
      <c r="J156" s="701">
        <v>500</v>
      </c>
      <c r="K156" s="702">
        <v>6050</v>
      </c>
    </row>
    <row r="157" spans="1:11" ht="14.45" customHeight="1" x14ac:dyDescent="0.2">
      <c r="A157" s="696" t="s">
        <v>530</v>
      </c>
      <c r="B157" s="697" t="s">
        <v>531</v>
      </c>
      <c r="C157" s="698" t="s">
        <v>543</v>
      </c>
      <c r="D157" s="699" t="s">
        <v>544</v>
      </c>
      <c r="E157" s="698" t="s">
        <v>2008</v>
      </c>
      <c r="F157" s="699" t="s">
        <v>2009</v>
      </c>
      <c r="G157" s="698" t="s">
        <v>2092</v>
      </c>
      <c r="H157" s="698" t="s">
        <v>2093</v>
      </c>
      <c r="I157" s="701">
        <v>16.340000152587891</v>
      </c>
      <c r="J157" s="701">
        <v>60</v>
      </c>
      <c r="K157" s="702">
        <v>980.16001892089844</v>
      </c>
    </row>
    <row r="158" spans="1:11" ht="14.45" customHeight="1" x14ac:dyDescent="0.2">
      <c r="A158" s="696" t="s">
        <v>530</v>
      </c>
      <c r="B158" s="697" t="s">
        <v>531</v>
      </c>
      <c r="C158" s="698" t="s">
        <v>543</v>
      </c>
      <c r="D158" s="699" t="s">
        <v>544</v>
      </c>
      <c r="E158" s="698" t="s">
        <v>2008</v>
      </c>
      <c r="F158" s="699" t="s">
        <v>2009</v>
      </c>
      <c r="G158" s="698" t="s">
        <v>2094</v>
      </c>
      <c r="H158" s="698" t="s">
        <v>2095</v>
      </c>
      <c r="I158" s="701">
        <v>22.989999771118164</v>
      </c>
      <c r="J158" s="701">
        <v>10</v>
      </c>
      <c r="K158" s="702">
        <v>229.89999389648438</v>
      </c>
    </row>
    <row r="159" spans="1:11" ht="14.45" customHeight="1" x14ac:dyDescent="0.2">
      <c r="A159" s="696" t="s">
        <v>530</v>
      </c>
      <c r="B159" s="697" t="s">
        <v>531</v>
      </c>
      <c r="C159" s="698" t="s">
        <v>543</v>
      </c>
      <c r="D159" s="699" t="s">
        <v>544</v>
      </c>
      <c r="E159" s="698" t="s">
        <v>2008</v>
      </c>
      <c r="F159" s="699" t="s">
        <v>2009</v>
      </c>
      <c r="G159" s="698" t="s">
        <v>2096</v>
      </c>
      <c r="H159" s="698" t="s">
        <v>2097</v>
      </c>
      <c r="I159" s="701">
        <v>22.989999771118164</v>
      </c>
      <c r="J159" s="701">
        <v>10</v>
      </c>
      <c r="K159" s="702">
        <v>229.89999389648438</v>
      </c>
    </row>
    <row r="160" spans="1:11" ht="14.45" customHeight="1" x14ac:dyDescent="0.2">
      <c r="A160" s="696" t="s">
        <v>530</v>
      </c>
      <c r="B160" s="697" t="s">
        <v>531</v>
      </c>
      <c r="C160" s="698" t="s">
        <v>543</v>
      </c>
      <c r="D160" s="699" t="s">
        <v>544</v>
      </c>
      <c r="E160" s="698" t="s">
        <v>2008</v>
      </c>
      <c r="F160" s="699" t="s">
        <v>2009</v>
      </c>
      <c r="G160" s="698" t="s">
        <v>2098</v>
      </c>
      <c r="H160" s="698" t="s">
        <v>2099</v>
      </c>
      <c r="I160" s="701">
        <v>22.989999771118164</v>
      </c>
      <c r="J160" s="701">
        <v>10</v>
      </c>
      <c r="K160" s="702">
        <v>229.89999389648438</v>
      </c>
    </row>
    <row r="161" spans="1:11" ht="14.45" customHeight="1" x14ac:dyDescent="0.2">
      <c r="A161" s="696" t="s">
        <v>530</v>
      </c>
      <c r="B161" s="697" t="s">
        <v>531</v>
      </c>
      <c r="C161" s="698" t="s">
        <v>543</v>
      </c>
      <c r="D161" s="699" t="s">
        <v>544</v>
      </c>
      <c r="E161" s="698" t="s">
        <v>2008</v>
      </c>
      <c r="F161" s="699" t="s">
        <v>2009</v>
      </c>
      <c r="G161" s="698" t="s">
        <v>2100</v>
      </c>
      <c r="H161" s="698" t="s">
        <v>2101</v>
      </c>
      <c r="I161" s="701">
        <v>22.989999771118164</v>
      </c>
      <c r="J161" s="701">
        <v>10</v>
      </c>
      <c r="K161" s="702">
        <v>229.89999389648438</v>
      </c>
    </row>
    <row r="162" spans="1:11" ht="14.45" customHeight="1" x14ac:dyDescent="0.2">
      <c r="A162" s="696" t="s">
        <v>530</v>
      </c>
      <c r="B162" s="697" t="s">
        <v>531</v>
      </c>
      <c r="C162" s="698" t="s">
        <v>543</v>
      </c>
      <c r="D162" s="699" t="s">
        <v>544</v>
      </c>
      <c r="E162" s="698" t="s">
        <v>2008</v>
      </c>
      <c r="F162" s="699" t="s">
        <v>2009</v>
      </c>
      <c r="G162" s="698" t="s">
        <v>2102</v>
      </c>
      <c r="H162" s="698" t="s">
        <v>2103</v>
      </c>
      <c r="I162" s="701">
        <v>4.0300002098083496</v>
      </c>
      <c r="J162" s="701">
        <v>3600</v>
      </c>
      <c r="K162" s="702">
        <v>14508</v>
      </c>
    </row>
    <row r="163" spans="1:11" ht="14.45" customHeight="1" x14ac:dyDescent="0.2">
      <c r="A163" s="696" t="s">
        <v>530</v>
      </c>
      <c r="B163" s="697" t="s">
        <v>531</v>
      </c>
      <c r="C163" s="698" t="s">
        <v>543</v>
      </c>
      <c r="D163" s="699" t="s">
        <v>544</v>
      </c>
      <c r="E163" s="698" t="s">
        <v>2008</v>
      </c>
      <c r="F163" s="699" t="s">
        <v>2009</v>
      </c>
      <c r="G163" s="698" t="s">
        <v>2104</v>
      </c>
      <c r="H163" s="698" t="s">
        <v>2105</v>
      </c>
      <c r="I163" s="701">
        <v>103.15143040248326</v>
      </c>
      <c r="J163" s="701">
        <v>250</v>
      </c>
      <c r="K163" s="702">
        <v>25788.30029296875</v>
      </c>
    </row>
    <row r="164" spans="1:11" ht="14.45" customHeight="1" x14ac:dyDescent="0.2">
      <c r="A164" s="696" t="s">
        <v>530</v>
      </c>
      <c r="B164" s="697" t="s">
        <v>531</v>
      </c>
      <c r="C164" s="698" t="s">
        <v>543</v>
      </c>
      <c r="D164" s="699" t="s">
        <v>544</v>
      </c>
      <c r="E164" s="698" t="s">
        <v>2008</v>
      </c>
      <c r="F164" s="699" t="s">
        <v>2009</v>
      </c>
      <c r="G164" s="698" t="s">
        <v>2106</v>
      </c>
      <c r="H164" s="698" t="s">
        <v>2107</v>
      </c>
      <c r="I164" s="701">
        <v>12.710000038146973</v>
      </c>
      <c r="J164" s="701">
        <v>600</v>
      </c>
      <c r="K164" s="702">
        <v>7626</v>
      </c>
    </row>
    <row r="165" spans="1:11" ht="14.45" customHeight="1" x14ac:dyDescent="0.2">
      <c r="A165" s="696" t="s">
        <v>530</v>
      </c>
      <c r="B165" s="697" t="s">
        <v>531</v>
      </c>
      <c r="C165" s="698" t="s">
        <v>543</v>
      </c>
      <c r="D165" s="699" t="s">
        <v>544</v>
      </c>
      <c r="E165" s="698" t="s">
        <v>2008</v>
      </c>
      <c r="F165" s="699" t="s">
        <v>2009</v>
      </c>
      <c r="G165" s="698" t="s">
        <v>2106</v>
      </c>
      <c r="H165" s="698" t="s">
        <v>2108</v>
      </c>
      <c r="I165" s="701">
        <v>12.100000381469727</v>
      </c>
      <c r="J165" s="701">
        <v>550</v>
      </c>
      <c r="K165" s="702">
        <v>6655</v>
      </c>
    </row>
    <row r="166" spans="1:11" ht="14.45" customHeight="1" x14ac:dyDescent="0.2">
      <c r="A166" s="696" t="s">
        <v>530</v>
      </c>
      <c r="B166" s="697" t="s">
        <v>531</v>
      </c>
      <c r="C166" s="698" t="s">
        <v>543</v>
      </c>
      <c r="D166" s="699" t="s">
        <v>544</v>
      </c>
      <c r="E166" s="698" t="s">
        <v>2008</v>
      </c>
      <c r="F166" s="699" t="s">
        <v>2009</v>
      </c>
      <c r="G166" s="698" t="s">
        <v>2109</v>
      </c>
      <c r="H166" s="698" t="s">
        <v>2110</v>
      </c>
      <c r="I166" s="701">
        <v>7.8655555513170032</v>
      </c>
      <c r="J166" s="701">
        <v>2800</v>
      </c>
      <c r="K166" s="702">
        <v>22025</v>
      </c>
    </row>
    <row r="167" spans="1:11" ht="14.45" customHeight="1" x14ac:dyDescent="0.2">
      <c r="A167" s="696" t="s">
        <v>530</v>
      </c>
      <c r="B167" s="697" t="s">
        <v>531</v>
      </c>
      <c r="C167" s="698" t="s">
        <v>543</v>
      </c>
      <c r="D167" s="699" t="s">
        <v>544</v>
      </c>
      <c r="E167" s="698" t="s">
        <v>2008</v>
      </c>
      <c r="F167" s="699" t="s">
        <v>2009</v>
      </c>
      <c r="G167" s="698" t="s">
        <v>2109</v>
      </c>
      <c r="H167" s="698" t="s">
        <v>2111</v>
      </c>
      <c r="I167" s="701">
        <v>7.8600001335144043</v>
      </c>
      <c r="J167" s="701">
        <v>300</v>
      </c>
      <c r="K167" s="702">
        <v>2358</v>
      </c>
    </row>
    <row r="168" spans="1:11" ht="14.45" customHeight="1" x14ac:dyDescent="0.2">
      <c r="A168" s="696" t="s">
        <v>530</v>
      </c>
      <c r="B168" s="697" t="s">
        <v>531</v>
      </c>
      <c r="C168" s="698" t="s">
        <v>543</v>
      </c>
      <c r="D168" s="699" t="s">
        <v>544</v>
      </c>
      <c r="E168" s="698" t="s">
        <v>2008</v>
      </c>
      <c r="F168" s="699" t="s">
        <v>2009</v>
      </c>
      <c r="G168" s="698" t="s">
        <v>2112</v>
      </c>
      <c r="H168" s="698" t="s">
        <v>2113</v>
      </c>
      <c r="I168" s="701">
        <v>171.69000244140625</v>
      </c>
      <c r="J168" s="701">
        <v>30</v>
      </c>
      <c r="K168" s="702">
        <v>5150.60986328125</v>
      </c>
    </row>
    <row r="169" spans="1:11" ht="14.45" customHeight="1" x14ac:dyDescent="0.2">
      <c r="A169" s="696" t="s">
        <v>530</v>
      </c>
      <c r="B169" s="697" t="s">
        <v>531</v>
      </c>
      <c r="C169" s="698" t="s">
        <v>543</v>
      </c>
      <c r="D169" s="699" t="s">
        <v>544</v>
      </c>
      <c r="E169" s="698" t="s">
        <v>2008</v>
      </c>
      <c r="F169" s="699" t="s">
        <v>2009</v>
      </c>
      <c r="G169" s="698" t="s">
        <v>2114</v>
      </c>
      <c r="H169" s="698" t="s">
        <v>2115</v>
      </c>
      <c r="I169" s="701">
        <v>10.140000343322754</v>
      </c>
      <c r="J169" s="701">
        <v>210</v>
      </c>
      <c r="K169" s="702">
        <v>2129.4000244140625</v>
      </c>
    </row>
    <row r="170" spans="1:11" ht="14.45" customHeight="1" x14ac:dyDescent="0.2">
      <c r="A170" s="696" t="s">
        <v>530</v>
      </c>
      <c r="B170" s="697" t="s">
        <v>531</v>
      </c>
      <c r="C170" s="698" t="s">
        <v>543</v>
      </c>
      <c r="D170" s="699" t="s">
        <v>544</v>
      </c>
      <c r="E170" s="698" t="s">
        <v>2008</v>
      </c>
      <c r="F170" s="699" t="s">
        <v>2009</v>
      </c>
      <c r="G170" s="698" t="s">
        <v>2116</v>
      </c>
      <c r="H170" s="698" t="s">
        <v>2117</v>
      </c>
      <c r="I170" s="701">
        <v>3.869999885559082</v>
      </c>
      <c r="J170" s="701">
        <v>2200</v>
      </c>
      <c r="K170" s="702">
        <v>8518.2000732421875</v>
      </c>
    </row>
    <row r="171" spans="1:11" ht="14.45" customHeight="1" x14ac:dyDescent="0.2">
      <c r="A171" s="696" t="s">
        <v>530</v>
      </c>
      <c r="B171" s="697" t="s">
        <v>531</v>
      </c>
      <c r="C171" s="698" t="s">
        <v>543</v>
      </c>
      <c r="D171" s="699" t="s">
        <v>544</v>
      </c>
      <c r="E171" s="698" t="s">
        <v>2008</v>
      </c>
      <c r="F171" s="699" t="s">
        <v>2009</v>
      </c>
      <c r="G171" s="698" t="s">
        <v>2118</v>
      </c>
      <c r="H171" s="698" t="s">
        <v>2119</v>
      </c>
      <c r="I171" s="701">
        <v>3.1433334350585938</v>
      </c>
      <c r="J171" s="701">
        <v>290</v>
      </c>
      <c r="K171" s="702">
        <v>911.29999923706055</v>
      </c>
    </row>
    <row r="172" spans="1:11" ht="14.45" customHeight="1" x14ac:dyDescent="0.2">
      <c r="A172" s="696" t="s">
        <v>530</v>
      </c>
      <c r="B172" s="697" t="s">
        <v>531</v>
      </c>
      <c r="C172" s="698" t="s">
        <v>543</v>
      </c>
      <c r="D172" s="699" t="s">
        <v>544</v>
      </c>
      <c r="E172" s="698" t="s">
        <v>2008</v>
      </c>
      <c r="F172" s="699" t="s">
        <v>2009</v>
      </c>
      <c r="G172" s="698" t="s">
        <v>2120</v>
      </c>
      <c r="H172" s="698" t="s">
        <v>2121</v>
      </c>
      <c r="I172" s="701">
        <v>198.69000244140625</v>
      </c>
      <c r="J172" s="701">
        <v>42</v>
      </c>
      <c r="K172" s="702">
        <v>8344.9801025390625</v>
      </c>
    </row>
    <row r="173" spans="1:11" ht="14.45" customHeight="1" x14ac:dyDescent="0.2">
      <c r="A173" s="696" t="s">
        <v>530</v>
      </c>
      <c r="B173" s="697" t="s">
        <v>531</v>
      </c>
      <c r="C173" s="698" t="s">
        <v>543</v>
      </c>
      <c r="D173" s="699" t="s">
        <v>544</v>
      </c>
      <c r="E173" s="698" t="s">
        <v>2008</v>
      </c>
      <c r="F173" s="699" t="s">
        <v>2009</v>
      </c>
      <c r="G173" s="698" t="s">
        <v>2122</v>
      </c>
      <c r="H173" s="698" t="s">
        <v>2123</v>
      </c>
      <c r="I173" s="701">
        <v>1118.0400390625</v>
      </c>
      <c r="J173" s="701">
        <v>2</v>
      </c>
      <c r="K173" s="702">
        <v>2236.080078125</v>
      </c>
    </row>
    <row r="174" spans="1:11" ht="14.45" customHeight="1" x14ac:dyDescent="0.2">
      <c r="A174" s="696" t="s">
        <v>530</v>
      </c>
      <c r="B174" s="697" t="s">
        <v>531</v>
      </c>
      <c r="C174" s="698" t="s">
        <v>543</v>
      </c>
      <c r="D174" s="699" t="s">
        <v>544</v>
      </c>
      <c r="E174" s="698" t="s">
        <v>2008</v>
      </c>
      <c r="F174" s="699" t="s">
        <v>2009</v>
      </c>
      <c r="G174" s="698" t="s">
        <v>2124</v>
      </c>
      <c r="H174" s="698" t="s">
        <v>2125</v>
      </c>
      <c r="I174" s="701">
        <v>579.59002685546875</v>
      </c>
      <c r="J174" s="701">
        <v>4</v>
      </c>
      <c r="K174" s="702">
        <v>2318.360107421875</v>
      </c>
    </row>
    <row r="175" spans="1:11" ht="14.45" customHeight="1" x14ac:dyDescent="0.2">
      <c r="A175" s="696" t="s">
        <v>530</v>
      </c>
      <c r="B175" s="697" t="s">
        <v>531</v>
      </c>
      <c r="C175" s="698" t="s">
        <v>543</v>
      </c>
      <c r="D175" s="699" t="s">
        <v>544</v>
      </c>
      <c r="E175" s="698" t="s">
        <v>2008</v>
      </c>
      <c r="F175" s="699" t="s">
        <v>2009</v>
      </c>
      <c r="G175" s="698" t="s">
        <v>2126</v>
      </c>
      <c r="H175" s="698" t="s">
        <v>2127</v>
      </c>
      <c r="I175" s="701">
        <v>756.42428152901789</v>
      </c>
      <c r="J175" s="701">
        <v>150</v>
      </c>
      <c r="K175" s="702">
        <v>113464.29931640625</v>
      </c>
    </row>
    <row r="176" spans="1:11" ht="14.45" customHeight="1" x14ac:dyDescent="0.2">
      <c r="A176" s="696" t="s">
        <v>530</v>
      </c>
      <c r="B176" s="697" t="s">
        <v>531</v>
      </c>
      <c r="C176" s="698" t="s">
        <v>543</v>
      </c>
      <c r="D176" s="699" t="s">
        <v>544</v>
      </c>
      <c r="E176" s="698" t="s">
        <v>2008</v>
      </c>
      <c r="F176" s="699" t="s">
        <v>2009</v>
      </c>
      <c r="G176" s="698" t="s">
        <v>2128</v>
      </c>
      <c r="H176" s="698" t="s">
        <v>2129</v>
      </c>
      <c r="I176" s="701">
        <v>37.900001525878906</v>
      </c>
      <c r="J176" s="701">
        <v>3</v>
      </c>
      <c r="K176" s="702">
        <v>113.69999694824219</v>
      </c>
    </row>
    <row r="177" spans="1:11" ht="14.45" customHeight="1" x14ac:dyDescent="0.2">
      <c r="A177" s="696" t="s">
        <v>530</v>
      </c>
      <c r="B177" s="697" t="s">
        <v>531</v>
      </c>
      <c r="C177" s="698" t="s">
        <v>543</v>
      </c>
      <c r="D177" s="699" t="s">
        <v>544</v>
      </c>
      <c r="E177" s="698" t="s">
        <v>2008</v>
      </c>
      <c r="F177" s="699" t="s">
        <v>2009</v>
      </c>
      <c r="G177" s="698" t="s">
        <v>2130</v>
      </c>
      <c r="H177" s="698" t="s">
        <v>2131</v>
      </c>
      <c r="I177" s="701">
        <v>1149.5</v>
      </c>
      <c r="J177" s="701">
        <v>3</v>
      </c>
      <c r="K177" s="702">
        <v>3448.5</v>
      </c>
    </row>
    <row r="178" spans="1:11" ht="14.45" customHeight="1" x14ac:dyDescent="0.2">
      <c r="A178" s="696" t="s">
        <v>530</v>
      </c>
      <c r="B178" s="697" t="s">
        <v>531</v>
      </c>
      <c r="C178" s="698" t="s">
        <v>543</v>
      </c>
      <c r="D178" s="699" t="s">
        <v>544</v>
      </c>
      <c r="E178" s="698" t="s">
        <v>2008</v>
      </c>
      <c r="F178" s="699" t="s">
        <v>2009</v>
      </c>
      <c r="G178" s="698" t="s">
        <v>2132</v>
      </c>
      <c r="H178" s="698" t="s">
        <v>2133</v>
      </c>
      <c r="I178" s="701">
        <v>81.739997863769531</v>
      </c>
      <c r="J178" s="701">
        <v>10</v>
      </c>
      <c r="K178" s="702">
        <v>817.4000244140625</v>
      </c>
    </row>
    <row r="179" spans="1:11" ht="14.45" customHeight="1" x14ac:dyDescent="0.2">
      <c r="A179" s="696" t="s">
        <v>530</v>
      </c>
      <c r="B179" s="697" t="s">
        <v>531</v>
      </c>
      <c r="C179" s="698" t="s">
        <v>543</v>
      </c>
      <c r="D179" s="699" t="s">
        <v>544</v>
      </c>
      <c r="E179" s="698" t="s">
        <v>2008</v>
      </c>
      <c r="F179" s="699" t="s">
        <v>2009</v>
      </c>
      <c r="G179" s="698" t="s">
        <v>2134</v>
      </c>
      <c r="H179" s="698" t="s">
        <v>2135</v>
      </c>
      <c r="I179" s="701">
        <v>80.57545540549539</v>
      </c>
      <c r="J179" s="701">
        <v>1000</v>
      </c>
      <c r="K179" s="702">
        <v>80575.19970703125</v>
      </c>
    </row>
    <row r="180" spans="1:11" ht="14.45" customHeight="1" x14ac:dyDescent="0.2">
      <c r="A180" s="696" t="s">
        <v>530</v>
      </c>
      <c r="B180" s="697" t="s">
        <v>531</v>
      </c>
      <c r="C180" s="698" t="s">
        <v>543</v>
      </c>
      <c r="D180" s="699" t="s">
        <v>544</v>
      </c>
      <c r="E180" s="698" t="s">
        <v>2008</v>
      </c>
      <c r="F180" s="699" t="s">
        <v>2009</v>
      </c>
      <c r="G180" s="698" t="s">
        <v>2136</v>
      </c>
      <c r="H180" s="698" t="s">
        <v>2137</v>
      </c>
      <c r="I180" s="701">
        <v>42.229999542236328</v>
      </c>
      <c r="J180" s="701">
        <v>80</v>
      </c>
      <c r="K180" s="702">
        <v>3378.320068359375</v>
      </c>
    </row>
    <row r="181" spans="1:11" ht="14.45" customHeight="1" x14ac:dyDescent="0.2">
      <c r="A181" s="696" t="s">
        <v>530</v>
      </c>
      <c r="B181" s="697" t="s">
        <v>531</v>
      </c>
      <c r="C181" s="698" t="s">
        <v>543</v>
      </c>
      <c r="D181" s="699" t="s">
        <v>544</v>
      </c>
      <c r="E181" s="698" t="s">
        <v>2008</v>
      </c>
      <c r="F181" s="699" t="s">
        <v>2009</v>
      </c>
      <c r="G181" s="698" t="s">
        <v>2138</v>
      </c>
      <c r="H181" s="698" t="s">
        <v>2139</v>
      </c>
      <c r="I181" s="701">
        <v>154</v>
      </c>
      <c r="J181" s="701">
        <v>10</v>
      </c>
      <c r="K181" s="702">
        <v>1539.969970703125</v>
      </c>
    </row>
    <row r="182" spans="1:11" ht="14.45" customHeight="1" x14ac:dyDescent="0.2">
      <c r="A182" s="696" t="s">
        <v>530</v>
      </c>
      <c r="B182" s="697" t="s">
        <v>531</v>
      </c>
      <c r="C182" s="698" t="s">
        <v>543</v>
      </c>
      <c r="D182" s="699" t="s">
        <v>544</v>
      </c>
      <c r="E182" s="698" t="s">
        <v>2008</v>
      </c>
      <c r="F182" s="699" t="s">
        <v>2009</v>
      </c>
      <c r="G182" s="698" t="s">
        <v>2140</v>
      </c>
      <c r="H182" s="698" t="s">
        <v>2141</v>
      </c>
      <c r="I182" s="701">
        <v>0.25999999046325684</v>
      </c>
      <c r="J182" s="701">
        <v>300</v>
      </c>
      <c r="K182" s="702">
        <v>78</v>
      </c>
    </row>
    <row r="183" spans="1:11" ht="14.45" customHeight="1" x14ac:dyDescent="0.2">
      <c r="A183" s="696" t="s">
        <v>530</v>
      </c>
      <c r="B183" s="697" t="s">
        <v>531</v>
      </c>
      <c r="C183" s="698" t="s">
        <v>543</v>
      </c>
      <c r="D183" s="699" t="s">
        <v>544</v>
      </c>
      <c r="E183" s="698" t="s">
        <v>2008</v>
      </c>
      <c r="F183" s="699" t="s">
        <v>2009</v>
      </c>
      <c r="G183" s="698" t="s">
        <v>2142</v>
      </c>
      <c r="H183" s="698" t="s">
        <v>2143</v>
      </c>
      <c r="I183" s="701">
        <v>45.728461925800033</v>
      </c>
      <c r="J183" s="701">
        <v>1320</v>
      </c>
      <c r="K183" s="702">
        <v>60447.199340820313</v>
      </c>
    </row>
    <row r="184" spans="1:11" ht="14.45" customHeight="1" x14ac:dyDescent="0.2">
      <c r="A184" s="696" t="s">
        <v>530</v>
      </c>
      <c r="B184" s="697" t="s">
        <v>531</v>
      </c>
      <c r="C184" s="698" t="s">
        <v>543</v>
      </c>
      <c r="D184" s="699" t="s">
        <v>544</v>
      </c>
      <c r="E184" s="698" t="s">
        <v>2008</v>
      </c>
      <c r="F184" s="699" t="s">
        <v>2009</v>
      </c>
      <c r="G184" s="698" t="s">
        <v>2144</v>
      </c>
      <c r="H184" s="698" t="s">
        <v>2145</v>
      </c>
      <c r="I184" s="701">
        <v>27.100000381469727</v>
      </c>
      <c r="J184" s="701">
        <v>220</v>
      </c>
      <c r="K184" s="702">
        <v>5962.5599975585938</v>
      </c>
    </row>
    <row r="185" spans="1:11" ht="14.45" customHeight="1" x14ac:dyDescent="0.2">
      <c r="A185" s="696" t="s">
        <v>530</v>
      </c>
      <c r="B185" s="697" t="s">
        <v>531</v>
      </c>
      <c r="C185" s="698" t="s">
        <v>543</v>
      </c>
      <c r="D185" s="699" t="s">
        <v>544</v>
      </c>
      <c r="E185" s="698" t="s">
        <v>2008</v>
      </c>
      <c r="F185" s="699" t="s">
        <v>2009</v>
      </c>
      <c r="G185" s="698" t="s">
        <v>2146</v>
      </c>
      <c r="H185" s="698" t="s">
        <v>2147</v>
      </c>
      <c r="I185" s="701">
        <v>393.25</v>
      </c>
      <c r="J185" s="701">
        <v>5</v>
      </c>
      <c r="K185" s="702">
        <v>1966.25</v>
      </c>
    </row>
    <row r="186" spans="1:11" ht="14.45" customHeight="1" x14ac:dyDescent="0.2">
      <c r="A186" s="696" t="s">
        <v>530</v>
      </c>
      <c r="B186" s="697" t="s">
        <v>531</v>
      </c>
      <c r="C186" s="698" t="s">
        <v>543</v>
      </c>
      <c r="D186" s="699" t="s">
        <v>544</v>
      </c>
      <c r="E186" s="698" t="s">
        <v>2008</v>
      </c>
      <c r="F186" s="699" t="s">
        <v>2009</v>
      </c>
      <c r="G186" s="698" t="s">
        <v>2148</v>
      </c>
      <c r="H186" s="698" t="s">
        <v>2149</v>
      </c>
      <c r="I186" s="701">
        <v>302.5</v>
      </c>
      <c r="J186" s="701">
        <v>5</v>
      </c>
      <c r="K186" s="702">
        <v>1512.5</v>
      </c>
    </row>
    <row r="187" spans="1:11" ht="14.45" customHeight="1" x14ac:dyDescent="0.2">
      <c r="A187" s="696" t="s">
        <v>530</v>
      </c>
      <c r="B187" s="697" t="s">
        <v>531</v>
      </c>
      <c r="C187" s="698" t="s">
        <v>543</v>
      </c>
      <c r="D187" s="699" t="s">
        <v>544</v>
      </c>
      <c r="E187" s="698" t="s">
        <v>2008</v>
      </c>
      <c r="F187" s="699" t="s">
        <v>2009</v>
      </c>
      <c r="G187" s="698" t="s">
        <v>2150</v>
      </c>
      <c r="H187" s="698" t="s">
        <v>2151</v>
      </c>
      <c r="I187" s="701">
        <v>302.5</v>
      </c>
      <c r="J187" s="701">
        <v>10</v>
      </c>
      <c r="K187" s="702">
        <v>3025</v>
      </c>
    </row>
    <row r="188" spans="1:11" ht="14.45" customHeight="1" x14ac:dyDescent="0.2">
      <c r="A188" s="696" t="s">
        <v>530</v>
      </c>
      <c r="B188" s="697" t="s">
        <v>531</v>
      </c>
      <c r="C188" s="698" t="s">
        <v>543</v>
      </c>
      <c r="D188" s="699" t="s">
        <v>544</v>
      </c>
      <c r="E188" s="698" t="s">
        <v>2008</v>
      </c>
      <c r="F188" s="699" t="s">
        <v>2009</v>
      </c>
      <c r="G188" s="698" t="s">
        <v>2152</v>
      </c>
      <c r="H188" s="698" t="s">
        <v>2153</v>
      </c>
      <c r="I188" s="701">
        <v>375.10000610351563</v>
      </c>
      <c r="J188" s="701">
        <v>5</v>
      </c>
      <c r="K188" s="702">
        <v>1875.5</v>
      </c>
    </row>
    <row r="189" spans="1:11" ht="14.45" customHeight="1" x14ac:dyDescent="0.2">
      <c r="A189" s="696" t="s">
        <v>530</v>
      </c>
      <c r="B189" s="697" t="s">
        <v>531</v>
      </c>
      <c r="C189" s="698" t="s">
        <v>543</v>
      </c>
      <c r="D189" s="699" t="s">
        <v>544</v>
      </c>
      <c r="E189" s="698" t="s">
        <v>2008</v>
      </c>
      <c r="F189" s="699" t="s">
        <v>2009</v>
      </c>
      <c r="G189" s="698" t="s">
        <v>2154</v>
      </c>
      <c r="H189" s="698" t="s">
        <v>2155</v>
      </c>
      <c r="I189" s="701">
        <v>58.91599884033203</v>
      </c>
      <c r="J189" s="701">
        <v>250</v>
      </c>
      <c r="K189" s="702">
        <v>14729</v>
      </c>
    </row>
    <row r="190" spans="1:11" ht="14.45" customHeight="1" x14ac:dyDescent="0.2">
      <c r="A190" s="696" t="s">
        <v>530</v>
      </c>
      <c r="B190" s="697" t="s">
        <v>531</v>
      </c>
      <c r="C190" s="698" t="s">
        <v>543</v>
      </c>
      <c r="D190" s="699" t="s">
        <v>544</v>
      </c>
      <c r="E190" s="698" t="s">
        <v>2008</v>
      </c>
      <c r="F190" s="699" t="s">
        <v>2009</v>
      </c>
      <c r="G190" s="698" t="s">
        <v>2156</v>
      </c>
      <c r="H190" s="698" t="s">
        <v>2157</v>
      </c>
      <c r="I190" s="701">
        <v>4.9718180136247119</v>
      </c>
      <c r="J190" s="701">
        <v>270</v>
      </c>
      <c r="K190" s="702">
        <v>1342.3000106811523</v>
      </c>
    </row>
    <row r="191" spans="1:11" ht="14.45" customHeight="1" x14ac:dyDescent="0.2">
      <c r="A191" s="696" t="s">
        <v>530</v>
      </c>
      <c r="B191" s="697" t="s">
        <v>531</v>
      </c>
      <c r="C191" s="698" t="s">
        <v>543</v>
      </c>
      <c r="D191" s="699" t="s">
        <v>544</v>
      </c>
      <c r="E191" s="698" t="s">
        <v>2008</v>
      </c>
      <c r="F191" s="699" t="s">
        <v>2009</v>
      </c>
      <c r="G191" s="698" t="s">
        <v>2158</v>
      </c>
      <c r="H191" s="698" t="s">
        <v>2159</v>
      </c>
      <c r="I191" s="701">
        <v>25.532857894897461</v>
      </c>
      <c r="J191" s="701">
        <v>600</v>
      </c>
      <c r="K191" s="702">
        <v>15319.700134277344</v>
      </c>
    </row>
    <row r="192" spans="1:11" ht="14.45" customHeight="1" x14ac:dyDescent="0.2">
      <c r="A192" s="696" t="s">
        <v>530</v>
      </c>
      <c r="B192" s="697" t="s">
        <v>531</v>
      </c>
      <c r="C192" s="698" t="s">
        <v>543</v>
      </c>
      <c r="D192" s="699" t="s">
        <v>544</v>
      </c>
      <c r="E192" s="698" t="s">
        <v>2008</v>
      </c>
      <c r="F192" s="699" t="s">
        <v>2009</v>
      </c>
      <c r="G192" s="698" t="s">
        <v>2160</v>
      </c>
      <c r="H192" s="698" t="s">
        <v>2161</v>
      </c>
      <c r="I192" s="701">
        <v>321.75</v>
      </c>
      <c r="J192" s="701">
        <v>8</v>
      </c>
      <c r="K192" s="702">
        <v>2574</v>
      </c>
    </row>
    <row r="193" spans="1:11" ht="14.45" customHeight="1" x14ac:dyDescent="0.2">
      <c r="A193" s="696" t="s">
        <v>530</v>
      </c>
      <c r="B193" s="697" t="s">
        <v>531</v>
      </c>
      <c r="C193" s="698" t="s">
        <v>543</v>
      </c>
      <c r="D193" s="699" t="s">
        <v>544</v>
      </c>
      <c r="E193" s="698" t="s">
        <v>2008</v>
      </c>
      <c r="F193" s="699" t="s">
        <v>2009</v>
      </c>
      <c r="G193" s="698" t="s">
        <v>2162</v>
      </c>
      <c r="H193" s="698" t="s">
        <v>2163</v>
      </c>
      <c r="I193" s="701">
        <v>184.57667032877603</v>
      </c>
      <c r="J193" s="701">
        <v>20</v>
      </c>
      <c r="K193" s="702">
        <v>3691.5601196289063</v>
      </c>
    </row>
    <row r="194" spans="1:11" ht="14.45" customHeight="1" x14ac:dyDescent="0.2">
      <c r="A194" s="696" t="s">
        <v>530</v>
      </c>
      <c r="B194" s="697" t="s">
        <v>531</v>
      </c>
      <c r="C194" s="698" t="s">
        <v>543</v>
      </c>
      <c r="D194" s="699" t="s">
        <v>544</v>
      </c>
      <c r="E194" s="698" t="s">
        <v>2008</v>
      </c>
      <c r="F194" s="699" t="s">
        <v>2009</v>
      </c>
      <c r="G194" s="698" t="s">
        <v>2164</v>
      </c>
      <c r="H194" s="698" t="s">
        <v>2165</v>
      </c>
      <c r="I194" s="701">
        <v>239.58000183105469</v>
      </c>
      <c r="J194" s="701">
        <v>30</v>
      </c>
      <c r="K194" s="702">
        <v>7187.39990234375</v>
      </c>
    </row>
    <row r="195" spans="1:11" ht="14.45" customHeight="1" x14ac:dyDescent="0.2">
      <c r="A195" s="696" t="s">
        <v>530</v>
      </c>
      <c r="B195" s="697" t="s">
        <v>531</v>
      </c>
      <c r="C195" s="698" t="s">
        <v>543</v>
      </c>
      <c r="D195" s="699" t="s">
        <v>544</v>
      </c>
      <c r="E195" s="698" t="s">
        <v>2008</v>
      </c>
      <c r="F195" s="699" t="s">
        <v>2009</v>
      </c>
      <c r="G195" s="698" t="s">
        <v>2166</v>
      </c>
      <c r="H195" s="698" t="s">
        <v>2167</v>
      </c>
      <c r="I195" s="701">
        <v>297.66000366210938</v>
      </c>
      <c r="J195" s="701">
        <v>6</v>
      </c>
      <c r="K195" s="702">
        <v>1785.9599609375</v>
      </c>
    </row>
    <row r="196" spans="1:11" ht="14.45" customHeight="1" x14ac:dyDescent="0.2">
      <c r="A196" s="696" t="s">
        <v>530</v>
      </c>
      <c r="B196" s="697" t="s">
        <v>531</v>
      </c>
      <c r="C196" s="698" t="s">
        <v>543</v>
      </c>
      <c r="D196" s="699" t="s">
        <v>544</v>
      </c>
      <c r="E196" s="698" t="s">
        <v>2008</v>
      </c>
      <c r="F196" s="699" t="s">
        <v>2009</v>
      </c>
      <c r="G196" s="698" t="s">
        <v>2168</v>
      </c>
      <c r="H196" s="698" t="s">
        <v>2169</v>
      </c>
      <c r="I196" s="701">
        <v>30.25</v>
      </c>
      <c r="J196" s="701">
        <v>20</v>
      </c>
      <c r="K196" s="702">
        <v>605</v>
      </c>
    </row>
    <row r="197" spans="1:11" ht="14.45" customHeight="1" x14ac:dyDescent="0.2">
      <c r="A197" s="696" t="s">
        <v>530</v>
      </c>
      <c r="B197" s="697" t="s">
        <v>531</v>
      </c>
      <c r="C197" s="698" t="s">
        <v>543</v>
      </c>
      <c r="D197" s="699" t="s">
        <v>544</v>
      </c>
      <c r="E197" s="698" t="s">
        <v>2008</v>
      </c>
      <c r="F197" s="699" t="s">
        <v>2009</v>
      </c>
      <c r="G197" s="698" t="s">
        <v>2170</v>
      </c>
      <c r="H197" s="698" t="s">
        <v>2171</v>
      </c>
      <c r="I197" s="701">
        <v>4.8000001907348633</v>
      </c>
      <c r="J197" s="701">
        <v>300</v>
      </c>
      <c r="K197" s="702">
        <v>1440</v>
      </c>
    </row>
    <row r="198" spans="1:11" ht="14.45" customHeight="1" x14ac:dyDescent="0.2">
      <c r="A198" s="696" t="s">
        <v>530</v>
      </c>
      <c r="B198" s="697" t="s">
        <v>531</v>
      </c>
      <c r="C198" s="698" t="s">
        <v>543</v>
      </c>
      <c r="D198" s="699" t="s">
        <v>544</v>
      </c>
      <c r="E198" s="698" t="s">
        <v>2008</v>
      </c>
      <c r="F198" s="699" t="s">
        <v>2009</v>
      </c>
      <c r="G198" s="698" t="s">
        <v>2172</v>
      </c>
      <c r="H198" s="698" t="s">
        <v>2173</v>
      </c>
      <c r="I198" s="701">
        <v>96.319999694824219</v>
      </c>
      <c r="J198" s="701">
        <v>288</v>
      </c>
      <c r="K198" s="702">
        <v>27739.3603515625</v>
      </c>
    </row>
    <row r="199" spans="1:11" ht="14.45" customHeight="1" x14ac:dyDescent="0.2">
      <c r="A199" s="696" t="s">
        <v>530</v>
      </c>
      <c r="B199" s="697" t="s">
        <v>531</v>
      </c>
      <c r="C199" s="698" t="s">
        <v>543</v>
      </c>
      <c r="D199" s="699" t="s">
        <v>544</v>
      </c>
      <c r="E199" s="698" t="s">
        <v>2008</v>
      </c>
      <c r="F199" s="699" t="s">
        <v>2009</v>
      </c>
      <c r="G199" s="698" t="s">
        <v>2174</v>
      </c>
      <c r="H199" s="698" t="s">
        <v>2175</v>
      </c>
      <c r="I199" s="701">
        <v>96.314286368233823</v>
      </c>
      <c r="J199" s="701">
        <v>270</v>
      </c>
      <c r="K199" s="702">
        <v>26004.599853515625</v>
      </c>
    </row>
    <row r="200" spans="1:11" ht="14.45" customHeight="1" x14ac:dyDescent="0.2">
      <c r="A200" s="696" t="s">
        <v>530</v>
      </c>
      <c r="B200" s="697" t="s">
        <v>531</v>
      </c>
      <c r="C200" s="698" t="s">
        <v>543</v>
      </c>
      <c r="D200" s="699" t="s">
        <v>544</v>
      </c>
      <c r="E200" s="698" t="s">
        <v>2008</v>
      </c>
      <c r="F200" s="699" t="s">
        <v>2009</v>
      </c>
      <c r="G200" s="698" t="s">
        <v>2176</v>
      </c>
      <c r="H200" s="698" t="s">
        <v>2177</v>
      </c>
      <c r="I200" s="701">
        <v>3533.3455033735795</v>
      </c>
      <c r="J200" s="701">
        <v>15</v>
      </c>
      <c r="K200" s="702">
        <v>53000.16064453125</v>
      </c>
    </row>
    <row r="201" spans="1:11" ht="14.45" customHeight="1" x14ac:dyDescent="0.2">
      <c r="A201" s="696" t="s">
        <v>530</v>
      </c>
      <c r="B201" s="697" t="s">
        <v>531</v>
      </c>
      <c r="C201" s="698" t="s">
        <v>543</v>
      </c>
      <c r="D201" s="699" t="s">
        <v>544</v>
      </c>
      <c r="E201" s="698" t="s">
        <v>2008</v>
      </c>
      <c r="F201" s="699" t="s">
        <v>2009</v>
      </c>
      <c r="G201" s="698" t="s">
        <v>2178</v>
      </c>
      <c r="H201" s="698" t="s">
        <v>2179</v>
      </c>
      <c r="I201" s="701">
        <v>148.22999572753906</v>
      </c>
      <c r="J201" s="701">
        <v>10</v>
      </c>
      <c r="K201" s="702">
        <v>1482.300048828125</v>
      </c>
    </row>
    <row r="202" spans="1:11" ht="14.45" customHeight="1" x14ac:dyDescent="0.2">
      <c r="A202" s="696" t="s">
        <v>530</v>
      </c>
      <c r="B202" s="697" t="s">
        <v>531</v>
      </c>
      <c r="C202" s="698" t="s">
        <v>543</v>
      </c>
      <c r="D202" s="699" t="s">
        <v>544</v>
      </c>
      <c r="E202" s="698" t="s">
        <v>2008</v>
      </c>
      <c r="F202" s="699" t="s">
        <v>2009</v>
      </c>
      <c r="G202" s="698" t="s">
        <v>2180</v>
      </c>
      <c r="H202" s="698" t="s">
        <v>2181</v>
      </c>
      <c r="I202" s="701">
        <v>145.19999694824219</v>
      </c>
      <c r="J202" s="701">
        <v>30</v>
      </c>
      <c r="K202" s="702">
        <v>4356</v>
      </c>
    </row>
    <row r="203" spans="1:11" ht="14.45" customHeight="1" x14ac:dyDescent="0.2">
      <c r="A203" s="696" t="s">
        <v>530</v>
      </c>
      <c r="B203" s="697" t="s">
        <v>531</v>
      </c>
      <c r="C203" s="698" t="s">
        <v>543</v>
      </c>
      <c r="D203" s="699" t="s">
        <v>544</v>
      </c>
      <c r="E203" s="698" t="s">
        <v>2008</v>
      </c>
      <c r="F203" s="699" t="s">
        <v>2009</v>
      </c>
      <c r="G203" s="698" t="s">
        <v>2182</v>
      </c>
      <c r="H203" s="698" t="s">
        <v>2183</v>
      </c>
      <c r="I203" s="701">
        <v>236.10000610351563</v>
      </c>
      <c r="J203" s="701">
        <v>6</v>
      </c>
      <c r="K203" s="702">
        <v>1416.5999755859375</v>
      </c>
    </row>
    <row r="204" spans="1:11" ht="14.45" customHeight="1" x14ac:dyDescent="0.2">
      <c r="A204" s="696" t="s">
        <v>530</v>
      </c>
      <c r="B204" s="697" t="s">
        <v>531</v>
      </c>
      <c r="C204" s="698" t="s">
        <v>543</v>
      </c>
      <c r="D204" s="699" t="s">
        <v>544</v>
      </c>
      <c r="E204" s="698" t="s">
        <v>2008</v>
      </c>
      <c r="F204" s="699" t="s">
        <v>2009</v>
      </c>
      <c r="G204" s="698" t="s">
        <v>2184</v>
      </c>
      <c r="H204" s="698" t="s">
        <v>2185</v>
      </c>
      <c r="I204" s="701">
        <v>185.1300048828125</v>
      </c>
      <c r="J204" s="701">
        <v>4</v>
      </c>
      <c r="K204" s="702">
        <v>740.52001953125</v>
      </c>
    </row>
    <row r="205" spans="1:11" ht="14.45" customHeight="1" x14ac:dyDescent="0.2">
      <c r="A205" s="696" t="s">
        <v>530</v>
      </c>
      <c r="B205" s="697" t="s">
        <v>531</v>
      </c>
      <c r="C205" s="698" t="s">
        <v>543</v>
      </c>
      <c r="D205" s="699" t="s">
        <v>544</v>
      </c>
      <c r="E205" s="698" t="s">
        <v>2008</v>
      </c>
      <c r="F205" s="699" t="s">
        <v>2009</v>
      </c>
      <c r="G205" s="698" t="s">
        <v>2186</v>
      </c>
      <c r="H205" s="698" t="s">
        <v>2187</v>
      </c>
      <c r="I205" s="701">
        <v>153.66999816894531</v>
      </c>
      <c r="J205" s="701">
        <v>30</v>
      </c>
      <c r="K205" s="702">
        <v>4610.10009765625</v>
      </c>
    </row>
    <row r="206" spans="1:11" ht="14.45" customHeight="1" x14ac:dyDescent="0.2">
      <c r="A206" s="696" t="s">
        <v>530</v>
      </c>
      <c r="B206" s="697" t="s">
        <v>531</v>
      </c>
      <c r="C206" s="698" t="s">
        <v>543</v>
      </c>
      <c r="D206" s="699" t="s">
        <v>544</v>
      </c>
      <c r="E206" s="698" t="s">
        <v>2008</v>
      </c>
      <c r="F206" s="699" t="s">
        <v>2009</v>
      </c>
      <c r="G206" s="698" t="s">
        <v>2188</v>
      </c>
      <c r="H206" s="698" t="s">
        <v>2189</v>
      </c>
      <c r="I206" s="701">
        <v>143.53999328613281</v>
      </c>
      <c r="J206" s="701">
        <v>35</v>
      </c>
      <c r="K206" s="702">
        <v>5023.9301147460938</v>
      </c>
    </row>
    <row r="207" spans="1:11" ht="14.45" customHeight="1" x14ac:dyDescent="0.2">
      <c r="A207" s="696" t="s">
        <v>530</v>
      </c>
      <c r="B207" s="697" t="s">
        <v>531</v>
      </c>
      <c r="C207" s="698" t="s">
        <v>543</v>
      </c>
      <c r="D207" s="699" t="s">
        <v>544</v>
      </c>
      <c r="E207" s="698" t="s">
        <v>2008</v>
      </c>
      <c r="F207" s="699" t="s">
        <v>2009</v>
      </c>
      <c r="G207" s="698" t="s">
        <v>2190</v>
      </c>
      <c r="H207" s="698" t="s">
        <v>2191</v>
      </c>
      <c r="I207" s="701">
        <v>157.71000671386719</v>
      </c>
      <c r="J207" s="701">
        <v>40</v>
      </c>
      <c r="K207" s="702">
        <v>6308.52001953125</v>
      </c>
    </row>
    <row r="208" spans="1:11" ht="14.45" customHeight="1" x14ac:dyDescent="0.2">
      <c r="A208" s="696" t="s">
        <v>530</v>
      </c>
      <c r="B208" s="697" t="s">
        <v>531</v>
      </c>
      <c r="C208" s="698" t="s">
        <v>543</v>
      </c>
      <c r="D208" s="699" t="s">
        <v>544</v>
      </c>
      <c r="E208" s="698" t="s">
        <v>2008</v>
      </c>
      <c r="F208" s="699" t="s">
        <v>2009</v>
      </c>
      <c r="G208" s="698" t="s">
        <v>2192</v>
      </c>
      <c r="H208" s="698" t="s">
        <v>2193</v>
      </c>
      <c r="I208" s="701">
        <v>157.71000671386719</v>
      </c>
      <c r="J208" s="701">
        <v>45</v>
      </c>
      <c r="K208" s="702">
        <v>7097.0900268554688</v>
      </c>
    </row>
    <row r="209" spans="1:11" ht="14.45" customHeight="1" x14ac:dyDescent="0.2">
      <c r="A209" s="696" t="s">
        <v>530</v>
      </c>
      <c r="B209" s="697" t="s">
        <v>531</v>
      </c>
      <c r="C209" s="698" t="s">
        <v>543</v>
      </c>
      <c r="D209" s="699" t="s">
        <v>544</v>
      </c>
      <c r="E209" s="698" t="s">
        <v>2008</v>
      </c>
      <c r="F209" s="699" t="s">
        <v>2009</v>
      </c>
      <c r="G209" s="698" t="s">
        <v>2194</v>
      </c>
      <c r="H209" s="698" t="s">
        <v>2195</v>
      </c>
      <c r="I209" s="701">
        <v>110.48000335693359</v>
      </c>
      <c r="J209" s="701">
        <v>25</v>
      </c>
      <c r="K209" s="702">
        <v>2761.949951171875</v>
      </c>
    </row>
    <row r="210" spans="1:11" ht="14.45" customHeight="1" x14ac:dyDescent="0.2">
      <c r="A210" s="696" t="s">
        <v>530</v>
      </c>
      <c r="B210" s="697" t="s">
        <v>531</v>
      </c>
      <c r="C210" s="698" t="s">
        <v>543</v>
      </c>
      <c r="D210" s="699" t="s">
        <v>544</v>
      </c>
      <c r="E210" s="698" t="s">
        <v>2008</v>
      </c>
      <c r="F210" s="699" t="s">
        <v>2009</v>
      </c>
      <c r="G210" s="698" t="s">
        <v>2196</v>
      </c>
      <c r="H210" s="698" t="s">
        <v>2197</v>
      </c>
      <c r="I210" s="701">
        <v>19.360000610351563</v>
      </c>
      <c r="J210" s="701">
        <v>10</v>
      </c>
      <c r="K210" s="702">
        <v>193.60000610351563</v>
      </c>
    </row>
    <row r="211" spans="1:11" ht="14.45" customHeight="1" x14ac:dyDescent="0.2">
      <c r="A211" s="696" t="s">
        <v>530</v>
      </c>
      <c r="B211" s="697" t="s">
        <v>531</v>
      </c>
      <c r="C211" s="698" t="s">
        <v>543</v>
      </c>
      <c r="D211" s="699" t="s">
        <v>544</v>
      </c>
      <c r="E211" s="698" t="s">
        <v>2008</v>
      </c>
      <c r="F211" s="699" t="s">
        <v>2009</v>
      </c>
      <c r="G211" s="698" t="s">
        <v>2198</v>
      </c>
      <c r="H211" s="698" t="s">
        <v>2199</v>
      </c>
      <c r="I211" s="701">
        <v>28.430000305175781</v>
      </c>
      <c r="J211" s="701">
        <v>10</v>
      </c>
      <c r="K211" s="702">
        <v>284.29998779296875</v>
      </c>
    </row>
    <row r="212" spans="1:11" ht="14.45" customHeight="1" x14ac:dyDescent="0.2">
      <c r="A212" s="696" t="s">
        <v>530</v>
      </c>
      <c r="B212" s="697" t="s">
        <v>531</v>
      </c>
      <c r="C212" s="698" t="s">
        <v>543</v>
      </c>
      <c r="D212" s="699" t="s">
        <v>544</v>
      </c>
      <c r="E212" s="698" t="s">
        <v>2008</v>
      </c>
      <c r="F212" s="699" t="s">
        <v>2009</v>
      </c>
      <c r="G212" s="698" t="s">
        <v>2200</v>
      </c>
      <c r="H212" s="698" t="s">
        <v>2201</v>
      </c>
      <c r="I212" s="701">
        <v>9.1999998092651367</v>
      </c>
      <c r="J212" s="701">
        <v>4950</v>
      </c>
      <c r="K212" s="702">
        <v>45540</v>
      </c>
    </row>
    <row r="213" spans="1:11" ht="14.45" customHeight="1" x14ac:dyDescent="0.2">
      <c r="A213" s="696" t="s">
        <v>530</v>
      </c>
      <c r="B213" s="697" t="s">
        <v>531</v>
      </c>
      <c r="C213" s="698" t="s">
        <v>543</v>
      </c>
      <c r="D213" s="699" t="s">
        <v>544</v>
      </c>
      <c r="E213" s="698" t="s">
        <v>2008</v>
      </c>
      <c r="F213" s="699" t="s">
        <v>2009</v>
      </c>
      <c r="G213" s="698" t="s">
        <v>2202</v>
      </c>
      <c r="H213" s="698" t="s">
        <v>2203</v>
      </c>
      <c r="I213" s="701">
        <v>58.369998931884766</v>
      </c>
      <c r="J213" s="701">
        <v>1200</v>
      </c>
      <c r="K213" s="702">
        <v>70044</v>
      </c>
    </row>
    <row r="214" spans="1:11" ht="14.45" customHeight="1" x14ac:dyDescent="0.2">
      <c r="A214" s="696" t="s">
        <v>530</v>
      </c>
      <c r="B214" s="697" t="s">
        <v>531</v>
      </c>
      <c r="C214" s="698" t="s">
        <v>543</v>
      </c>
      <c r="D214" s="699" t="s">
        <v>544</v>
      </c>
      <c r="E214" s="698" t="s">
        <v>2008</v>
      </c>
      <c r="F214" s="699" t="s">
        <v>2009</v>
      </c>
      <c r="G214" s="698" t="s">
        <v>2204</v>
      </c>
      <c r="H214" s="698" t="s">
        <v>2205</v>
      </c>
      <c r="I214" s="701">
        <v>114.25</v>
      </c>
      <c r="J214" s="701">
        <v>1760</v>
      </c>
      <c r="K214" s="702">
        <v>201076.8447265625</v>
      </c>
    </row>
    <row r="215" spans="1:11" ht="14.45" customHeight="1" x14ac:dyDescent="0.2">
      <c r="A215" s="696" t="s">
        <v>530</v>
      </c>
      <c r="B215" s="697" t="s">
        <v>531</v>
      </c>
      <c r="C215" s="698" t="s">
        <v>543</v>
      </c>
      <c r="D215" s="699" t="s">
        <v>544</v>
      </c>
      <c r="E215" s="698" t="s">
        <v>2008</v>
      </c>
      <c r="F215" s="699" t="s">
        <v>2009</v>
      </c>
      <c r="G215" s="698" t="s">
        <v>2206</v>
      </c>
      <c r="H215" s="698" t="s">
        <v>2207</v>
      </c>
      <c r="I215" s="701">
        <v>35.090000152587891</v>
      </c>
      <c r="J215" s="701">
        <v>530</v>
      </c>
      <c r="K215" s="702">
        <v>18597.699951171875</v>
      </c>
    </row>
    <row r="216" spans="1:11" ht="14.45" customHeight="1" x14ac:dyDescent="0.2">
      <c r="A216" s="696" t="s">
        <v>530</v>
      </c>
      <c r="B216" s="697" t="s">
        <v>531</v>
      </c>
      <c r="C216" s="698" t="s">
        <v>543</v>
      </c>
      <c r="D216" s="699" t="s">
        <v>544</v>
      </c>
      <c r="E216" s="698" t="s">
        <v>2008</v>
      </c>
      <c r="F216" s="699" t="s">
        <v>2009</v>
      </c>
      <c r="G216" s="698" t="s">
        <v>2208</v>
      </c>
      <c r="H216" s="698" t="s">
        <v>2209</v>
      </c>
      <c r="I216" s="701">
        <v>7.5033334096272783</v>
      </c>
      <c r="J216" s="701">
        <v>15</v>
      </c>
      <c r="K216" s="702">
        <v>112.54999923706055</v>
      </c>
    </row>
    <row r="217" spans="1:11" ht="14.45" customHeight="1" x14ac:dyDescent="0.2">
      <c r="A217" s="696" t="s">
        <v>530</v>
      </c>
      <c r="B217" s="697" t="s">
        <v>531</v>
      </c>
      <c r="C217" s="698" t="s">
        <v>543</v>
      </c>
      <c r="D217" s="699" t="s">
        <v>544</v>
      </c>
      <c r="E217" s="698" t="s">
        <v>2008</v>
      </c>
      <c r="F217" s="699" t="s">
        <v>2009</v>
      </c>
      <c r="G217" s="698" t="s">
        <v>2210</v>
      </c>
      <c r="H217" s="698" t="s">
        <v>2211</v>
      </c>
      <c r="I217" s="701">
        <v>7.3166667620340986</v>
      </c>
      <c r="J217" s="701">
        <v>20</v>
      </c>
      <c r="K217" s="702">
        <v>145.29999542236328</v>
      </c>
    </row>
    <row r="218" spans="1:11" ht="14.45" customHeight="1" x14ac:dyDescent="0.2">
      <c r="A218" s="696" t="s">
        <v>530</v>
      </c>
      <c r="B218" s="697" t="s">
        <v>531</v>
      </c>
      <c r="C218" s="698" t="s">
        <v>543</v>
      </c>
      <c r="D218" s="699" t="s">
        <v>544</v>
      </c>
      <c r="E218" s="698" t="s">
        <v>2008</v>
      </c>
      <c r="F218" s="699" t="s">
        <v>2009</v>
      </c>
      <c r="G218" s="698" t="s">
        <v>2212</v>
      </c>
      <c r="H218" s="698" t="s">
        <v>2213</v>
      </c>
      <c r="I218" s="701">
        <v>7.5</v>
      </c>
      <c r="J218" s="701">
        <v>15</v>
      </c>
      <c r="K218" s="702">
        <v>112.5</v>
      </c>
    </row>
    <row r="219" spans="1:11" ht="14.45" customHeight="1" x14ac:dyDescent="0.2">
      <c r="A219" s="696" t="s">
        <v>530</v>
      </c>
      <c r="B219" s="697" t="s">
        <v>531</v>
      </c>
      <c r="C219" s="698" t="s">
        <v>543</v>
      </c>
      <c r="D219" s="699" t="s">
        <v>544</v>
      </c>
      <c r="E219" s="698" t="s">
        <v>2008</v>
      </c>
      <c r="F219" s="699" t="s">
        <v>2009</v>
      </c>
      <c r="G219" s="698" t="s">
        <v>2214</v>
      </c>
      <c r="H219" s="698" t="s">
        <v>2215</v>
      </c>
      <c r="I219" s="701">
        <v>172.5</v>
      </c>
      <c r="J219" s="701">
        <v>1</v>
      </c>
      <c r="K219" s="702">
        <v>172.5</v>
      </c>
    </row>
    <row r="220" spans="1:11" ht="14.45" customHeight="1" x14ac:dyDescent="0.2">
      <c r="A220" s="696" t="s">
        <v>530</v>
      </c>
      <c r="B220" s="697" t="s">
        <v>531</v>
      </c>
      <c r="C220" s="698" t="s">
        <v>543</v>
      </c>
      <c r="D220" s="699" t="s">
        <v>544</v>
      </c>
      <c r="E220" s="698" t="s">
        <v>2008</v>
      </c>
      <c r="F220" s="699" t="s">
        <v>2009</v>
      </c>
      <c r="G220" s="698" t="s">
        <v>2216</v>
      </c>
      <c r="H220" s="698" t="s">
        <v>2217</v>
      </c>
      <c r="I220" s="701">
        <v>284.35000610351563</v>
      </c>
      <c r="J220" s="701">
        <v>200</v>
      </c>
      <c r="K220" s="702">
        <v>56870</v>
      </c>
    </row>
    <row r="221" spans="1:11" ht="14.45" customHeight="1" x14ac:dyDescent="0.2">
      <c r="A221" s="696" t="s">
        <v>530</v>
      </c>
      <c r="B221" s="697" t="s">
        <v>531</v>
      </c>
      <c r="C221" s="698" t="s">
        <v>543</v>
      </c>
      <c r="D221" s="699" t="s">
        <v>544</v>
      </c>
      <c r="E221" s="698" t="s">
        <v>2008</v>
      </c>
      <c r="F221" s="699" t="s">
        <v>2009</v>
      </c>
      <c r="G221" s="698" t="s">
        <v>2216</v>
      </c>
      <c r="H221" s="698" t="s">
        <v>2218</v>
      </c>
      <c r="I221" s="701">
        <v>284.35000610351563</v>
      </c>
      <c r="J221" s="701">
        <v>60</v>
      </c>
      <c r="K221" s="702">
        <v>17061</v>
      </c>
    </row>
    <row r="222" spans="1:11" ht="14.45" customHeight="1" x14ac:dyDescent="0.2">
      <c r="A222" s="696" t="s">
        <v>530</v>
      </c>
      <c r="B222" s="697" t="s">
        <v>531</v>
      </c>
      <c r="C222" s="698" t="s">
        <v>543</v>
      </c>
      <c r="D222" s="699" t="s">
        <v>544</v>
      </c>
      <c r="E222" s="698" t="s">
        <v>2008</v>
      </c>
      <c r="F222" s="699" t="s">
        <v>2009</v>
      </c>
      <c r="G222" s="698" t="s">
        <v>2219</v>
      </c>
      <c r="H222" s="698" t="s">
        <v>2220</v>
      </c>
      <c r="I222" s="701">
        <v>162.52142987932478</v>
      </c>
      <c r="J222" s="701">
        <v>494</v>
      </c>
      <c r="K222" s="702">
        <v>82137.69921875</v>
      </c>
    </row>
    <row r="223" spans="1:11" ht="14.45" customHeight="1" x14ac:dyDescent="0.2">
      <c r="A223" s="696" t="s">
        <v>530</v>
      </c>
      <c r="B223" s="697" t="s">
        <v>531</v>
      </c>
      <c r="C223" s="698" t="s">
        <v>543</v>
      </c>
      <c r="D223" s="699" t="s">
        <v>544</v>
      </c>
      <c r="E223" s="698" t="s">
        <v>2008</v>
      </c>
      <c r="F223" s="699" t="s">
        <v>2009</v>
      </c>
      <c r="G223" s="698" t="s">
        <v>2221</v>
      </c>
      <c r="H223" s="698" t="s">
        <v>2222</v>
      </c>
      <c r="I223" s="701">
        <v>149</v>
      </c>
      <c r="J223" s="701">
        <v>100</v>
      </c>
      <c r="K223" s="702">
        <v>14899.9404296875</v>
      </c>
    </row>
    <row r="224" spans="1:11" ht="14.45" customHeight="1" x14ac:dyDescent="0.2">
      <c r="A224" s="696" t="s">
        <v>530</v>
      </c>
      <c r="B224" s="697" t="s">
        <v>531</v>
      </c>
      <c r="C224" s="698" t="s">
        <v>543</v>
      </c>
      <c r="D224" s="699" t="s">
        <v>544</v>
      </c>
      <c r="E224" s="698" t="s">
        <v>2008</v>
      </c>
      <c r="F224" s="699" t="s">
        <v>2009</v>
      </c>
      <c r="G224" s="698" t="s">
        <v>2223</v>
      </c>
      <c r="H224" s="698" t="s">
        <v>2224</v>
      </c>
      <c r="I224" s="701">
        <v>6.7760001182556149</v>
      </c>
      <c r="J224" s="701">
        <v>3200</v>
      </c>
      <c r="K224" s="702">
        <v>21685</v>
      </c>
    </row>
    <row r="225" spans="1:11" ht="14.45" customHeight="1" x14ac:dyDescent="0.2">
      <c r="A225" s="696" t="s">
        <v>530</v>
      </c>
      <c r="B225" s="697" t="s">
        <v>531</v>
      </c>
      <c r="C225" s="698" t="s">
        <v>543</v>
      </c>
      <c r="D225" s="699" t="s">
        <v>544</v>
      </c>
      <c r="E225" s="698" t="s">
        <v>2008</v>
      </c>
      <c r="F225" s="699" t="s">
        <v>2009</v>
      </c>
      <c r="G225" s="698" t="s">
        <v>2225</v>
      </c>
      <c r="H225" s="698" t="s">
        <v>2226</v>
      </c>
      <c r="I225" s="701">
        <v>64.610000610351563</v>
      </c>
      <c r="J225" s="701">
        <v>20</v>
      </c>
      <c r="K225" s="702">
        <v>1292.239990234375</v>
      </c>
    </row>
    <row r="226" spans="1:11" ht="14.45" customHeight="1" x14ac:dyDescent="0.2">
      <c r="A226" s="696" t="s">
        <v>530</v>
      </c>
      <c r="B226" s="697" t="s">
        <v>531</v>
      </c>
      <c r="C226" s="698" t="s">
        <v>543</v>
      </c>
      <c r="D226" s="699" t="s">
        <v>544</v>
      </c>
      <c r="E226" s="698" t="s">
        <v>2008</v>
      </c>
      <c r="F226" s="699" t="s">
        <v>2009</v>
      </c>
      <c r="G226" s="698" t="s">
        <v>2227</v>
      </c>
      <c r="H226" s="698" t="s">
        <v>2228</v>
      </c>
      <c r="I226" s="701">
        <v>64.610000610351563</v>
      </c>
      <c r="J226" s="701">
        <v>50</v>
      </c>
      <c r="K226" s="702">
        <v>3230.5899658203125</v>
      </c>
    </row>
    <row r="227" spans="1:11" ht="14.45" customHeight="1" x14ac:dyDescent="0.2">
      <c r="A227" s="696" t="s">
        <v>530</v>
      </c>
      <c r="B227" s="697" t="s">
        <v>531</v>
      </c>
      <c r="C227" s="698" t="s">
        <v>543</v>
      </c>
      <c r="D227" s="699" t="s">
        <v>544</v>
      </c>
      <c r="E227" s="698" t="s">
        <v>2008</v>
      </c>
      <c r="F227" s="699" t="s">
        <v>2009</v>
      </c>
      <c r="G227" s="698" t="s">
        <v>2229</v>
      </c>
      <c r="H227" s="698" t="s">
        <v>2230</v>
      </c>
      <c r="I227" s="701">
        <v>87.2066650390625</v>
      </c>
      <c r="J227" s="701">
        <v>40</v>
      </c>
      <c r="K227" s="702">
        <v>3488.18994140625</v>
      </c>
    </row>
    <row r="228" spans="1:11" ht="14.45" customHeight="1" x14ac:dyDescent="0.2">
      <c r="A228" s="696" t="s">
        <v>530</v>
      </c>
      <c r="B228" s="697" t="s">
        <v>531</v>
      </c>
      <c r="C228" s="698" t="s">
        <v>543</v>
      </c>
      <c r="D228" s="699" t="s">
        <v>544</v>
      </c>
      <c r="E228" s="698" t="s">
        <v>2008</v>
      </c>
      <c r="F228" s="699" t="s">
        <v>2009</v>
      </c>
      <c r="G228" s="698" t="s">
        <v>2231</v>
      </c>
      <c r="H228" s="698" t="s">
        <v>2232</v>
      </c>
      <c r="I228" s="701">
        <v>87.209999084472656</v>
      </c>
      <c r="J228" s="701">
        <v>10</v>
      </c>
      <c r="K228" s="702">
        <v>872.04998779296875</v>
      </c>
    </row>
    <row r="229" spans="1:11" ht="14.45" customHeight="1" x14ac:dyDescent="0.2">
      <c r="A229" s="696" t="s">
        <v>530</v>
      </c>
      <c r="B229" s="697" t="s">
        <v>531</v>
      </c>
      <c r="C229" s="698" t="s">
        <v>543</v>
      </c>
      <c r="D229" s="699" t="s">
        <v>544</v>
      </c>
      <c r="E229" s="698" t="s">
        <v>2008</v>
      </c>
      <c r="F229" s="699" t="s">
        <v>2009</v>
      </c>
      <c r="G229" s="698" t="s">
        <v>2233</v>
      </c>
      <c r="H229" s="698" t="s">
        <v>2234</v>
      </c>
      <c r="I229" s="701">
        <v>87.204998016357422</v>
      </c>
      <c r="J229" s="701">
        <v>60</v>
      </c>
      <c r="K229" s="702">
        <v>5232.2799072265625</v>
      </c>
    </row>
    <row r="230" spans="1:11" ht="14.45" customHeight="1" x14ac:dyDescent="0.2">
      <c r="A230" s="696" t="s">
        <v>530</v>
      </c>
      <c r="B230" s="697" t="s">
        <v>531</v>
      </c>
      <c r="C230" s="698" t="s">
        <v>543</v>
      </c>
      <c r="D230" s="699" t="s">
        <v>544</v>
      </c>
      <c r="E230" s="698" t="s">
        <v>2008</v>
      </c>
      <c r="F230" s="699" t="s">
        <v>2009</v>
      </c>
      <c r="G230" s="698" t="s">
        <v>2235</v>
      </c>
      <c r="H230" s="698" t="s">
        <v>2236</v>
      </c>
      <c r="I230" s="701">
        <v>5082</v>
      </c>
      <c r="J230" s="701">
        <v>42</v>
      </c>
      <c r="K230" s="702">
        <v>213444</v>
      </c>
    </row>
    <row r="231" spans="1:11" ht="14.45" customHeight="1" x14ac:dyDescent="0.2">
      <c r="A231" s="696" t="s">
        <v>530</v>
      </c>
      <c r="B231" s="697" t="s">
        <v>531</v>
      </c>
      <c r="C231" s="698" t="s">
        <v>543</v>
      </c>
      <c r="D231" s="699" t="s">
        <v>544</v>
      </c>
      <c r="E231" s="698" t="s">
        <v>2008</v>
      </c>
      <c r="F231" s="699" t="s">
        <v>2009</v>
      </c>
      <c r="G231" s="698" t="s">
        <v>2237</v>
      </c>
      <c r="H231" s="698" t="s">
        <v>2238</v>
      </c>
      <c r="I231" s="701">
        <v>4660.919921875</v>
      </c>
      <c r="J231" s="701">
        <v>5</v>
      </c>
      <c r="K231" s="702">
        <v>23304.599609375</v>
      </c>
    </row>
    <row r="232" spans="1:11" ht="14.45" customHeight="1" x14ac:dyDescent="0.2">
      <c r="A232" s="696" t="s">
        <v>530</v>
      </c>
      <c r="B232" s="697" t="s">
        <v>531</v>
      </c>
      <c r="C232" s="698" t="s">
        <v>543</v>
      </c>
      <c r="D232" s="699" t="s">
        <v>544</v>
      </c>
      <c r="E232" s="698" t="s">
        <v>2008</v>
      </c>
      <c r="F232" s="699" t="s">
        <v>2009</v>
      </c>
      <c r="G232" s="698" t="s">
        <v>2239</v>
      </c>
      <c r="H232" s="698" t="s">
        <v>2240</v>
      </c>
      <c r="I232" s="701">
        <v>4660.919921875</v>
      </c>
      <c r="J232" s="701">
        <v>13</v>
      </c>
      <c r="K232" s="702">
        <v>60591.958984375</v>
      </c>
    </row>
    <row r="233" spans="1:11" ht="14.45" customHeight="1" x14ac:dyDescent="0.2">
      <c r="A233" s="696" t="s">
        <v>530</v>
      </c>
      <c r="B233" s="697" t="s">
        <v>531</v>
      </c>
      <c r="C233" s="698" t="s">
        <v>543</v>
      </c>
      <c r="D233" s="699" t="s">
        <v>544</v>
      </c>
      <c r="E233" s="698" t="s">
        <v>2008</v>
      </c>
      <c r="F233" s="699" t="s">
        <v>2009</v>
      </c>
      <c r="G233" s="698" t="s">
        <v>2241</v>
      </c>
      <c r="H233" s="698" t="s">
        <v>2242</v>
      </c>
      <c r="I233" s="701">
        <v>4660.919921875</v>
      </c>
      <c r="J233" s="701">
        <v>11</v>
      </c>
      <c r="K233" s="702">
        <v>51270.119140625</v>
      </c>
    </row>
    <row r="234" spans="1:11" ht="14.45" customHeight="1" x14ac:dyDescent="0.2">
      <c r="A234" s="696" t="s">
        <v>530</v>
      </c>
      <c r="B234" s="697" t="s">
        <v>531</v>
      </c>
      <c r="C234" s="698" t="s">
        <v>543</v>
      </c>
      <c r="D234" s="699" t="s">
        <v>544</v>
      </c>
      <c r="E234" s="698" t="s">
        <v>2008</v>
      </c>
      <c r="F234" s="699" t="s">
        <v>2009</v>
      </c>
      <c r="G234" s="698" t="s">
        <v>2243</v>
      </c>
      <c r="H234" s="698" t="s">
        <v>2244</v>
      </c>
      <c r="I234" s="701">
        <v>204.86714172363281</v>
      </c>
      <c r="J234" s="701">
        <v>200</v>
      </c>
      <c r="K234" s="702">
        <v>40978.099609375</v>
      </c>
    </row>
    <row r="235" spans="1:11" ht="14.45" customHeight="1" x14ac:dyDescent="0.2">
      <c r="A235" s="696" t="s">
        <v>530</v>
      </c>
      <c r="B235" s="697" t="s">
        <v>531</v>
      </c>
      <c r="C235" s="698" t="s">
        <v>543</v>
      </c>
      <c r="D235" s="699" t="s">
        <v>544</v>
      </c>
      <c r="E235" s="698" t="s">
        <v>2008</v>
      </c>
      <c r="F235" s="699" t="s">
        <v>2009</v>
      </c>
      <c r="G235" s="698" t="s">
        <v>2245</v>
      </c>
      <c r="H235" s="698" t="s">
        <v>2246</v>
      </c>
      <c r="I235" s="701">
        <v>13.310000419616699</v>
      </c>
      <c r="J235" s="701">
        <v>40</v>
      </c>
      <c r="K235" s="702">
        <v>532.4000244140625</v>
      </c>
    </row>
    <row r="236" spans="1:11" ht="14.45" customHeight="1" x14ac:dyDescent="0.2">
      <c r="A236" s="696" t="s">
        <v>530</v>
      </c>
      <c r="B236" s="697" t="s">
        <v>531</v>
      </c>
      <c r="C236" s="698" t="s">
        <v>543</v>
      </c>
      <c r="D236" s="699" t="s">
        <v>544</v>
      </c>
      <c r="E236" s="698" t="s">
        <v>2008</v>
      </c>
      <c r="F236" s="699" t="s">
        <v>2009</v>
      </c>
      <c r="G236" s="698" t="s">
        <v>2247</v>
      </c>
      <c r="H236" s="698" t="s">
        <v>2248</v>
      </c>
      <c r="I236" s="701">
        <v>13.310000419616699</v>
      </c>
      <c r="J236" s="701">
        <v>90</v>
      </c>
      <c r="K236" s="702">
        <v>1197.9000549316406</v>
      </c>
    </row>
    <row r="237" spans="1:11" ht="14.45" customHeight="1" x14ac:dyDescent="0.2">
      <c r="A237" s="696" t="s">
        <v>530</v>
      </c>
      <c r="B237" s="697" t="s">
        <v>531</v>
      </c>
      <c r="C237" s="698" t="s">
        <v>543</v>
      </c>
      <c r="D237" s="699" t="s">
        <v>544</v>
      </c>
      <c r="E237" s="698" t="s">
        <v>2008</v>
      </c>
      <c r="F237" s="699" t="s">
        <v>2009</v>
      </c>
      <c r="G237" s="698" t="s">
        <v>2249</v>
      </c>
      <c r="H237" s="698" t="s">
        <v>2250</v>
      </c>
      <c r="I237" s="701">
        <v>13.310000419616699</v>
      </c>
      <c r="J237" s="701">
        <v>10</v>
      </c>
      <c r="K237" s="702">
        <v>133.10000610351563</v>
      </c>
    </row>
    <row r="238" spans="1:11" ht="14.45" customHeight="1" x14ac:dyDescent="0.2">
      <c r="A238" s="696" t="s">
        <v>530</v>
      </c>
      <c r="B238" s="697" t="s">
        <v>531</v>
      </c>
      <c r="C238" s="698" t="s">
        <v>543</v>
      </c>
      <c r="D238" s="699" t="s">
        <v>544</v>
      </c>
      <c r="E238" s="698" t="s">
        <v>2008</v>
      </c>
      <c r="F238" s="699" t="s">
        <v>2009</v>
      </c>
      <c r="G238" s="698" t="s">
        <v>2251</v>
      </c>
      <c r="H238" s="698" t="s">
        <v>2252</v>
      </c>
      <c r="I238" s="701">
        <v>123.18000030517578</v>
      </c>
      <c r="J238" s="701">
        <v>450</v>
      </c>
      <c r="K238" s="702">
        <v>55431</v>
      </c>
    </row>
    <row r="239" spans="1:11" ht="14.45" customHeight="1" x14ac:dyDescent="0.2">
      <c r="A239" s="696" t="s">
        <v>530</v>
      </c>
      <c r="B239" s="697" t="s">
        <v>531</v>
      </c>
      <c r="C239" s="698" t="s">
        <v>543</v>
      </c>
      <c r="D239" s="699" t="s">
        <v>544</v>
      </c>
      <c r="E239" s="698" t="s">
        <v>2008</v>
      </c>
      <c r="F239" s="699" t="s">
        <v>2009</v>
      </c>
      <c r="G239" s="698" t="s">
        <v>2253</v>
      </c>
      <c r="H239" s="698" t="s">
        <v>2254</v>
      </c>
      <c r="I239" s="701">
        <v>16.459090146151457</v>
      </c>
      <c r="J239" s="701">
        <v>580</v>
      </c>
      <c r="K239" s="702">
        <v>9546.6000366210938</v>
      </c>
    </row>
    <row r="240" spans="1:11" ht="14.45" customHeight="1" x14ac:dyDescent="0.2">
      <c r="A240" s="696" t="s">
        <v>530</v>
      </c>
      <c r="B240" s="697" t="s">
        <v>531</v>
      </c>
      <c r="C240" s="698" t="s">
        <v>543</v>
      </c>
      <c r="D240" s="699" t="s">
        <v>544</v>
      </c>
      <c r="E240" s="698" t="s">
        <v>2008</v>
      </c>
      <c r="F240" s="699" t="s">
        <v>2009</v>
      </c>
      <c r="G240" s="698" t="s">
        <v>2255</v>
      </c>
      <c r="H240" s="698" t="s">
        <v>2256</v>
      </c>
      <c r="I240" s="701">
        <v>2649.89990234375</v>
      </c>
      <c r="J240" s="701">
        <v>6</v>
      </c>
      <c r="K240" s="702">
        <v>15899.3994140625</v>
      </c>
    </row>
    <row r="241" spans="1:11" ht="14.45" customHeight="1" x14ac:dyDescent="0.2">
      <c r="A241" s="696" t="s">
        <v>530</v>
      </c>
      <c r="B241" s="697" t="s">
        <v>531</v>
      </c>
      <c r="C241" s="698" t="s">
        <v>543</v>
      </c>
      <c r="D241" s="699" t="s">
        <v>544</v>
      </c>
      <c r="E241" s="698" t="s">
        <v>2008</v>
      </c>
      <c r="F241" s="699" t="s">
        <v>2009</v>
      </c>
      <c r="G241" s="698" t="s">
        <v>2257</v>
      </c>
      <c r="H241" s="698" t="s">
        <v>2258</v>
      </c>
      <c r="I241" s="701">
        <v>2760</v>
      </c>
      <c r="J241" s="701">
        <v>2</v>
      </c>
      <c r="K241" s="702">
        <v>5520</v>
      </c>
    </row>
    <row r="242" spans="1:11" ht="14.45" customHeight="1" x14ac:dyDescent="0.2">
      <c r="A242" s="696" t="s">
        <v>530</v>
      </c>
      <c r="B242" s="697" t="s">
        <v>531</v>
      </c>
      <c r="C242" s="698" t="s">
        <v>543</v>
      </c>
      <c r="D242" s="699" t="s">
        <v>544</v>
      </c>
      <c r="E242" s="698" t="s">
        <v>2008</v>
      </c>
      <c r="F242" s="699" t="s">
        <v>2009</v>
      </c>
      <c r="G242" s="698" t="s">
        <v>2259</v>
      </c>
      <c r="H242" s="698" t="s">
        <v>2260</v>
      </c>
      <c r="I242" s="701">
        <v>9.6800003051757813</v>
      </c>
      <c r="J242" s="701">
        <v>120</v>
      </c>
      <c r="K242" s="702">
        <v>1161.6000366210938</v>
      </c>
    </row>
    <row r="243" spans="1:11" ht="14.45" customHeight="1" x14ac:dyDescent="0.2">
      <c r="A243" s="696" t="s">
        <v>530</v>
      </c>
      <c r="B243" s="697" t="s">
        <v>531</v>
      </c>
      <c r="C243" s="698" t="s">
        <v>543</v>
      </c>
      <c r="D243" s="699" t="s">
        <v>544</v>
      </c>
      <c r="E243" s="698" t="s">
        <v>2008</v>
      </c>
      <c r="F243" s="699" t="s">
        <v>2009</v>
      </c>
      <c r="G243" s="698" t="s">
        <v>2120</v>
      </c>
      <c r="H243" s="698" t="s">
        <v>2261</v>
      </c>
      <c r="I243" s="701">
        <v>198.6875</v>
      </c>
      <c r="J243" s="701">
        <v>42</v>
      </c>
      <c r="K243" s="702">
        <v>8344.8599853515625</v>
      </c>
    </row>
    <row r="244" spans="1:11" ht="14.45" customHeight="1" x14ac:dyDescent="0.2">
      <c r="A244" s="696" t="s">
        <v>530</v>
      </c>
      <c r="B244" s="697" t="s">
        <v>531</v>
      </c>
      <c r="C244" s="698" t="s">
        <v>543</v>
      </c>
      <c r="D244" s="699" t="s">
        <v>544</v>
      </c>
      <c r="E244" s="698" t="s">
        <v>2008</v>
      </c>
      <c r="F244" s="699" t="s">
        <v>2009</v>
      </c>
      <c r="G244" s="698" t="s">
        <v>2262</v>
      </c>
      <c r="H244" s="698" t="s">
        <v>2263</v>
      </c>
      <c r="I244" s="701">
        <v>0.80000001192092896</v>
      </c>
      <c r="J244" s="701">
        <v>3000</v>
      </c>
      <c r="K244" s="702">
        <v>2400</v>
      </c>
    </row>
    <row r="245" spans="1:11" ht="14.45" customHeight="1" x14ac:dyDescent="0.2">
      <c r="A245" s="696" t="s">
        <v>530</v>
      </c>
      <c r="B245" s="697" t="s">
        <v>531</v>
      </c>
      <c r="C245" s="698" t="s">
        <v>543</v>
      </c>
      <c r="D245" s="699" t="s">
        <v>544</v>
      </c>
      <c r="E245" s="698" t="s">
        <v>2008</v>
      </c>
      <c r="F245" s="699" t="s">
        <v>2009</v>
      </c>
      <c r="G245" s="698" t="s">
        <v>2264</v>
      </c>
      <c r="H245" s="698" t="s">
        <v>2265</v>
      </c>
      <c r="I245" s="701">
        <v>0.82416665554046631</v>
      </c>
      <c r="J245" s="701">
        <v>18800</v>
      </c>
      <c r="K245" s="702">
        <v>15505</v>
      </c>
    </row>
    <row r="246" spans="1:11" ht="14.45" customHeight="1" x14ac:dyDescent="0.2">
      <c r="A246" s="696" t="s">
        <v>530</v>
      </c>
      <c r="B246" s="697" t="s">
        <v>531</v>
      </c>
      <c r="C246" s="698" t="s">
        <v>543</v>
      </c>
      <c r="D246" s="699" t="s">
        <v>544</v>
      </c>
      <c r="E246" s="698" t="s">
        <v>2008</v>
      </c>
      <c r="F246" s="699" t="s">
        <v>2009</v>
      </c>
      <c r="G246" s="698" t="s">
        <v>2264</v>
      </c>
      <c r="H246" s="698" t="s">
        <v>2266</v>
      </c>
      <c r="I246" s="701">
        <v>0.82499998807907104</v>
      </c>
      <c r="J246" s="701">
        <v>4200</v>
      </c>
      <c r="K246" s="702">
        <v>3456</v>
      </c>
    </row>
    <row r="247" spans="1:11" ht="14.45" customHeight="1" x14ac:dyDescent="0.2">
      <c r="A247" s="696" t="s">
        <v>530</v>
      </c>
      <c r="B247" s="697" t="s">
        <v>531</v>
      </c>
      <c r="C247" s="698" t="s">
        <v>543</v>
      </c>
      <c r="D247" s="699" t="s">
        <v>544</v>
      </c>
      <c r="E247" s="698" t="s">
        <v>2008</v>
      </c>
      <c r="F247" s="699" t="s">
        <v>2009</v>
      </c>
      <c r="G247" s="698" t="s">
        <v>2267</v>
      </c>
      <c r="H247" s="698" t="s">
        <v>2268</v>
      </c>
      <c r="I247" s="701">
        <v>0.43666666746139526</v>
      </c>
      <c r="J247" s="701">
        <v>11000</v>
      </c>
      <c r="K247" s="702">
        <v>4800</v>
      </c>
    </row>
    <row r="248" spans="1:11" ht="14.45" customHeight="1" x14ac:dyDescent="0.2">
      <c r="A248" s="696" t="s">
        <v>530</v>
      </c>
      <c r="B248" s="697" t="s">
        <v>531</v>
      </c>
      <c r="C248" s="698" t="s">
        <v>543</v>
      </c>
      <c r="D248" s="699" t="s">
        <v>544</v>
      </c>
      <c r="E248" s="698" t="s">
        <v>2008</v>
      </c>
      <c r="F248" s="699" t="s">
        <v>2009</v>
      </c>
      <c r="G248" s="698" t="s">
        <v>2267</v>
      </c>
      <c r="H248" s="698" t="s">
        <v>2269</v>
      </c>
      <c r="I248" s="701">
        <v>0.43999999761581421</v>
      </c>
      <c r="J248" s="701">
        <v>3000</v>
      </c>
      <c r="K248" s="702">
        <v>1320</v>
      </c>
    </row>
    <row r="249" spans="1:11" ht="14.45" customHeight="1" x14ac:dyDescent="0.2">
      <c r="A249" s="696" t="s">
        <v>530</v>
      </c>
      <c r="B249" s="697" t="s">
        <v>531</v>
      </c>
      <c r="C249" s="698" t="s">
        <v>543</v>
      </c>
      <c r="D249" s="699" t="s">
        <v>544</v>
      </c>
      <c r="E249" s="698" t="s">
        <v>2008</v>
      </c>
      <c r="F249" s="699" t="s">
        <v>2009</v>
      </c>
      <c r="G249" s="698" t="s">
        <v>2270</v>
      </c>
      <c r="H249" s="698" t="s">
        <v>2271</v>
      </c>
      <c r="I249" s="701">
        <v>1.1362499892711639</v>
      </c>
      <c r="J249" s="701">
        <v>24460</v>
      </c>
      <c r="K249" s="702">
        <v>27809.799926757813</v>
      </c>
    </row>
    <row r="250" spans="1:11" ht="14.45" customHeight="1" x14ac:dyDescent="0.2">
      <c r="A250" s="696" t="s">
        <v>530</v>
      </c>
      <c r="B250" s="697" t="s">
        <v>531</v>
      </c>
      <c r="C250" s="698" t="s">
        <v>543</v>
      </c>
      <c r="D250" s="699" t="s">
        <v>544</v>
      </c>
      <c r="E250" s="698" t="s">
        <v>2008</v>
      </c>
      <c r="F250" s="699" t="s">
        <v>2009</v>
      </c>
      <c r="G250" s="698" t="s">
        <v>2272</v>
      </c>
      <c r="H250" s="698" t="s">
        <v>2273</v>
      </c>
      <c r="I250" s="701">
        <v>0.56999999284744263</v>
      </c>
      <c r="J250" s="701">
        <v>4000</v>
      </c>
      <c r="K250" s="702">
        <v>2280</v>
      </c>
    </row>
    <row r="251" spans="1:11" ht="14.45" customHeight="1" x14ac:dyDescent="0.2">
      <c r="A251" s="696" t="s">
        <v>530</v>
      </c>
      <c r="B251" s="697" t="s">
        <v>531</v>
      </c>
      <c r="C251" s="698" t="s">
        <v>543</v>
      </c>
      <c r="D251" s="699" t="s">
        <v>544</v>
      </c>
      <c r="E251" s="698" t="s">
        <v>2008</v>
      </c>
      <c r="F251" s="699" t="s">
        <v>2009</v>
      </c>
      <c r="G251" s="698" t="s">
        <v>2274</v>
      </c>
      <c r="H251" s="698" t="s">
        <v>2275</v>
      </c>
      <c r="I251" s="701">
        <v>0.58124998211860657</v>
      </c>
      <c r="J251" s="701">
        <v>9100</v>
      </c>
      <c r="K251" s="702">
        <v>5280</v>
      </c>
    </row>
    <row r="252" spans="1:11" ht="14.45" customHeight="1" x14ac:dyDescent="0.2">
      <c r="A252" s="696" t="s">
        <v>530</v>
      </c>
      <c r="B252" s="697" t="s">
        <v>531</v>
      </c>
      <c r="C252" s="698" t="s">
        <v>543</v>
      </c>
      <c r="D252" s="699" t="s">
        <v>544</v>
      </c>
      <c r="E252" s="698" t="s">
        <v>2008</v>
      </c>
      <c r="F252" s="699" t="s">
        <v>2009</v>
      </c>
      <c r="G252" s="698" t="s">
        <v>2276</v>
      </c>
      <c r="H252" s="698" t="s">
        <v>2277</v>
      </c>
      <c r="I252" s="701">
        <v>1.8550000786781311</v>
      </c>
      <c r="J252" s="701">
        <v>700</v>
      </c>
      <c r="K252" s="702">
        <v>1270</v>
      </c>
    </row>
    <row r="253" spans="1:11" ht="14.45" customHeight="1" x14ac:dyDescent="0.2">
      <c r="A253" s="696" t="s">
        <v>530</v>
      </c>
      <c r="B253" s="697" t="s">
        <v>531</v>
      </c>
      <c r="C253" s="698" t="s">
        <v>543</v>
      </c>
      <c r="D253" s="699" t="s">
        <v>544</v>
      </c>
      <c r="E253" s="698" t="s">
        <v>2008</v>
      </c>
      <c r="F253" s="699" t="s">
        <v>2009</v>
      </c>
      <c r="G253" s="698" t="s">
        <v>2278</v>
      </c>
      <c r="H253" s="698" t="s">
        <v>2279</v>
      </c>
      <c r="I253" s="701">
        <v>5.5654546130787246</v>
      </c>
      <c r="J253" s="701">
        <v>14875</v>
      </c>
      <c r="K253" s="702">
        <v>82807.000061035156</v>
      </c>
    </row>
    <row r="254" spans="1:11" ht="14.45" customHeight="1" x14ac:dyDescent="0.2">
      <c r="A254" s="696" t="s">
        <v>530</v>
      </c>
      <c r="B254" s="697" t="s">
        <v>531</v>
      </c>
      <c r="C254" s="698" t="s">
        <v>543</v>
      </c>
      <c r="D254" s="699" t="s">
        <v>544</v>
      </c>
      <c r="E254" s="698" t="s">
        <v>2008</v>
      </c>
      <c r="F254" s="699" t="s">
        <v>2009</v>
      </c>
      <c r="G254" s="698" t="s">
        <v>2280</v>
      </c>
      <c r="H254" s="698" t="s">
        <v>2281</v>
      </c>
      <c r="I254" s="701">
        <v>7.429999828338623</v>
      </c>
      <c r="J254" s="701">
        <v>1700</v>
      </c>
      <c r="K254" s="702">
        <v>12631</v>
      </c>
    </row>
    <row r="255" spans="1:11" ht="14.45" customHeight="1" x14ac:dyDescent="0.2">
      <c r="A255" s="696" t="s">
        <v>530</v>
      </c>
      <c r="B255" s="697" t="s">
        <v>531</v>
      </c>
      <c r="C255" s="698" t="s">
        <v>543</v>
      </c>
      <c r="D255" s="699" t="s">
        <v>544</v>
      </c>
      <c r="E255" s="698" t="s">
        <v>2008</v>
      </c>
      <c r="F255" s="699" t="s">
        <v>2009</v>
      </c>
      <c r="G255" s="698" t="s">
        <v>2282</v>
      </c>
      <c r="H255" s="698" t="s">
        <v>2283</v>
      </c>
      <c r="I255" s="701">
        <v>8.8347059137680954</v>
      </c>
      <c r="J255" s="701">
        <v>3200</v>
      </c>
      <c r="K255" s="702">
        <v>28271</v>
      </c>
    </row>
    <row r="256" spans="1:11" ht="14.45" customHeight="1" x14ac:dyDescent="0.2">
      <c r="A256" s="696" t="s">
        <v>530</v>
      </c>
      <c r="B256" s="697" t="s">
        <v>531</v>
      </c>
      <c r="C256" s="698" t="s">
        <v>543</v>
      </c>
      <c r="D256" s="699" t="s">
        <v>544</v>
      </c>
      <c r="E256" s="698" t="s">
        <v>2008</v>
      </c>
      <c r="F256" s="699" t="s">
        <v>2009</v>
      </c>
      <c r="G256" s="698" t="s">
        <v>2284</v>
      </c>
      <c r="H256" s="698" t="s">
        <v>2285</v>
      </c>
      <c r="I256" s="701">
        <v>31.940000534057617</v>
      </c>
      <c r="J256" s="701">
        <v>600</v>
      </c>
      <c r="K256" s="702">
        <v>19166.3994140625</v>
      </c>
    </row>
    <row r="257" spans="1:11" ht="14.45" customHeight="1" x14ac:dyDescent="0.2">
      <c r="A257" s="696" t="s">
        <v>530</v>
      </c>
      <c r="B257" s="697" t="s">
        <v>531</v>
      </c>
      <c r="C257" s="698" t="s">
        <v>543</v>
      </c>
      <c r="D257" s="699" t="s">
        <v>544</v>
      </c>
      <c r="E257" s="698" t="s">
        <v>2008</v>
      </c>
      <c r="F257" s="699" t="s">
        <v>2009</v>
      </c>
      <c r="G257" s="698" t="s">
        <v>2286</v>
      </c>
      <c r="H257" s="698" t="s">
        <v>2287</v>
      </c>
      <c r="I257" s="701">
        <v>1.5519999504089355</v>
      </c>
      <c r="J257" s="701">
        <v>2000</v>
      </c>
      <c r="K257" s="702">
        <v>3104</v>
      </c>
    </row>
    <row r="258" spans="1:11" ht="14.45" customHeight="1" x14ac:dyDescent="0.2">
      <c r="A258" s="696" t="s">
        <v>530</v>
      </c>
      <c r="B258" s="697" t="s">
        <v>531</v>
      </c>
      <c r="C258" s="698" t="s">
        <v>543</v>
      </c>
      <c r="D258" s="699" t="s">
        <v>544</v>
      </c>
      <c r="E258" s="698" t="s">
        <v>2008</v>
      </c>
      <c r="F258" s="699" t="s">
        <v>2009</v>
      </c>
      <c r="G258" s="698" t="s">
        <v>2288</v>
      </c>
      <c r="H258" s="698" t="s">
        <v>2289</v>
      </c>
      <c r="I258" s="701">
        <v>6.2311111026340065</v>
      </c>
      <c r="J258" s="701">
        <v>1775</v>
      </c>
      <c r="K258" s="702">
        <v>11060.75</v>
      </c>
    </row>
    <row r="259" spans="1:11" ht="14.45" customHeight="1" x14ac:dyDescent="0.2">
      <c r="A259" s="696" t="s">
        <v>530</v>
      </c>
      <c r="B259" s="697" t="s">
        <v>531</v>
      </c>
      <c r="C259" s="698" t="s">
        <v>543</v>
      </c>
      <c r="D259" s="699" t="s">
        <v>544</v>
      </c>
      <c r="E259" s="698" t="s">
        <v>2008</v>
      </c>
      <c r="F259" s="699" t="s">
        <v>2009</v>
      </c>
      <c r="G259" s="698" t="s">
        <v>2290</v>
      </c>
      <c r="H259" s="698" t="s">
        <v>2291</v>
      </c>
      <c r="I259" s="701">
        <v>11.536666552225748</v>
      </c>
      <c r="J259" s="701">
        <v>900</v>
      </c>
      <c r="K259" s="702">
        <v>10384</v>
      </c>
    </row>
    <row r="260" spans="1:11" ht="14.45" customHeight="1" x14ac:dyDescent="0.2">
      <c r="A260" s="696" t="s">
        <v>530</v>
      </c>
      <c r="B260" s="697" t="s">
        <v>531</v>
      </c>
      <c r="C260" s="698" t="s">
        <v>543</v>
      </c>
      <c r="D260" s="699" t="s">
        <v>544</v>
      </c>
      <c r="E260" s="698" t="s">
        <v>2008</v>
      </c>
      <c r="F260" s="699" t="s">
        <v>2009</v>
      </c>
      <c r="G260" s="698" t="s">
        <v>2292</v>
      </c>
      <c r="H260" s="698" t="s">
        <v>2293</v>
      </c>
      <c r="I260" s="701">
        <v>325.489990234375</v>
      </c>
      <c r="J260" s="701">
        <v>30</v>
      </c>
      <c r="K260" s="702">
        <v>9764.7001953125</v>
      </c>
    </row>
    <row r="261" spans="1:11" ht="14.45" customHeight="1" x14ac:dyDescent="0.2">
      <c r="A261" s="696" t="s">
        <v>530</v>
      </c>
      <c r="B261" s="697" t="s">
        <v>531</v>
      </c>
      <c r="C261" s="698" t="s">
        <v>543</v>
      </c>
      <c r="D261" s="699" t="s">
        <v>544</v>
      </c>
      <c r="E261" s="698" t="s">
        <v>2008</v>
      </c>
      <c r="F261" s="699" t="s">
        <v>2009</v>
      </c>
      <c r="G261" s="698" t="s">
        <v>2294</v>
      </c>
      <c r="H261" s="698" t="s">
        <v>2295</v>
      </c>
      <c r="I261" s="701">
        <v>382.3599853515625</v>
      </c>
      <c r="J261" s="701">
        <v>6</v>
      </c>
      <c r="K261" s="702">
        <v>2294.159912109375</v>
      </c>
    </row>
    <row r="262" spans="1:11" ht="14.45" customHeight="1" x14ac:dyDescent="0.2">
      <c r="A262" s="696" t="s">
        <v>530</v>
      </c>
      <c r="B262" s="697" t="s">
        <v>531</v>
      </c>
      <c r="C262" s="698" t="s">
        <v>543</v>
      </c>
      <c r="D262" s="699" t="s">
        <v>544</v>
      </c>
      <c r="E262" s="698" t="s">
        <v>2008</v>
      </c>
      <c r="F262" s="699" t="s">
        <v>2009</v>
      </c>
      <c r="G262" s="698" t="s">
        <v>2296</v>
      </c>
      <c r="H262" s="698" t="s">
        <v>2297</v>
      </c>
      <c r="I262" s="701">
        <v>1403.5999755859375</v>
      </c>
      <c r="J262" s="701">
        <v>40</v>
      </c>
      <c r="K262" s="702">
        <v>56144</v>
      </c>
    </row>
    <row r="263" spans="1:11" ht="14.45" customHeight="1" x14ac:dyDescent="0.2">
      <c r="A263" s="696" t="s">
        <v>530</v>
      </c>
      <c r="B263" s="697" t="s">
        <v>531</v>
      </c>
      <c r="C263" s="698" t="s">
        <v>543</v>
      </c>
      <c r="D263" s="699" t="s">
        <v>544</v>
      </c>
      <c r="E263" s="698" t="s">
        <v>2008</v>
      </c>
      <c r="F263" s="699" t="s">
        <v>2009</v>
      </c>
      <c r="G263" s="698" t="s">
        <v>2298</v>
      </c>
      <c r="H263" s="698" t="s">
        <v>2299</v>
      </c>
      <c r="I263" s="701">
        <v>1645.5999755859375</v>
      </c>
      <c r="J263" s="701">
        <v>40</v>
      </c>
      <c r="K263" s="702">
        <v>65824</v>
      </c>
    </row>
    <row r="264" spans="1:11" ht="14.45" customHeight="1" x14ac:dyDescent="0.2">
      <c r="A264" s="696" t="s">
        <v>530</v>
      </c>
      <c r="B264" s="697" t="s">
        <v>531</v>
      </c>
      <c r="C264" s="698" t="s">
        <v>543</v>
      </c>
      <c r="D264" s="699" t="s">
        <v>544</v>
      </c>
      <c r="E264" s="698" t="s">
        <v>2008</v>
      </c>
      <c r="F264" s="699" t="s">
        <v>2009</v>
      </c>
      <c r="G264" s="698" t="s">
        <v>2300</v>
      </c>
      <c r="H264" s="698" t="s">
        <v>2301</v>
      </c>
      <c r="I264" s="701">
        <v>229.89999389648438</v>
      </c>
      <c r="J264" s="701">
        <v>340</v>
      </c>
      <c r="K264" s="702">
        <v>78166</v>
      </c>
    </row>
    <row r="265" spans="1:11" ht="14.45" customHeight="1" x14ac:dyDescent="0.2">
      <c r="A265" s="696" t="s">
        <v>530</v>
      </c>
      <c r="B265" s="697" t="s">
        <v>531</v>
      </c>
      <c r="C265" s="698" t="s">
        <v>543</v>
      </c>
      <c r="D265" s="699" t="s">
        <v>544</v>
      </c>
      <c r="E265" s="698" t="s">
        <v>2008</v>
      </c>
      <c r="F265" s="699" t="s">
        <v>2009</v>
      </c>
      <c r="G265" s="698" t="s">
        <v>2302</v>
      </c>
      <c r="H265" s="698" t="s">
        <v>2303</v>
      </c>
      <c r="I265" s="701">
        <v>205.69999694824219</v>
      </c>
      <c r="J265" s="701">
        <v>240</v>
      </c>
      <c r="K265" s="702">
        <v>49368</v>
      </c>
    </row>
    <row r="266" spans="1:11" ht="14.45" customHeight="1" x14ac:dyDescent="0.2">
      <c r="A266" s="696" t="s">
        <v>530</v>
      </c>
      <c r="B266" s="697" t="s">
        <v>531</v>
      </c>
      <c r="C266" s="698" t="s">
        <v>543</v>
      </c>
      <c r="D266" s="699" t="s">
        <v>544</v>
      </c>
      <c r="E266" s="698" t="s">
        <v>2008</v>
      </c>
      <c r="F266" s="699" t="s">
        <v>2009</v>
      </c>
      <c r="G266" s="698" t="s">
        <v>2304</v>
      </c>
      <c r="H266" s="698" t="s">
        <v>2305</v>
      </c>
      <c r="I266" s="701">
        <v>205.69999694824219</v>
      </c>
      <c r="J266" s="701">
        <v>146</v>
      </c>
      <c r="K266" s="702">
        <v>30032.199951171875</v>
      </c>
    </row>
    <row r="267" spans="1:11" ht="14.45" customHeight="1" x14ac:dyDescent="0.2">
      <c r="A267" s="696" t="s">
        <v>530</v>
      </c>
      <c r="B267" s="697" t="s">
        <v>531</v>
      </c>
      <c r="C267" s="698" t="s">
        <v>543</v>
      </c>
      <c r="D267" s="699" t="s">
        <v>544</v>
      </c>
      <c r="E267" s="698" t="s">
        <v>2008</v>
      </c>
      <c r="F267" s="699" t="s">
        <v>2009</v>
      </c>
      <c r="G267" s="698" t="s">
        <v>2306</v>
      </c>
      <c r="H267" s="698" t="s">
        <v>2307</v>
      </c>
      <c r="I267" s="701">
        <v>205.69999694824219</v>
      </c>
      <c r="J267" s="701">
        <v>120</v>
      </c>
      <c r="K267" s="702">
        <v>24684</v>
      </c>
    </row>
    <row r="268" spans="1:11" ht="14.45" customHeight="1" x14ac:dyDescent="0.2">
      <c r="A268" s="696" t="s">
        <v>530</v>
      </c>
      <c r="B268" s="697" t="s">
        <v>531</v>
      </c>
      <c r="C268" s="698" t="s">
        <v>543</v>
      </c>
      <c r="D268" s="699" t="s">
        <v>544</v>
      </c>
      <c r="E268" s="698" t="s">
        <v>2008</v>
      </c>
      <c r="F268" s="699" t="s">
        <v>2009</v>
      </c>
      <c r="G268" s="698" t="s">
        <v>2308</v>
      </c>
      <c r="H268" s="698" t="s">
        <v>2309</v>
      </c>
      <c r="I268" s="701">
        <v>205.69999694824219</v>
      </c>
      <c r="J268" s="701">
        <v>10</v>
      </c>
      <c r="K268" s="702">
        <v>2057</v>
      </c>
    </row>
    <row r="269" spans="1:11" ht="14.45" customHeight="1" x14ac:dyDescent="0.2">
      <c r="A269" s="696" t="s">
        <v>530</v>
      </c>
      <c r="B269" s="697" t="s">
        <v>531</v>
      </c>
      <c r="C269" s="698" t="s">
        <v>543</v>
      </c>
      <c r="D269" s="699" t="s">
        <v>544</v>
      </c>
      <c r="E269" s="698" t="s">
        <v>2008</v>
      </c>
      <c r="F269" s="699" t="s">
        <v>2009</v>
      </c>
      <c r="G269" s="698" t="s">
        <v>2310</v>
      </c>
      <c r="H269" s="698" t="s">
        <v>2311</v>
      </c>
      <c r="I269" s="701">
        <v>6.1749999523162842</v>
      </c>
      <c r="J269" s="701">
        <v>200</v>
      </c>
      <c r="K269" s="702">
        <v>1235</v>
      </c>
    </row>
    <row r="270" spans="1:11" ht="14.45" customHeight="1" x14ac:dyDescent="0.2">
      <c r="A270" s="696" t="s">
        <v>530</v>
      </c>
      <c r="B270" s="697" t="s">
        <v>531</v>
      </c>
      <c r="C270" s="698" t="s">
        <v>543</v>
      </c>
      <c r="D270" s="699" t="s">
        <v>544</v>
      </c>
      <c r="E270" s="698" t="s">
        <v>2008</v>
      </c>
      <c r="F270" s="699" t="s">
        <v>2009</v>
      </c>
      <c r="G270" s="698" t="s">
        <v>2041</v>
      </c>
      <c r="H270" s="698" t="s">
        <v>2312</v>
      </c>
      <c r="I270" s="701">
        <v>15.92400016784668</v>
      </c>
      <c r="J270" s="701">
        <v>1400</v>
      </c>
      <c r="K270" s="702">
        <v>22289</v>
      </c>
    </row>
    <row r="271" spans="1:11" ht="14.45" customHeight="1" x14ac:dyDescent="0.2">
      <c r="A271" s="696" t="s">
        <v>530</v>
      </c>
      <c r="B271" s="697" t="s">
        <v>531</v>
      </c>
      <c r="C271" s="698" t="s">
        <v>543</v>
      </c>
      <c r="D271" s="699" t="s">
        <v>544</v>
      </c>
      <c r="E271" s="698" t="s">
        <v>2008</v>
      </c>
      <c r="F271" s="699" t="s">
        <v>2009</v>
      </c>
      <c r="G271" s="698" t="s">
        <v>2313</v>
      </c>
      <c r="H271" s="698" t="s">
        <v>2314</v>
      </c>
      <c r="I271" s="701">
        <v>168.19000244140625</v>
      </c>
      <c r="J271" s="701">
        <v>10</v>
      </c>
      <c r="K271" s="702">
        <v>1681.9000244140625</v>
      </c>
    </row>
    <row r="272" spans="1:11" ht="14.45" customHeight="1" x14ac:dyDescent="0.2">
      <c r="A272" s="696" t="s">
        <v>530</v>
      </c>
      <c r="B272" s="697" t="s">
        <v>531</v>
      </c>
      <c r="C272" s="698" t="s">
        <v>543</v>
      </c>
      <c r="D272" s="699" t="s">
        <v>544</v>
      </c>
      <c r="E272" s="698" t="s">
        <v>2008</v>
      </c>
      <c r="F272" s="699" t="s">
        <v>2009</v>
      </c>
      <c r="G272" s="698" t="s">
        <v>2315</v>
      </c>
      <c r="H272" s="698" t="s">
        <v>2316</v>
      </c>
      <c r="I272" s="701">
        <v>168.19000244140625</v>
      </c>
      <c r="J272" s="701">
        <v>10</v>
      </c>
      <c r="K272" s="702">
        <v>1681.9000244140625</v>
      </c>
    </row>
    <row r="273" spans="1:11" ht="14.45" customHeight="1" x14ac:dyDescent="0.2">
      <c r="A273" s="696" t="s">
        <v>530</v>
      </c>
      <c r="B273" s="697" t="s">
        <v>531</v>
      </c>
      <c r="C273" s="698" t="s">
        <v>543</v>
      </c>
      <c r="D273" s="699" t="s">
        <v>544</v>
      </c>
      <c r="E273" s="698" t="s">
        <v>2008</v>
      </c>
      <c r="F273" s="699" t="s">
        <v>2009</v>
      </c>
      <c r="G273" s="698" t="s">
        <v>2317</v>
      </c>
      <c r="H273" s="698" t="s">
        <v>2318</v>
      </c>
      <c r="I273" s="701">
        <v>168.19000244140625</v>
      </c>
      <c r="J273" s="701">
        <v>10</v>
      </c>
      <c r="K273" s="702">
        <v>1681.9000244140625</v>
      </c>
    </row>
    <row r="274" spans="1:11" ht="14.45" customHeight="1" x14ac:dyDescent="0.2">
      <c r="A274" s="696" t="s">
        <v>530</v>
      </c>
      <c r="B274" s="697" t="s">
        <v>531</v>
      </c>
      <c r="C274" s="698" t="s">
        <v>543</v>
      </c>
      <c r="D274" s="699" t="s">
        <v>544</v>
      </c>
      <c r="E274" s="698" t="s">
        <v>2008</v>
      </c>
      <c r="F274" s="699" t="s">
        <v>2009</v>
      </c>
      <c r="G274" s="698" t="s">
        <v>2319</v>
      </c>
      <c r="H274" s="698" t="s">
        <v>2320</v>
      </c>
      <c r="I274" s="701">
        <v>82.161431448800229</v>
      </c>
      <c r="J274" s="701">
        <v>464</v>
      </c>
      <c r="K274" s="702">
        <v>38122.020751953125</v>
      </c>
    </row>
    <row r="275" spans="1:11" ht="14.45" customHeight="1" x14ac:dyDescent="0.2">
      <c r="A275" s="696" t="s">
        <v>530</v>
      </c>
      <c r="B275" s="697" t="s">
        <v>531</v>
      </c>
      <c r="C275" s="698" t="s">
        <v>543</v>
      </c>
      <c r="D275" s="699" t="s">
        <v>544</v>
      </c>
      <c r="E275" s="698" t="s">
        <v>2008</v>
      </c>
      <c r="F275" s="699" t="s">
        <v>2009</v>
      </c>
      <c r="G275" s="698" t="s">
        <v>2321</v>
      </c>
      <c r="H275" s="698" t="s">
        <v>2322</v>
      </c>
      <c r="I275" s="701">
        <v>3.98499995470047</v>
      </c>
      <c r="J275" s="701">
        <v>600</v>
      </c>
      <c r="K275" s="702">
        <v>2164.8999633789063</v>
      </c>
    </row>
    <row r="276" spans="1:11" ht="14.45" customHeight="1" x14ac:dyDescent="0.2">
      <c r="A276" s="696" t="s">
        <v>530</v>
      </c>
      <c r="B276" s="697" t="s">
        <v>531</v>
      </c>
      <c r="C276" s="698" t="s">
        <v>543</v>
      </c>
      <c r="D276" s="699" t="s">
        <v>544</v>
      </c>
      <c r="E276" s="698" t="s">
        <v>2008</v>
      </c>
      <c r="F276" s="699" t="s">
        <v>2009</v>
      </c>
      <c r="G276" s="698" t="s">
        <v>2323</v>
      </c>
      <c r="H276" s="698" t="s">
        <v>2324</v>
      </c>
      <c r="I276" s="701">
        <v>1.2100000381469727</v>
      </c>
      <c r="J276" s="701">
        <v>1575</v>
      </c>
      <c r="K276" s="702">
        <v>1905.75</v>
      </c>
    </row>
    <row r="277" spans="1:11" ht="14.45" customHeight="1" x14ac:dyDescent="0.2">
      <c r="A277" s="696" t="s">
        <v>530</v>
      </c>
      <c r="B277" s="697" t="s">
        <v>531</v>
      </c>
      <c r="C277" s="698" t="s">
        <v>543</v>
      </c>
      <c r="D277" s="699" t="s">
        <v>544</v>
      </c>
      <c r="E277" s="698" t="s">
        <v>2008</v>
      </c>
      <c r="F277" s="699" t="s">
        <v>2009</v>
      </c>
      <c r="G277" s="698" t="s">
        <v>2325</v>
      </c>
      <c r="H277" s="698" t="s">
        <v>2326</v>
      </c>
      <c r="I277" s="701">
        <v>5.809999942779541</v>
      </c>
      <c r="J277" s="701">
        <v>250</v>
      </c>
      <c r="K277" s="702">
        <v>1452.5</v>
      </c>
    </row>
    <row r="278" spans="1:11" ht="14.45" customHeight="1" x14ac:dyDescent="0.2">
      <c r="A278" s="696" t="s">
        <v>530</v>
      </c>
      <c r="B278" s="697" t="s">
        <v>531</v>
      </c>
      <c r="C278" s="698" t="s">
        <v>543</v>
      </c>
      <c r="D278" s="699" t="s">
        <v>544</v>
      </c>
      <c r="E278" s="698" t="s">
        <v>2008</v>
      </c>
      <c r="F278" s="699" t="s">
        <v>2009</v>
      </c>
      <c r="G278" s="698" t="s">
        <v>2327</v>
      </c>
      <c r="H278" s="698" t="s">
        <v>2328</v>
      </c>
      <c r="I278" s="701">
        <v>3.1320001125335692</v>
      </c>
      <c r="J278" s="701">
        <v>1100</v>
      </c>
      <c r="K278" s="702">
        <v>3445</v>
      </c>
    </row>
    <row r="279" spans="1:11" ht="14.45" customHeight="1" x14ac:dyDescent="0.2">
      <c r="A279" s="696" t="s">
        <v>530</v>
      </c>
      <c r="B279" s="697" t="s">
        <v>531</v>
      </c>
      <c r="C279" s="698" t="s">
        <v>543</v>
      </c>
      <c r="D279" s="699" t="s">
        <v>544</v>
      </c>
      <c r="E279" s="698" t="s">
        <v>2008</v>
      </c>
      <c r="F279" s="699" t="s">
        <v>2009</v>
      </c>
      <c r="G279" s="698" t="s">
        <v>2329</v>
      </c>
      <c r="H279" s="698" t="s">
        <v>2330</v>
      </c>
      <c r="I279" s="701">
        <v>263.77999877929688</v>
      </c>
      <c r="J279" s="701">
        <v>50</v>
      </c>
      <c r="K279" s="702">
        <v>13189.000244140625</v>
      </c>
    </row>
    <row r="280" spans="1:11" ht="14.45" customHeight="1" x14ac:dyDescent="0.2">
      <c r="A280" s="696" t="s">
        <v>530</v>
      </c>
      <c r="B280" s="697" t="s">
        <v>531</v>
      </c>
      <c r="C280" s="698" t="s">
        <v>543</v>
      </c>
      <c r="D280" s="699" t="s">
        <v>544</v>
      </c>
      <c r="E280" s="698" t="s">
        <v>2008</v>
      </c>
      <c r="F280" s="699" t="s">
        <v>2009</v>
      </c>
      <c r="G280" s="698" t="s">
        <v>2331</v>
      </c>
      <c r="H280" s="698" t="s">
        <v>2332</v>
      </c>
      <c r="I280" s="701">
        <v>0.47166666388511658</v>
      </c>
      <c r="J280" s="701">
        <v>6600</v>
      </c>
      <c r="K280" s="702">
        <v>3120</v>
      </c>
    </row>
    <row r="281" spans="1:11" ht="14.45" customHeight="1" x14ac:dyDescent="0.2">
      <c r="A281" s="696" t="s">
        <v>530</v>
      </c>
      <c r="B281" s="697" t="s">
        <v>531</v>
      </c>
      <c r="C281" s="698" t="s">
        <v>543</v>
      </c>
      <c r="D281" s="699" t="s">
        <v>544</v>
      </c>
      <c r="E281" s="698" t="s">
        <v>2008</v>
      </c>
      <c r="F281" s="699" t="s">
        <v>2009</v>
      </c>
      <c r="G281" s="698" t="s">
        <v>2333</v>
      </c>
      <c r="H281" s="698" t="s">
        <v>2334</v>
      </c>
      <c r="I281" s="701">
        <v>23.716665903727215</v>
      </c>
      <c r="J281" s="701">
        <v>350</v>
      </c>
      <c r="K281" s="702">
        <v>8301.5</v>
      </c>
    </row>
    <row r="282" spans="1:11" ht="14.45" customHeight="1" x14ac:dyDescent="0.2">
      <c r="A282" s="696" t="s">
        <v>530</v>
      </c>
      <c r="B282" s="697" t="s">
        <v>531</v>
      </c>
      <c r="C282" s="698" t="s">
        <v>543</v>
      </c>
      <c r="D282" s="699" t="s">
        <v>544</v>
      </c>
      <c r="E282" s="698" t="s">
        <v>2008</v>
      </c>
      <c r="F282" s="699" t="s">
        <v>2009</v>
      </c>
      <c r="G282" s="698" t="s">
        <v>2333</v>
      </c>
      <c r="H282" s="698" t="s">
        <v>2335</v>
      </c>
      <c r="I282" s="701">
        <v>23.714999198913574</v>
      </c>
      <c r="J282" s="701">
        <v>100</v>
      </c>
      <c r="K282" s="702">
        <v>2371.5</v>
      </c>
    </row>
    <row r="283" spans="1:11" ht="14.45" customHeight="1" x14ac:dyDescent="0.2">
      <c r="A283" s="696" t="s">
        <v>530</v>
      </c>
      <c r="B283" s="697" t="s">
        <v>531</v>
      </c>
      <c r="C283" s="698" t="s">
        <v>543</v>
      </c>
      <c r="D283" s="699" t="s">
        <v>544</v>
      </c>
      <c r="E283" s="698" t="s">
        <v>2008</v>
      </c>
      <c r="F283" s="699" t="s">
        <v>2009</v>
      </c>
      <c r="G283" s="698" t="s">
        <v>2336</v>
      </c>
      <c r="H283" s="698" t="s">
        <v>2337</v>
      </c>
      <c r="I283" s="701">
        <v>5.3739999771118168</v>
      </c>
      <c r="J283" s="701">
        <v>600</v>
      </c>
      <c r="K283" s="702">
        <v>3224</v>
      </c>
    </row>
    <row r="284" spans="1:11" ht="14.45" customHeight="1" x14ac:dyDescent="0.2">
      <c r="A284" s="696" t="s">
        <v>530</v>
      </c>
      <c r="B284" s="697" t="s">
        <v>531</v>
      </c>
      <c r="C284" s="698" t="s">
        <v>543</v>
      </c>
      <c r="D284" s="699" t="s">
        <v>544</v>
      </c>
      <c r="E284" s="698" t="s">
        <v>2008</v>
      </c>
      <c r="F284" s="699" t="s">
        <v>2009</v>
      </c>
      <c r="G284" s="698" t="s">
        <v>2338</v>
      </c>
      <c r="H284" s="698" t="s">
        <v>2339</v>
      </c>
      <c r="I284" s="701">
        <v>1.8899999856948853</v>
      </c>
      <c r="J284" s="701">
        <v>50</v>
      </c>
      <c r="K284" s="702">
        <v>94.5</v>
      </c>
    </row>
    <row r="285" spans="1:11" ht="14.45" customHeight="1" x14ac:dyDescent="0.2">
      <c r="A285" s="696" t="s">
        <v>530</v>
      </c>
      <c r="B285" s="697" t="s">
        <v>531</v>
      </c>
      <c r="C285" s="698" t="s">
        <v>543</v>
      </c>
      <c r="D285" s="699" t="s">
        <v>544</v>
      </c>
      <c r="E285" s="698" t="s">
        <v>2008</v>
      </c>
      <c r="F285" s="699" t="s">
        <v>2009</v>
      </c>
      <c r="G285" s="698" t="s">
        <v>2340</v>
      </c>
      <c r="H285" s="698" t="s">
        <v>2341</v>
      </c>
      <c r="I285" s="701">
        <v>3.0774999260902405</v>
      </c>
      <c r="J285" s="701">
        <v>2200</v>
      </c>
      <c r="K285" s="702">
        <v>6770</v>
      </c>
    </row>
    <row r="286" spans="1:11" ht="14.45" customHeight="1" x14ac:dyDescent="0.2">
      <c r="A286" s="696" t="s">
        <v>530</v>
      </c>
      <c r="B286" s="697" t="s">
        <v>531</v>
      </c>
      <c r="C286" s="698" t="s">
        <v>543</v>
      </c>
      <c r="D286" s="699" t="s">
        <v>544</v>
      </c>
      <c r="E286" s="698" t="s">
        <v>2008</v>
      </c>
      <c r="F286" s="699" t="s">
        <v>2009</v>
      </c>
      <c r="G286" s="698" t="s">
        <v>2342</v>
      </c>
      <c r="H286" s="698" t="s">
        <v>2343</v>
      </c>
      <c r="I286" s="701">
        <v>1.9249999523162842</v>
      </c>
      <c r="J286" s="701">
        <v>750</v>
      </c>
      <c r="K286" s="702">
        <v>1444.5</v>
      </c>
    </row>
    <row r="287" spans="1:11" ht="14.45" customHeight="1" x14ac:dyDescent="0.2">
      <c r="A287" s="696" t="s">
        <v>530</v>
      </c>
      <c r="B287" s="697" t="s">
        <v>531</v>
      </c>
      <c r="C287" s="698" t="s">
        <v>543</v>
      </c>
      <c r="D287" s="699" t="s">
        <v>544</v>
      </c>
      <c r="E287" s="698" t="s">
        <v>2008</v>
      </c>
      <c r="F287" s="699" t="s">
        <v>2009</v>
      </c>
      <c r="G287" s="698" t="s">
        <v>2344</v>
      </c>
      <c r="H287" s="698" t="s">
        <v>2345</v>
      </c>
      <c r="I287" s="701">
        <v>3.2019999980926515</v>
      </c>
      <c r="J287" s="701">
        <v>2034</v>
      </c>
      <c r="K287" s="702">
        <v>6481.4599609375</v>
      </c>
    </row>
    <row r="288" spans="1:11" ht="14.45" customHeight="1" x14ac:dyDescent="0.2">
      <c r="A288" s="696" t="s">
        <v>530</v>
      </c>
      <c r="B288" s="697" t="s">
        <v>531</v>
      </c>
      <c r="C288" s="698" t="s">
        <v>543</v>
      </c>
      <c r="D288" s="699" t="s">
        <v>544</v>
      </c>
      <c r="E288" s="698" t="s">
        <v>2008</v>
      </c>
      <c r="F288" s="699" t="s">
        <v>2009</v>
      </c>
      <c r="G288" s="698" t="s">
        <v>2346</v>
      </c>
      <c r="H288" s="698" t="s">
        <v>2347</v>
      </c>
      <c r="I288" s="701">
        <v>2.0855555799272327</v>
      </c>
      <c r="J288" s="701">
        <v>4350</v>
      </c>
      <c r="K288" s="702">
        <v>9041</v>
      </c>
    </row>
    <row r="289" spans="1:11" ht="14.45" customHeight="1" x14ac:dyDescent="0.2">
      <c r="A289" s="696" t="s">
        <v>530</v>
      </c>
      <c r="B289" s="697" t="s">
        <v>531</v>
      </c>
      <c r="C289" s="698" t="s">
        <v>543</v>
      </c>
      <c r="D289" s="699" t="s">
        <v>544</v>
      </c>
      <c r="E289" s="698" t="s">
        <v>2008</v>
      </c>
      <c r="F289" s="699" t="s">
        <v>2009</v>
      </c>
      <c r="G289" s="698" t="s">
        <v>2348</v>
      </c>
      <c r="H289" s="698" t="s">
        <v>2349</v>
      </c>
      <c r="I289" s="701">
        <v>2.0433332920074463</v>
      </c>
      <c r="J289" s="701">
        <v>1100</v>
      </c>
      <c r="K289" s="702">
        <v>2250</v>
      </c>
    </row>
    <row r="290" spans="1:11" ht="14.45" customHeight="1" x14ac:dyDescent="0.2">
      <c r="A290" s="696" t="s">
        <v>530</v>
      </c>
      <c r="B290" s="697" t="s">
        <v>531</v>
      </c>
      <c r="C290" s="698" t="s">
        <v>543</v>
      </c>
      <c r="D290" s="699" t="s">
        <v>544</v>
      </c>
      <c r="E290" s="698" t="s">
        <v>2008</v>
      </c>
      <c r="F290" s="699" t="s">
        <v>2009</v>
      </c>
      <c r="G290" s="698" t="s">
        <v>2350</v>
      </c>
      <c r="H290" s="698" t="s">
        <v>2351</v>
      </c>
      <c r="I290" s="701">
        <v>2.380000114440918</v>
      </c>
      <c r="J290" s="701">
        <v>100</v>
      </c>
      <c r="K290" s="702">
        <v>238</v>
      </c>
    </row>
    <row r="291" spans="1:11" ht="14.45" customHeight="1" x14ac:dyDescent="0.2">
      <c r="A291" s="696" t="s">
        <v>530</v>
      </c>
      <c r="B291" s="697" t="s">
        <v>531</v>
      </c>
      <c r="C291" s="698" t="s">
        <v>543</v>
      </c>
      <c r="D291" s="699" t="s">
        <v>544</v>
      </c>
      <c r="E291" s="698" t="s">
        <v>2008</v>
      </c>
      <c r="F291" s="699" t="s">
        <v>2009</v>
      </c>
      <c r="G291" s="698" t="s">
        <v>2352</v>
      </c>
      <c r="H291" s="698" t="s">
        <v>2353</v>
      </c>
      <c r="I291" s="701">
        <v>2.4537501037120819</v>
      </c>
      <c r="J291" s="701">
        <v>1900</v>
      </c>
      <c r="K291" s="702">
        <v>4627</v>
      </c>
    </row>
    <row r="292" spans="1:11" ht="14.45" customHeight="1" x14ac:dyDescent="0.2">
      <c r="A292" s="696" t="s">
        <v>530</v>
      </c>
      <c r="B292" s="697" t="s">
        <v>531</v>
      </c>
      <c r="C292" s="698" t="s">
        <v>543</v>
      </c>
      <c r="D292" s="699" t="s">
        <v>544</v>
      </c>
      <c r="E292" s="698" t="s">
        <v>2008</v>
      </c>
      <c r="F292" s="699" t="s">
        <v>2009</v>
      </c>
      <c r="G292" s="698" t="s">
        <v>2354</v>
      </c>
      <c r="H292" s="698" t="s">
        <v>2355</v>
      </c>
      <c r="I292" s="701">
        <v>2.2700001001358032</v>
      </c>
      <c r="J292" s="701">
        <v>400</v>
      </c>
      <c r="K292" s="702">
        <v>919</v>
      </c>
    </row>
    <row r="293" spans="1:11" ht="14.45" customHeight="1" x14ac:dyDescent="0.2">
      <c r="A293" s="696" t="s">
        <v>530</v>
      </c>
      <c r="B293" s="697" t="s">
        <v>531</v>
      </c>
      <c r="C293" s="698" t="s">
        <v>543</v>
      </c>
      <c r="D293" s="699" t="s">
        <v>544</v>
      </c>
      <c r="E293" s="698" t="s">
        <v>2008</v>
      </c>
      <c r="F293" s="699" t="s">
        <v>2009</v>
      </c>
      <c r="G293" s="698" t="s">
        <v>2356</v>
      </c>
      <c r="H293" s="698" t="s">
        <v>2357</v>
      </c>
      <c r="I293" s="701">
        <v>1.9960000038146972</v>
      </c>
      <c r="J293" s="701">
        <v>300</v>
      </c>
      <c r="K293" s="702">
        <v>598.5</v>
      </c>
    </row>
    <row r="294" spans="1:11" ht="14.45" customHeight="1" x14ac:dyDescent="0.2">
      <c r="A294" s="696" t="s">
        <v>530</v>
      </c>
      <c r="B294" s="697" t="s">
        <v>531</v>
      </c>
      <c r="C294" s="698" t="s">
        <v>543</v>
      </c>
      <c r="D294" s="699" t="s">
        <v>544</v>
      </c>
      <c r="E294" s="698" t="s">
        <v>2008</v>
      </c>
      <c r="F294" s="699" t="s">
        <v>2009</v>
      </c>
      <c r="G294" s="698" t="s">
        <v>2358</v>
      </c>
      <c r="H294" s="698" t="s">
        <v>2359</v>
      </c>
      <c r="I294" s="701">
        <v>2.630000114440918</v>
      </c>
      <c r="J294" s="701">
        <v>100</v>
      </c>
      <c r="K294" s="702">
        <v>263</v>
      </c>
    </row>
    <row r="295" spans="1:11" ht="14.45" customHeight="1" x14ac:dyDescent="0.2">
      <c r="A295" s="696" t="s">
        <v>530</v>
      </c>
      <c r="B295" s="697" t="s">
        <v>531</v>
      </c>
      <c r="C295" s="698" t="s">
        <v>543</v>
      </c>
      <c r="D295" s="699" t="s">
        <v>544</v>
      </c>
      <c r="E295" s="698" t="s">
        <v>2008</v>
      </c>
      <c r="F295" s="699" t="s">
        <v>2009</v>
      </c>
      <c r="G295" s="698" t="s">
        <v>2360</v>
      </c>
      <c r="H295" s="698" t="s">
        <v>2361</v>
      </c>
      <c r="I295" s="701">
        <v>2.5299999713897705</v>
      </c>
      <c r="J295" s="701">
        <v>100</v>
      </c>
      <c r="K295" s="702">
        <v>253</v>
      </c>
    </row>
    <row r="296" spans="1:11" ht="14.45" customHeight="1" x14ac:dyDescent="0.2">
      <c r="A296" s="696" t="s">
        <v>530</v>
      </c>
      <c r="B296" s="697" t="s">
        <v>531</v>
      </c>
      <c r="C296" s="698" t="s">
        <v>543</v>
      </c>
      <c r="D296" s="699" t="s">
        <v>544</v>
      </c>
      <c r="E296" s="698" t="s">
        <v>2008</v>
      </c>
      <c r="F296" s="699" t="s">
        <v>2009</v>
      </c>
      <c r="G296" s="698" t="s">
        <v>2362</v>
      </c>
      <c r="H296" s="698" t="s">
        <v>2363</v>
      </c>
      <c r="I296" s="701">
        <v>2.690000057220459</v>
      </c>
      <c r="J296" s="701">
        <v>150</v>
      </c>
      <c r="K296" s="702">
        <v>403.5</v>
      </c>
    </row>
    <row r="297" spans="1:11" ht="14.45" customHeight="1" x14ac:dyDescent="0.2">
      <c r="A297" s="696" t="s">
        <v>530</v>
      </c>
      <c r="B297" s="697" t="s">
        <v>531</v>
      </c>
      <c r="C297" s="698" t="s">
        <v>543</v>
      </c>
      <c r="D297" s="699" t="s">
        <v>544</v>
      </c>
      <c r="E297" s="698" t="s">
        <v>2008</v>
      </c>
      <c r="F297" s="699" t="s">
        <v>2009</v>
      </c>
      <c r="G297" s="698" t="s">
        <v>2364</v>
      </c>
      <c r="H297" s="698" t="s">
        <v>2365</v>
      </c>
      <c r="I297" s="701">
        <v>23.629999160766602</v>
      </c>
      <c r="J297" s="701">
        <v>100</v>
      </c>
      <c r="K297" s="702">
        <v>2363</v>
      </c>
    </row>
    <row r="298" spans="1:11" ht="14.45" customHeight="1" x14ac:dyDescent="0.2">
      <c r="A298" s="696" t="s">
        <v>530</v>
      </c>
      <c r="B298" s="697" t="s">
        <v>531</v>
      </c>
      <c r="C298" s="698" t="s">
        <v>543</v>
      </c>
      <c r="D298" s="699" t="s">
        <v>544</v>
      </c>
      <c r="E298" s="698" t="s">
        <v>2008</v>
      </c>
      <c r="F298" s="699" t="s">
        <v>2009</v>
      </c>
      <c r="G298" s="698" t="s">
        <v>2366</v>
      </c>
      <c r="H298" s="698" t="s">
        <v>2367</v>
      </c>
      <c r="I298" s="701">
        <v>23.714999198913574</v>
      </c>
      <c r="J298" s="701">
        <v>75</v>
      </c>
      <c r="K298" s="702">
        <v>1778.75</v>
      </c>
    </row>
    <row r="299" spans="1:11" ht="14.45" customHeight="1" x14ac:dyDescent="0.2">
      <c r="A299" s="696" t="s">
        <v>530</v>
      </c>
      <c r="B299" s="697" t="s">
        <v>531</v>
      </c>
      <c r="C299" s="698" t="s">
        <v>543</v>
      </c>
      <c r="D299" s="699" t="s">
        <v>544</v>
      </c>
      <c r="E299" s="698" t="s">
        <v>2368</v>
      </c>
      <c r="F299" s="699" t="s">
        <v>2369</v>
      </c>
      <c r="G299" s="698" t="s">
        <v>2370</v>
      </c>
      <c r="H299" s="698" t="s">
        <v>2371</v>
      </c>
      <c r="I299" s="701">
        <v>36.909999847412109</v>
      </c>
      <c r="J299" s="701">
        <v>40</v>
      </c>
      <c r="K299" s="702">
        <v>1476.199951171875</v>
      </c>
    </row>
    <row r="300" spans="1:11" ht="14.45" customHeight="1" x14ac:dyDescent="0.2">
      <c r="A300" s="696" t="s">
        <v>530</v>
      </c>
      <c r="B300" s="697" t="s">
        <v>531</v>
      </c>
      <c r="C300" s="698" t="s">
        <v>543</v>
      </c>
      <c r="D300" s="699" t="s">
        <v>544</v>
      </c>
      <c r="E300" s="698" t="s">
        <v>2372</v>
      </c>
      <c r="F300" s="699" t="s">
        <v>2373</v>
      </c>
      <c r="G300" s="698" t="s">
        <v>2374</v>
      </c>
      <c r="H300" s="698" t="s">
        <v>2375</v>
      </c>
      <c r="I300" s="701">
        <v>8.4005882599774537</v>
      </c>
      <c r="J300" s="701">
        <v>9100</v>
      </c>
      <c r="K300" s="702">
        <v>92524.560241699219</v>
      </c>
    </row>
    <row r="301" spans="1:11" ht="14.45" customHeight="1" x14ac:dyDescent="0.2">
      <c r="A301" s="696" t="s">
        <v>530</v>
      </c>
      <c r="B301" s="697" t="s">
        <v>531</v>
      </c>
      <c r="C301" s="698" t="s">
        <v>543</v>
      </c>
      <c r="D301" s="699" t="s">
        <v>544</v>
      </c>
      <c r="E301" s="698" t="s">
        <v>2372</v>
      </c>
      <c r="F301" s="699" t="s">
        <v>2373</v>
      </c>
      <c r="G301" s="698" t="s">
        <v>2376</v>
      </c>
      <c r="H301" s="698" t="s">
        <v>2377</v>
      </c>
      <c r="I301" s="701">
        <v>56.740001678466797</v>
      </c>
      <c r="J301" s="701">
        <v>80</v>
      </c>
      <c r="K301" s="702">
        <v>4538.9600830078125</v>
      </c>
    </row>
    <row r="302" spans="1:11" ht="14.45" customHeight="1" x14ac:dyDescent="0.2">
      <c r="A302" s="696" t="s">
        <v>530</v>
      </c>
      <c r="B302" s="697" t="s">
        <v>531</v>
      </c>
      <c r="C302" s="698" t="s">
        <v>543</v>
      </c>
      <c r="D302" s="699" t="s">
        <v>544</v>
      </c>
      <c r="E302" s="698" t="s">
        <v>2372</v>
      </c>
      <c r="F302" s="699" t="s">
        <v>2373</v>
      </c>
      <c r="G302" s="698" t="s">
        <v>2378</v>
      </c>
      <c r="H302" s="698" t="s">
        <v>2379</v>
      </c>
      <c r="I302" s="701">
        <v>162.6199951171875</v>
      </c>
      <c r="J302" s="701">
        <v>30</v>
      </c>
      <c r="K302" s="702">
        <v>4878.60009765625</v>
      </c>
    </row>
    <row r="303" spans="1:11" ht="14.45" customHeight="1" x14ac:dyDescent="0.2">
      <c r="A303" s="696" t="s">
        <v>530</v>
      </c>
      <c r="B303" s="697" t="s">
        <v>531</v>
      </c>
      <c r="C303" s="698" t="s">
        <v>543</v>
      </c>
      <c r="D303" s="699" t="s">
        <v>544</v>
      </c>
      <c r="E303" s="698" t="s">
        <v>2372</v>
      </c>
      <c r="F303" s="699" t="s">
        <v>2373</v>
      </c>
      <c r="G303" s="698" t="s">
        <v>2380</v>
      </c>
      <c r="H303" s="698" t="s">
        <v>2381</v>
      </c>
      <c r="I303" s="701">
        <v>7.7412497997283936</v>
      </c>
      <c r="J303" s="701">
        <v>2250</v>
      </c>
      <c r="K303" s="702">
        <v>17417.5</v>
      </c>
    </row>
    <row r="304" spans="1:11" ht="14.45" customHeight="1" x14ac:dyDescent="0.2">
      <c r="A304" s="696" t="s">
        <v>530</v>
      </c>
      <c r="B304" s="697" t="s">
        <v>531</v>
      </c>
      <c r="C304" s="698" t="s">
        <v>543</v>
      </c>
      <c r="D304" s="699" t="s">
        <v>544</v>
      </c>
      <c r="E304" s="698" t="s">
        <v>2382</v>
      </c>
      <c r="F304" s="699" t="s">
        <v>2383</v>
      </c>
      <c r="G304" s="698" t="s">
        <v>2384</v>
      </c>
      <c r="H304" s="698" t="s">
        <v>2385</v>
      </c>
      <c r="I304" s="701">
        <v>35.310001373291016</v>
      </c>
      <c r="J304" s="701">
        <v>36</v>
      </c>
      <c r="K304" s="702">
        <v>1270.97998046875</v>
      </c>
    </row>
    <row r="305" spans="1:11" ht="14.45" customHeight="1" x14ac:dyDescent="0.2">
      <c r="A305" s="696" t="s">
        <v>530</v>
      </c>
      <c r="B305" s="697" t="s">
        <v>531</v>
      </c>
      <c r="C305" s="698" t="s">
        <v>543</v>
      </c>
      <c r="D305" s="699" t="s">
        <v>544</v>
      </c>
      <c r="E305" s="698" t="s">
        <v>2382</v>
      </c>
      <c r="F305" s="699" t="s">
        <v>2383</v>
      </c>
      <c r="G305" s="698" t="s">
        <v>2386</v>
      </c>
      <c r="H305" s="698" t="s">
        <v>2387</v>
      </c>
      <c r="I305" s="701">
        <v>20.579999923706055</v>
      </c>
      <c r="J305" s="701">
        <v>72</v>
      </c>
      <c r="K305" s="702">
        <v>1482.1099853515625</v>
      </c>
    </row>
    <row r="306" spans="1:11" ht="14.45" customHeight="1" x14ac:dyDescent="0.2">
      <c r="A306" s="696" t="s">
        <v>530</v>
      </c>
      <c r="B306" s="697" t="s">
        <v>531</v>
      </c>
      <c r="C306" s="698" t="s">
        <v>543</v>
      </c>
      <c r="D306" s="699" t="s">
        <v>544</v>
      </c>
      <c r="E306" s="698" t="s">
        <v>2382</v>
      </c>
      <c r="F306" s="699" t="s">
        <v>2383</v>
      </c>
      <c r="G306" s="698" t="s">
        <v>2388</v>
      </c>
      <c r="H306" s="698" t="s">
        <v>2389</v>
      </c>
      <c r="I306" s="701">
        <v>132.94000244140625</v>
      </c>
      <c r="J306" s="701">
        <v>20</v>
      </c>
      <c r="K306" s="702">
        <v>2658.800048828125</v>
      </c>
    </row>
    <row r="307" spans="1:11" ht="14.45" customHeight="1" x14ac:dyDescent="0.2">
      <c r="A307" s="696" t="s">
        <v>530</v>
      </c>
      <c r="B307" s="697" t="s">
        <v>531</v>
      </c>
      <c r="C307" s="698" t="s">
        <v>543</v>
      </c>
      <c r="D307" s="699" t="s">
        <v>544</v>
      </c>
      <c r="E307" s="698" t="s">
        <v>2382</v>
      </c>
      <c r="F307" s="699" t="s">
        <v>2383</v>
      </c>
      <c r="G307" s="698" t="s">
        <v>2390</v>
      </c>
      <c r="H307" s="698" t="s">
        <v>2391</v>
      </c>
      <c r="I307" s="701">
        <v>42.509998321533203</v>
      </c>
      <c r="J307" s="701">
        <v>36</v>
      </c>
      <c r="K307" s="702">
        <v>1530.31005859375</v>
      </c>
    </row>
    <row r="308" spans="1:11" ht="14.45" customHeight="1" x14ac:dyDescent="0.2">
      <c r="A308" s="696" t="s">
        <v>530</v>
      </c>
      <c r="B308" s="697" t="s">
        <v>531</v>
      </c>
      <c r="C308" s="698" t="s">
        <v>543</v>
      </c>
      <c r="D308" s="699" t="s">
        <v>544</v>
      </c>
      <c r="E308" s="698" t="s">
        <v>2382</v>
      </c>
      <c r="F308" s="699" t="s">
        <v>2383</v>
      </c>
      <c r="G308" s="698" t="s">
        <v>2392</v>
      </c>
      <c r="H308" s="698" t="s">
        <v>2393</v>
      </c>
      <c r="I308" s="701">
        <v>33.599998474121094</v>
      </c>
      <c r="J308" s="701">
        <v>72</v>
      </c>
      <c r="K308" s="702">
        <v>2419.3798828125</v>
      </c>
    </row>
    <row r="309" spans="1:11" ht="14.45" customHeight="1" x14ac:dyDescent="0.2">
      <c r="A309" s="696" t="s">
        <v>530</v>
      </c>
      <c r="B309" s="697" t="s">
        <v>531</v>
      </c>
      <c r="C309" s="698" t="s">
        <v>543</v>
      </c>
      <c r="D309" s="699" t="s">
        <v>544</v>
      </c>
      <c r="E309" s="698" t="s">
        <v>2382</v>
      </c>
      <c r="F309" s="699" t="s">
        <v>2383</v>
      </c>
      <c r="G309" s="698" t="s">
        <v>2394</v>
      </c>
      <c r="H309" s="698" t="s">
        <v>2395</v>
      </c>
      <c r="I309" s="701">
        <v>53.209999084472656</v>
      </c>
      <c r="J309" s="701">
        <v>72</v>
      </c>
      <c r="K309" s="702">
        <v>3831.300048828125</v>
      </c>
    </row>
    <row r="310" spans="1:11" ht="14.45" customHeight="1" x14ac:dyDescent="0.2">
      <c r="A310" s="696" t="s">
        <v>530</v>
      </c>
      <c r="B310" s="697" t="s">
        <v>531</v>
      </c>
      <c r="C310" s="698" t="s">
        <v>543</v>
      </c>
      <c r="D310" s="699" t="s">
        <v>544</v>
      </c>
      <c r="E310" s="698" t="s">
        <v>2382</v>
      </c>
      <c r="F310" s="699" t="s">
        <v>2383</v>
      </c>
      <c r="G310" s="698" t="s">
        <v>2396</v>
      </c>
      <c r="H310" s="698" t="s">
        <v>2397</v>
      </c>
      <c r="I310" s="701">
        <v>57.110000610351563</v>
      </c>
      <c r="J310" s="701">
        <v>36</v>
      </c>
      <c r="K310" s="702">
        <v>2055.860107421875</v>
      </c>
    </row>
    <row r="311" spans="1:11" ht="14.45" customHeight="1" x14ac:dyDescent="0.2">
      <c r="A311" s="696" t="s">
        <v>530</v>
      </c>
      <c r="B311" s="697" t="s">
        <v>531</v>
      </c>
      <c r="C311" s="698" t="s">
        <v>543</v>
      </c>
      <c r="D311" s="699" t="s">
        <v>544</v>
      </c>
      <c r="E311" s="698" t="s">
        <v>2398</v>
      </c>
      <c r="F311" s="699" t="s">
        <v>2399</v>
      </c>
      <c r="G311" s="698" t="s">
        <v>2400</v>
      </c>
      <c r="H311" s="698" t="s">
        <v>2401</v>
      </c>
      <c r="I311" s="701">
        <v>0.30272728204727173</v>
      </c>
      <c r="J311" s="701">
        <v>6500</v>
      </c>
      <c r="K311" s="702">
        <v>1966</v>
      </c>
    </row>
    <row r="312" spans="1:11" ht="14.45" customHeight="1" x14ac:dyDescent="0.2">
      <c r="A312" s="696" t="s">
        <v>530</v>
      </c>
      <c r="B312" s="697" t="s">
        <v>531</v>
      </c>
      <c r="C312" s="698" t="s">
        <v>543</v>
      </c>
      <c r="D312" s="699" t="s">
        <v>544</v>
      </c>
      <c r="E312" s="698" t="s">
        <v>2398</v>
      </c>
      <c r="F312" s="699" t="s">
        <v>2399</v>
      </c>
      <c r="G312" s="698" t="s">
        <v>2402</v>
      </c>
      <c r="H312" s="698" t="s">
        <v>2403</v>
      </c>
      <c r="I312" s="701">
        <v>0.3033333420753479</v>
      </c>
      <c r="J312" s="701">
        <v>1900</v>
      </c>
      <c r="K312" s="702">
        <v>573</v>
      </c>
    </row>
    <row r="313" spans="1:11" ht="14.45" customHeight="1" x14ac:dyDescent="0.2">
      <c r="A313" s="696" t="s">
        <v>530</v>
      </c>
      <c r="B313" s="697" t="s">
        <v>531</v>
      </c>
      <c r="C313" s="698" t="s">
        <v>543</v>
      </c>
      <c r="D313" s="699" t="s">
        <v>544</v>
      </c>
      <c r="E313" s="698" t="s">
        <v>2398</v>
      </c>
      <c r="F313" s="699" t="s">
        <v>2399</v>
      </c>
      <c r="G313" s="698" t="s">
        <v>2404</v>
      </c>
      <c r="H313" s="698" t="s">
        <v>2405</v>
      </c>
      <c r="I313" s="701">
        <v>0.36000001430511475</v>
      </c>
      <c r="J313" s="701">
        <v>1000</v>
      </c>
      <c r="K313" s="702">
        <v>360</v>
      </c>
    </row>
    <row r="314" spans="1:11" ht="14.45" customHeight="1" x14ac:dyDescent="0.2">
      <c r="A314" s="696" t="s">
        <v>530</v>
      </c>
      <c r="B314" s="697" t="s">
        <v>531</v>
      </c>
      <c r="C314" s="698" t="s">
        <v>543</v>
      </c>
      <c r="D314" s="699" t="s">
        <v>544</v>
      </c>
      <c r="E314" s="698" t="s">
        <v>2398</v>
      </c>
      <c r="F314" s="699" t="s">
        <v>2399</v>
      </c>
      <c r="G314" s="698" t="s">
        <v>2406</v>
      </c>
      <c r="H314" s="698" t="s">
        <v>2407</v>
      </c>
      <c r="I314" s="701">
        <v>0.68000000715255737</v>
      </c>
      <c r="J314" s="701">
        <v>100</v>
      </c>
      <c r="K314" s="702">
        <v>68</v>
      </c>
    </row>
    <row r="315" spans="1:11" ht="14.45" customHeight="1" x14ac:dyDescent="0.2">
      <c r="A315" s="696" t="s">
        <v>530</v>
      </c>
      <c r="B315" s="697" t="s">
        <v>531</v>
      </c>
      <c r="C315" s="698" t="s">
        <v>543</v>
      </c>
      <c r="D315" s="699" t="s">
        <v>544</v>
      </c>
      <c r="E315" s="698" t="s">
        <v>2398</v>
      </c>
      <c r="F315" s="699" t="s">
        <v>2399</v>
      </c>
      <c r="G315" s="698" t="s">
        <v>2408</v>
      </c>
      <c r="H315" s="698" t="s">
        <v>2409</v>
      </c>
      <c r="I315" s="701">
        <v>0.54352942985646868</v>
      </c>
      <c r="J315" s="701">
        <v>31600</v>
      </c>
      <c r="K315" s="702">
        <v>17204</v>
      </c>
    </row>
    <row r="316" spans="1:11" ht="14.45" customHeight="1" x14ac:dyDescent="0.2">
      <c r="A316" s="696" t="s">
        <v>530</v>
      </c>
      <c r="B316" s="697" t="s">
        <v>531</v>
      </c>
      <c r="C316" s="698" t="s">
        <v>543</v>
      </c>
      <c r="D316" s="699" t="s">
        <v>544</v>
      </c>
      <c r="E316" s="698" t="s">
        <v>2410</v>
      </c>
      <c r="F316" s="699" t="s">
        <v>2411</v>
      </c>
      <c r="G316" s="698" t="s">
        <v>2412</v>
      </c>
      <c r="H316" s="698" t="s">
        <v>2413</v>
      </c>
      <c r="I316" s="701">
        <v>26.620000839233398</v>
      </c>
      <c r="J316" s="701">
        <v>150</v>
      </c>
      <c r="K316" s="702">
        <v>3993</v>
      </c>
    </row>
    <row r="317" spans="1:11" ht="14.45" customHeight="1" x14ac:dyDescent="0.2">
      <c r="A317" s="696" t="s">
        <v>530</v>
      </c>
      <c r="B317" s="697" t="s">
        <v>531</v>
      </c>
      <c r="C317" s="698" t="s">
        <v>543</v>
      </c>
      <c r="D317" s="699" t="s">
        <v>544</v>
      </c>
      <c r="E317" s="698" t="s">
        <v>2410</v>
      </c>
      <c r="F317" s="699" t="s">
        <v>2411</v>
      </c>
      <c r="G317" s="698" t="s">
        <v>2414</v>
      </c>
      <c r="H317" s="698" t="s">
        <v>2415</v>
      </c>
      <c r="I317" s="701">
        <v>17.920000076293945</v>
      </c>
      <c r="J317" s="701">
        <v>100</v>
      </c>
      <c r="K317" s="702">
        <v>1792</v>
      </c>
    </row>
    <row r="318" spans="1:11" ht="14.45" customHeight="1" x14ac:dyDescent="0.2">
      <c r="A318" s="696" t="s">
        <v>530</v>
      </c>
      <c r="B318" s="697" t="s">
        <v>531</v>
      </c>
      <c r="C318" s="698" t="s">
        <v>543</v>
      </c>
      <c r="D318" s="699" t="s">
        <v>544</v>
      </c>
      <c r="E318" s="698" t="s">
        <v>2410</v>
      </c>
      <c r="F318" s="699" t="s">
        <v>2411</v>
      </c>
      <c r="G318" s="698" t="s">
        <v>2416</v>
      </c>
      <c r="H318" s="698" t="s">
        <v>2417</v>
      </c>
      <c r="I318" s="701">
        <v>17.80599937438965</v>
      </c>
      <c r="J318" s="701">
        <v>300</v>
      </c>
      <c r="K318" s="702">
        <v>5362.5</v>
      </c>
    </row>
    <row r="319" spans="1:11" ht="14.45" customHeight="1" x14ac:dyDescent="0.2">
      <c r="A319" s="696" t="s">
        <v>530</v>
      </c>
      <c r="B319" s="697" t="s">
        <v>531</v>
      </c>
      <c r="C319" s="698" t="s">
        <v>543</v>
      </c>
      <c r="D319" s="699" t="s">
        <v>544</v>
      </c>
      <c r="E319" s="698" t="s">
        <v>2410</v>
      </c>
      <c r="F319" s="699" t="s">
        <v>2411</v>
      </c>
      <c r="G319" s="698" t="s">
        <v>2418</v>
      </c>
      <c r="H319" s="698" t="s">
        <v>2419</v>
      </c>
      <c r="I319" s="701">
        <v>17.761999511718749</v>
      </c>
      <c r="J319" s="701">
        <v>250</v>
      </c>
      <c r="K319" s="702">
        <v>4440.5</v>
      </c>
    </row>
    <row r="320" spans="1:11" ht="14.45" customHeight="1" x14ac:dyDescent="0.2">
      <c r="A320" s="696" t="s">
        <v>530</v>
      </c>
      <c r="B320" s="697" t="s">
        <v>531</v>
      </c>
      <c r="C320" s="698" t="s">
        <v>543</v>
      </c>
      <c r="D320" s="699" t="s">
        <v>544</v>
      </c>
      <c r="E320" s="698" t="s">
        <v>2410</v>
      </c>
      <c r="F320" s="699" t="s">
        <v>2411</v>
      </c>
      <c r="G320" s="698" t="s">
        <v>2420</v>
      </c>
      <c r="H320" s="698" t="s">
        <v>2421</v>
      </c>
      <c r="I320" s="701">
        <v>18.059999465942383</v>
      </c>
      <c r="J320" s="701">
        <v>100</v>
      </c>
      <c r="K320" s="702">
        <v>1806</v>
      </c>
    </row>
    <row r="321" spans="1:11" ht="14.45" customHeight="1" x14ac:dyDescent="0.2">
      <c r="A321" s="696" t="s">
        <v>530</v>
      </c>
      <c r="B321" s="697" t="s">
        <v>531</v>
      </c>
      <c r="C321" s="698" t="s">
        <v>543</v>
      </c>
      <c r="D321" s="699" t="s">
        <v>544</v>
      </c>
      <c r="E321" s="698" t="s">
        <v>2410</v>
      </c>
      <c r="F321" s="699" t="s">
        <v>2411</v>
      </c>
      <c r="G321" s="698" t="s">
        <v>2422</v>
      </c>
      <c r="H321" s="698" t="s">
        <v>2423</v>
      </c>
      <c r="I321" s="701">
        <v>18.100000381469727</v>
      </c>
      <c r="J321" s="701">
        <v>50</v>
      </c>
      <c r="K321" s="702">
        <v>905</v>
      </c>
    </row>
    <row r="322" spans="1:11" ht="14.45" customHeight="1" x14ac:dyDescent="0.2">
      <c r="A322" s="696" t="s">
        <v>530</v>
      </c>
      <c r="B322" s="697" t="s">
        <v>531</v>
      </c>
      <c r="C322" s="698" t="s">
        <v>543</v>
      </c>
      <c r="D322" s="699" t="s">
        <v>544</v>
      </c>
      <c r="E322" s="698" t="s">
        <v>2410</v>
      </c>
      <c r="F322" s="699" t="s">
        <v>2411</v>
      </c>
      <c r="G322" s="698" t="s">
        <v>2424</v>
      </c>
      <c r="H322" s="698" t="s">
        <v>2425</v>
      </c>
      <c r="I322" s="701">
        <v>17.692500114440918</v>
      </c>
      <c r="J322" s="701">
        <v>200</v>
      </c>
      <c r="K322" s="702">
        <v>3538.5</v>
      </c>
    </row>
    <row r="323" spans="1:11" ht="14.45" customHeight="1" x14ac:dyDescent="0.2">
      <c r="A323" s="696" t="s">
        <v>530</v>
      </c>
      <c r="B323" s="697" t="s">
        <v>531</v>
      </c>
      <c r="C323" s="698" t="s">
        <v>543</v>
      </c>
      <c r="D323" s="699" t="s">
        <v>544</v>
      </c>
      <c r="E323" s="698" t="s">
        <v>2410</v>
      </c>
      <c r="F323" s="699" t="s">
        <v>2411</v>
      </c>
      <c r="G323" s="698" t="s">
        <v>2426</v>
      </c>
      <c r="H323" s="698" t="s">
        <v>2427</v>
      </c>
      <c r="I323" s="701">
        <v>2.8780000686645506</v>
      </c>
      <c r="J323" s="701">
        <v>35000</v>
      </c>
      <c r="K323" s="702">
        <v>100750</v>
      </c>
    </row>
    <row r="324" spans="1:11" ht="14.45" customHeight="1" x14ac:dyDescent="0.2">
      <c r="A324" s="696" t="s">
        <v>530</v>
      </c>
      <c r="B324" s="697" t="s">
        <v>531</v>
      </c>
      <c r="C324" s="698" t="s">
        <v>543</v>
      </c>
      <c r="D324" s="699" t="s">
        <v>544</v>
      </c>
      <c r="E324" s="698" t="s">
        <v>2410</v>
      </c>
      <c r="F324" s="699" t="s">
        <v>2411</v>
      </c>
      <c r="G324" s="698" t="s">
        <v>2428</v>
      </c>
      <c r="H324" s="698" t="s">
        <v>2429</v>
      </c>
      <c r="I324" s="701">
        <v>2.8840001106262205</v>
      </c>
      <c r="J324" s="701">
        <v>34000</v>
      </c>
      <c r="K324" s="702">
        <v>98080</v>
      </c>
    </row>
    <row r="325" spans="1:11" ht="14.45" customHeight="1" x14ac:dyDescent="0.2">
      <c r="A325" s="696" t="s">
        <v>530</v>
      </c>
      <c r="B325" s="697" t="s">
        <v>531</v>
      </c>
      <c r="C325" s="698" t="s">
        <v>543</v>
      </c>
      <c r="D325" s="699" t="s">
        <v>544</v>
      </c>
      <c r="E325" s="698" t="s">
        <v>2410</v>
      </c>
      <c r="F325" s="699" t="s">
        <v>2411</v>
      </c>
      <c r="G325" s="698" t="s">
        <v>2430</v>
      </c>
      <c r="H325" s="698" t="s">
        <v>2431</v>
      </c>
      <c r="I325" s="701">
        <v>2.8975000977516174</v>
      </c>
      <c r="J325" s="701">
        <v>18000</v>
      </c>
      <c r="K325" s="702">
        <v>52160</v>
      </c>
    </row>
    <row r="326" spans="1:11" ht="14.45" customHeight="1" x14ac:dyDescent="0.2">
      <c r="A326" s="696" t="s">
        <v>530</v>
      </c>
      <c r="B326" s="697" t="s">
        <v>531</v>
      </c>
      <c r="C326" s="698" t="s">
        <v>543</v>
      </c>
      <c r="D326" s="699" t="s">
        <v>544</v>
      </c>
      <c r="E326" s="698" t="s">
        <v>2410</v>
      </c>
      <c r="F326" s="699" t="s">
        <v>2411</v>
      </c>
      <c r="G326" s="698" t="s">
        <v>2432</v>
      </c>
      <c r="H326" s="698" t="s">
        <v>2433</v>
      </c>
      <c r="I326" s="701">
        <v>2.2999999523162842</v>
      </c>
      <c r="J326" s="701">
        <v>6000</v>
      </c>
      <c r="K326" s="702">
        <v>13800</v>
      </c>
    </row>
    <row r="327" spans="1:11" ht="14.45" customHeight="1" x14ac:dyDescent="0.2">
      <c r="A327" s="696" t="s">
        <v>530</v>
      </c>
      <c r="B327" s="697" t="s">
        <v>531</v>
      </c>
      <c r="C327" s="698" t="s">
        <v>543</v>
      </c>
      <c r="D327" s="699" t="s">
        <v>544</v>
      </c>
      <c r="E327" s="698" t="s">
        <v>2410</v>
      </c>
      <c r="F327" s="699" t="s">
        <v>2411</v>
      </c>
      <c r="G327" s="698" t="s">
        <v>2432</v>
      </c>
      <c r="H327" s="698" t="s">
        <v>2434</v>
      </c>
      <c r="I327" s="701">
        <v>2.2999999523162842</v>
      </c>
      <c r="J327" s="701">
        <v>5000</v>
      </c>
      <c r="K327" s="702">
        <v>11500</v>
      </c>
    </row>
    <row r="328" spans="1:11" ht="14.45" customHeight="1" x14ac:dyDescent="0.2">
      <c r="A328" s="696" t="s">
        <v>530</v>
      </c>
      <c r="B328" s="697" t="s">
        <v>531</v>
      </c>
      <c r="C328" s="698" t="s">
        <v>543</v>
      </c>
      <c r="D328" s="699" t="s">
        <v>544</v>
      </c>
      <c r="E328" s="698" t="s">
        <v>2410</v>
      </c>
      <c r="F328" s="699" t="s">
        <v>2411</v>
      </c>
      <c r="G328" s="698" t="s">
        <v>2435</v>
      </c>
      <c r="H328" s="698" t="s">
        <v>2436</v>
      </c>
      <c r="I328" s="701">
        <v>2.2999999523162842</v>
      </c>
      <c r="J328" s="701">
        <v>13000</v>
      </c>
      <c r="K328" s="702">
        <v>29900</v>
      </c>
    </row>
    <row r="329" spans="1:11" ht="14.45" customHeight="1" x14ac:dyDescent="0.2">
      <c r="A329" s="696" t="s">
        <v>530</v>
      </c>
      <c r="B329" s="697" t="s">
        <v>531</v>
      </c>
      <c r="C329" s="698" t="s">
        <v>543</v>
      </c>
      <c r="D329" s="699" t="s">
        <v>544</v>
      </c>
      <c r="E329" s="698" t="s">
        <v>2410</v>
      </c>
      <c r="F329" s="699" t="s">
        <v>2411</v>
      </c>
      <c r="G329" s="698" t="s">
        <v>2437</v>
      </c>
      <c r="H329" s="698" t="s">
        <v>2438</v>
      </c>
      <c r="I329" s="701">
        <v>2.2999999523162842</v>
      </c>
      <c r="J329" s="701">
        <v>2000</v>
      </c>
      <c r="K329" s="702">
        <v>4600</v>
      </c>
    </row>
    <row r="330" spans="1:11" ht="14.45" customHeight="1" x14ac:dyDescent="0.2">
      <c r="A330" s="696" t="s">
        <v>530</v>
      </c>
      <c r="B330" s="697" t="s">
        <v>531</v>
      </c>
      <c r="C330" s="698" t="s">
        <v>543</v>
      </c>
      <c r="D330" s="699" t="s">
        <v>544</v>
      </c>
      <c r="E330" s="698" t="s">
        <v>2410</v>
      </c>
      <c r="F330" s="699" t="s">
        <v>2411</v>
      </c>
      <c r="G330" s="698" t="s">
        <v>2439</v>
      </c>
      <c r="H330" s="698" t="s">
        <v>2440</v>
      </c>
      <c r="I330" s="701">
        <v>4.8299999237060547</v>
      </c>
      <c r="J330" s="701">
        <v>8000</v>
      </c>
      <c r="K330" s="702">
        <v>38640</v>
      </c>
    </row>
    <row r="331" spans="1:11" ht="14.45" customHeight="1" x14ac:dyDescent="0.2">
      <c r="A331" s="696" t="s">
        <v>530</v>
      </c>
      <c r="B331" s="697" t="s">
        <v>531</v>
      </c>
      <c r="C331" s="698" t="s">
        <v>543</v>
      </c>
      <c r="D331" s="699" t="s">
        <v>544</v>
      </c>
      <c r="E331" s="698" t="s">
        <v>2410</v>
      </c>
      <c r="F331" s="699" t="s">
        <v>2411</v>
      </c>
      <c r="G331" s="698" t="s">
        <v>2441</v>
      </c>
      <c r="H331" s="698" t="s">
        <v>2442</v>
      </c>
      <c r="I331" s="701">
        <v>4.1150000095367432</v>
      </c>
      <c r="J331" s="701">
        <v>8800</v>
      </c>
      <c r="K331" s="702">
        <v>36176</v>
      </c>
    </row>
    <row r="332" spans="1:11" ht="14.45" customHeight="1" x14ac:dyDescent="0.2">
      <c r="A332" s="696" t="s">
        <v>530</v>
      </c>
      <c r="B332" s="697" t="s">
        <v>531</v>
      </c>
      <c r="C332" s="698" t="s">
        <v>543</v>
      </c>
      <c r="D332" s="699" t="s">
        <v>544</v>
      </c>
      <c r="E332" s="698" t="s">
        <v>2410</v>
      </c>
      <c r="F332" s="699" t="s">
        <v>2411</v>
      </c>
      <c r="G332" s="698" t="s">
        <v>2443</v>
      </c>
      <c r="H332" s="698" t="s">
        <v>2444</v>
      </c>
      <c r="I332" s="701">
        <v>2.6600000858306885</v>
      </c>
      <c r="J332" s="701">
        <v>700</v>
      </c>
      <c r="K332" s="702">
        <v>1862</v>
      </c>
    </row>
    <row r="333" spans="1:11" ht="14.45" customHeight="1" x14ac:dyDescent="0.2">
      <c r="A333" s="696" t="s">
        <v>530</v>
      </c>
      <c r="B333" s="697" t="s">
        <v>531</v>
      </c>
      <c r="C333" s="698" t="s">
        <v>543</v>
      </c>
      <c r="D333" s="699" t="s">
        <v>544</v>
      </c>
      <c r="E333" s="698" t="s">
        <v>2410</v>
      </c>
      <c r="F333" s="699" t="s">
        <v>2411</v>
      </c>
      <c r="G333" s="698" t="s">
        <v>2445</v>
      </c>
      <c r="H333" s="698" t="s">
        <v>2446</v>
      </c>
      <c r="I333" s="701">
        <v>2.6600000858306885</v>
      </c>
      <c r="J333" s="701">
        <v>100</v>
      </c>
      <c r="K333" s="702">
        <v>266</v>
      </c>
    </row>
    <row r="334" spans="1:11" ht="14.45" customHeight="1" x14ac:dyDescent="0.2">
      <c r="A334" s="696" t="s">
        <v>530</v>
      </c>
      <c r="B334" s="697" t="s">
        <v>531</v>
      </c>
      <c r="C334" s="698" t="s">
        <v>543</v>
      </c>
      <c r="D334" s="699" t="s">
        <v>544</v>
      </c>
      <c r="E334" s="698" t="s">
        <v>2410</v>
      </c>
      <c r="F334" s="699" t="s">
        <v>2411</v>
      </c>
      <c r="G334" s="698" t="s">
        <v>2447</v>
      </c>
      <c r="H334" s="698" t="s">
        <v>2448</v>
      </c>
      <c r="I334" s="701">
        <v>3.7300000190734863</v>
      </c>
      <c r="J334" s="701">
        <v>10000</v>
      </c>
      <c r="K334" s="702">
        <v>37300</v>
      </c>
    </row>
    <row r="335" spans="1:11" ht="14.45" customHeight="1" x14ac:dyDescent="0.2">
      <c r="A335" s="696" t="s">
        <v>530</v>
      </c>
      <c r="B335" s="697" t="s">
        <v>531</v>
      </c>
      <c r="C335" s="698" t="s">
        <v>543</v>
      </c>
      <c r="D335" s="699" t="s">
        <v>544</v>
      </c>
      <c r="E335" s="698" t="s">
        <v>2410</v>
      </c>
      <c r="F335" s="699" t="s">
        <v>2411</v>
      </c>
      <c r="G335" s="698" t="s">
        <v>2449</v>
      </c>
      <c r="H335" s="698" t="s">
        <v>2450</v>
      </c>
      <c r="I335" s="701">
        <v>3.869999885559082</v>
      </c>
      <c r="J335" s="701">
        <v>8000</v>
      </c>
      <c r="K335" s="702">
        <v>30960</v>
      </c>
    </row>
    <row r="336" spans="1:11" ht="14.45" customHeight="1" x14ac:dyDescent="0.2">
      <c r="A336" s="696" t="s">
        <v>530</v>
      </c>
      <c r="B336" s="697" t="s">
        <v>531</v>
      </c>
      <c r="C336" s="698" t="s">
        <v>543</v>
      </c>
      <c r="D336" s="699" t="s">
        <v>544</v>
      </c>
      <c r="E336" s="698" t="s">
        <v>2410</v>
      </c>
      <c r="F336" s="699" t="s">
        <v>2411</v>
      </c>
      <c r="G336" s="698" t="s">
        <v>2449</v>
      </c>
      <c r="H336" s="698" t="s">
        <v>2451</v>
      </c>
      <c r="I336" s="701">
        <v>3.875</v>
      </c>
      <c r="J336" s="701">
        <v>11000</v>
      </c>
      <c r="K336" s="702">
        <v>42650</v>
      </c>
    </row>
    <row r="337" spans="1:11" ht="14.45" customHeight="1" x14ac:dyDescent="0.2">
      <c r="A337" s="696" t="s">
        <v>530</v>
      </c>
      <c r="B337" s="697" t="s">
        <v>531</v>
      </c>
      <c r="C337" s="698" t="s">
        <v>543</v>
      </c>
      <c r="D337" s="699" t="s">
        <v>544</v>
      </c>
      <c r="E337" s="698" t="s">
        <v>2410</v>
      </c>
      <c r="F337" s="699" t="s">
        <v>2411</v>
      </c>
      <c r="G337" s="698" t="s">
        <v>2452</v>
      </c>
      <c r="H337" s="698" t="s">
        <v>2453</v>
      </c>
      <c r="I337" s="701">
        <v>3.1500000953674316</v>
      </c>
      <c r="J337" s="701">
        <v>0</v>
      </c>
      <c r="K337" s="702">
        <v>0</v>
      </c>
    </row>
    <row r="338" spans="1:11" ht="14.45" customHeight="1" x14ac:dyDescent="0.2">
      <c r="A338" s="696" t="s">
        <v>530</v>
      </c>
      <c r="B338" s="697" t="s">
        <v>531</v>
      </c>
      <c r="C338" s="698" t="s">
        <v>543</v>
      </c>
      <c r="D338" s="699" t="s">
        <v>544</v>
      </c>
      <c r="E338" s="698" t="s">
        <v>2410</v>
      </c>
      <c r="F338" s="699" t="s">
        <v>2411</v>
      </c>
      <c r="G338" s="698" t="s">
        <v>2454</v>
      </c>
      <c r="H338" s="698" t="s">
        <v>2455</v>
      </c>
      <c r="I338" s="701">
        <v>3.0199999809265137</v>
      </c>
      <c r="J338" s="701">
        <v>8000</v>
      </c>
      <c r="K338" s="702">
        <v>24160</v>
      </c>
    </row>
    <row r="339" spans="1:11" ht="14.45" customHeight="1" x14ac:dyDescent="0.2">
      <c r="A339" s="696" t="s">
        <v>530</v>
      </c>
      <c r="B339" s="697" t="s">
        <v>531</v>
      </c>
      <c r="C339" s="698" t="s">
        <v>543</v>
      </c>
      <c r="D339" s="699" t="s">
        <v>544</v>
      </c>
      <c r="E339" s="698" t="s">
        <v>2410</v>
      </c>
      <c r="F339" s="699" t="s">
        <v>2411</v>
      </c>
      <c r="G339" s="698" t="s">
        <v>2456</v>
      </c>
      <c r="H339" s="698" t="s">
        <v>2457</v>
      </c>
      <c r="I339" s="701">
        <v>3.0199999809265137</v>
      </c>
      <c r="J339" s="701">
        <v>8000</v>
      </c>
      <c r="K339" s="702">
        <v>24160</v>
      </c>
    </row>
    <row r="340" spans="1:11" ht="14.45" customHeight="1" x14ac:dyDescent="0.2">
      <c r="A340" s="696" t="s">
        <v>530</v>
      </c>
      <c r="B340" s="697" t="s">
        <v>531</v>
      </c>
      <c r="C340" s="698" t="s">
        <v>543</v>
      </c>
      <c r="D340" s="699" t="s">
        <v>544</v>
      </c>
      <c r="E340" s="698" t="s">
        <v>2410</v>
      </c>
      <c r="F340" s="699" t="s">
        <v>2411</v>
      </c>
      <c r="G340" s="698" t="s">
        <v>2458</v>
      </c>
      <c r="H340" s="698" t="s">
        <v>2459</v>
      </c>
      <c r="I340" s="701">
        <v>3.0199999809265137</v>
      </c>
      <c r="J340" s="701">
        <v>0</v>
      </c>
      <c r="K340" s="702">
        <v>0</v>
      </c>
    </row>
    <row r="341" spans="1:11" ht="14.45" customHeight="1" x14ac:dyDescent="0.2">
      <c r="A341" s="696" t="s">
        <v>530</v>
      </c>
      <c r="B341" s="697" t="s">
        <v>531</v>
      </c>
      <c r="C341" s="698" t="s">
        <v>543</v>
      </c>
      <c r="D341" s="699" t="s">
        <v>544</v>
      </c>
      <c r="E341" s="698" t="s">
        <v>2410</v>
      </c>
      <c r="F341" s="699" t="s">
        <v>2411</v>
      </c>
      <c r="G341" s="698" t="s">
        <v>2460</v>
      </c>
      <c r="H341" s="698" t="s">
        <v>2461</v>
      </c>
      <c r="I341" s="701">
        <v>3.1500000953674316</v>
      </c>
      <c r="J341" s="701">
        <v>200</v>
      </c>
      <c r="K341" s="702">
        <v>629.20001220703125</v>
      </c>
    </row>
    <row r="342" spans="1:11" ht="14.45" customHeight="1" x14ac:dyDescent="0.2">
      <c r="A342" s="696" t="s">
        <v>530</v>
      </c>
      <c r="B342" s="697" t="s">
        <v>531</v>
      </c>
      <c r="C342" s="698" t="s">
        <v>543</v>
      </c>
      <c r="D342" s="699" t="s">
        <v>544</v>
      </c>
      <c r="E342" s="698" t="s">
        <v>2410</v>
      </c>
      <c r="F342" s="699" t="s">
        <v>2411</v>
      </c>
      <c r="G342" s="698" t="s">
        <v>2462</v>
      </c>
      <c r="H342" s="698" t="s">
        <v>2463</v>
      </c>
      <c r="I342" s="701">
        <v>3.0299999713897705</v>
      </c>
      <c r="J342" s="701">
        <v>180</v>
      </c>
      <c r="K342" s="702">
        <v>545.4000244140625</v>
      </c>
    </row>
    <row r="343" spans="1:11" ht="14.45" customHeight="1" x14ac:dyDescent="0.2">
      <c r="A343" s="696" t="s">
        <v>530</v>
      </c>
      <c r="B343" s="697" t="s">
        <v>531</v>
      </c>
      <c r="C343" s="698" t="s">
        <v>543</v>
      </c>
      <c r="D343" s="699" t="s">
        <v>544</v>
      </c>
      <c r="E343" s="698" t="s">
        <v>2410</v>
      </c>
      <c r="F343" s="699" t="s">
        <v>2411</v>
      </c>
      <c r="G343" s="698" t="s">
        <v>2464</v>
      </c>
      <c r="H343" s="698" t="s">
        <v>2465</v>
      </c>
      <c r="I343" s="701">
        <v>4.690000057220459</v>
      </c>
      <c r="J343" s="701">
        <v>8000</v>
      </c>
      <c r="K343" s="702">
        <v>37520</v>
      </c>
    </row>
    <row r="344" spans="1:11" ht="14.45" customHeight="1" x14ac:dyDescent="0.2">
      <c r="A344" s="696" t="s">
        <v>530</v>
      </c>
      <c r="B344" s="697" t="s">
        <v>531</v>
      </c>
      <c r="C344" s="698" t="s">
        <v>543</v>
      </c>
      <c r="D344" s="699" t="s">
        <v>544</v>
      </c>
      <c r="E344" s="698" t="s">
        <v>2466</v>
      </c>
      <c r="F344" s="699" t="s">
        <v>2467</v>
      </c>
      <c r="G344" s="698" t="s">
        <v>2468</v>
      </c>
      <c r="H344" s="698" t="s">
        <v>2469</v>
      </c>
      <c r="I344" s="701">
        <v>319.91250610351563</v>
      </c>
      <c r="J344" s="701">
        <v>180</v>
      </c>
      <c r="K344" s="702">
        <v>57584.2216796875</v>
      </c>
    </row>
    <row r="345" spans="1:11" ht="14.45" customHeight="1" x14ac:dyDescent="0.2">
      <c r="A345" s="696" t="s">
        <v>530</v>
      </c>
      <c r="B345" s="697" t="s">
        <v>531</v>
      </c>
      <c r="C345" s="698" t="s">
        <v>543</v>
      </c>
      <c r="D345" s="699" t="s">
        <v>544</v>
      </c>
      <c r="E345" s="698" t="s">
        <v>2466</v>
      </c>
      <c r="F345" s="699" t="s">
        <v>2467</v>
      </c>
      <c r="G345" s="698" t="s">
        <v>2470</v>
      </c>
      <c r="H345" s="698" t="s">
        <v>2471</v>
      </c>
      <c r="I345" s="701">
        <v>375.10000610351563</v>
      </c>
      <c r="J345" s="701">
        <v>30</v>
      </c>
      <c r="K345" s="702">
        <v>11253</v>
      </c>
    </row>
    <row r="346" spans="1:11" ht="14.45" customHeight="1" x14ac:dyDescent="0.2">
      <c r="A346" s="696" t="s">
        <v>530</v>
      </c>
      <c r="B346" s="697" t="s">
        <v>531</v>
      </c>
      <c r="C346" s="698" t="s">
        <v>543</v>
      </c>
      <c r="D346" s="699" t="s">
        <v>544</v>
      </c>
      <c r="E346" s="698" t="s">
        <v>2466</v>
      </c>
      <c r="F346" s="699" t="s">
        <v>2467</v>
      </c>
      <c r="G346" s="698" t="s">
        <v>2472</v>
      </c>
      <c r="H346" s="698" t="s">
        <v>2473</v>
      </c>
      <c r="I346" s="701">
        <v>442.3900146484375</v>
      </c>
      <c r="J346" s="701">
        <v>60</v>
      </c>
      <c r="K346" s="702">
        <v>26543.279296875</v>
      </c>
    </row>
    <row r="347" spans="1:11" ht="14.45" customHeight="1" x14ac:dyDescent="0.2">
      <c r="A347" s="696" t="s">
        <v>530</v>
      </c>
      <c r="B347" s="697" t="s">
        <v>531</v>
      </c>
      <c r="C347" s="698" t="s">
        <v>543</v>
      </c>
      <c r="D347" s="699" t="s">
        <v>544</v>
      </c>
      <c r="E347" s="698" t="s">
        <v>2466</v>
      </c>
      <c r="F347" s="699" t="s">
        <v>2467</v>
      </c>
      <c r="G347" s="698" t="s">
        <v>2474</v>
      </c>
      <c r="H347" s="698" t="s">
        <v>2475</v>
      </c>
      <c r="I347" s="701">
        <v>568.78997802734375</v>
      </c>
      <c r="J347" s="701">
        <v>10</v>
      </c>
      <c r="K347" s="702">
        <v>5687.85009765625</v>
      </c>
    </row>
    <row r="348" spans="1:11" ht="14.45" customHeight="1" x14ac:dyDescent="0.2">
      <c r="A348" s="696" t="s">
        <v>530</v>
      </c>
      <c r="B348" s="697" t="s">
        <v>531</v>
      </c>
      <c r="C348" s="698" t="s">
        <v>543</v>
      </c>
      <c r="D348" s="699" t="s">
        <v>544</v>
      </c>
      <c r="E348" s="698" t="s">
        <v>2466</v>
      </c>
      <c r="F348" s="699" t="s">
        <v>2467</v>
      </c>
      <c r="G348" s="698" t="s">
        <v>2476</v>
      </c>
      <c r="H348" s="698" t="s">
        <v>2477</v>
      </c>
      <c r="I348" s="701">
        <v>928.21002197265625</v>
      </c>
      <c r="J348" s="701">
        <v>10</v>
      </c>
      <c r="K348" s="702">
        <v>9282.0595703125</v>
      </c>
    </row>
    <row r="349" spans="1:11" ht="14.45" customHeight="1" x14ac:dyDescent="0.2">
      <c r="A349" s="696" t="s">
        <v>530</v>
      </c>
      <c r="B349" s="697" t="s">
        <v>531</v>
      </c>
      <c r="C349" s="698" t="s">
        <v>543</v>
      </c>
      <c r="D349" s="699" t="s">
        <v>544</v>
      </c>
      <c r="E349" s="698" t="s">
        <v>2466</v>
      </c>
      <c r="F349" s="699" t="s">
        <v>2467</v>
      </c>
      <c r="G349" s="698" t="s">
        <v>2474</v>
      </c>
      <c r="H349" s="698" t="s">
        <v>2478</v>
      </c>
      <c r="I349" s="701">
        <v>568.78997802734375</v>
      </c>
      <c r="J349" s="701">
        <v>90</v>
      </c>
      <c r="K349" s="702">
        <v>51190.65087890625</v>
      </c>
    </row>
    <row r="350" spans="1:11" ht="14.45" customHeight="1" x14ac:dyDescent="0.2">
      <c r="A350" s="696" t="s">
        <v>530</v>
      </c>
      <c r="B350" s="697" t="s">
        <v>531</v>
      </c>
      <c r="C350" s="698" t="s">
        <v>543</v>
      </c>
      <c r="D350" s="699" t="s">
        <v>544</v>
      </c>
      <c r="E350" s="698" t="s">
        <v>2466</v>
      </c>
      <c r="F350" s="699" t="s">
        <v>2467</v>
      </c>
      <c r="G350" s="698" t="s">
        <v>2479</v>
      </c>
      <c r="H350" s="698" t="s">
        <v>2480</v>
      </c>
      <c r="I350" s="701">
        <v>1094.2066243489583</v>
      </c>
      <c r="J350" s="701">
        <v>5</v>
      </c>
      <c r="K350" s="702">
        <v>5471.019775390625</v>
      </c>
    </row>
    <row r="351" spans="1:11" ht="14.45" customHeight="1" x14ac:dyDescent="0.2">
      <c r="A351" s="696" t="s">
        <v>530</v>
      </c>
      <c r="B351" s="697" t="s">
        <v>531</v>
      </c>
      <c r="C351" s="698" t="s">
        <v>543</v>
      </c>
      <c r="D351" s="699" t="s">
        <v>544</v>
      </c>
      <c r="E351" s="698" t="s">
        <v>2466</v>
      </c>
      <c r="F351" s="699" t="s">
        <v>2467</v>
      </c>
      <c r="G351" s="698" t="s">
        <v>2481</v>
      </c>
      <c r="H351" s="698" t="s">
        <v>2482</v>
      </c>
      <c r="I351" s="701">
        <v>1286.0400390625</v>
      </c>
      <c r="J351" s="701">
        <v>3</v>
      </c>
      <c r="K351" s="702">
        <v>3858.1201171875</v>
      </c>
    </row>
    <row r="352" spans="1:11" ht="14.45" customHeight="1" x14ac:dyDescent="0.2">
      <c r="A352" s="696" t="s">
        <v>530</v>
      </c>
      <c r="B352" s="697" t="s">
        <v>531</v>
      </c>
      <c r="C352" s="698" t="s">
        <v>543</v>
      </c>
      <c r="D352" s="699" t="s">
        <v>544</v>
      </c>
      <c r="E352" s="698" t="s">
        <v>2466</v>
      </c>
      <c r="F352" s="699" t="s">
        <v>2467</v>
      </c>
      <c r="G352" s="698" t="s">
        <v>2483</v>
      </c>
      <c r="H352" s="698" t="s">
        <v>2484</v>
      </c>
      <c r="I352" s="701">
        <v>1286.06005859375</v>
      </c>
      <c r="J352" s="701">
        <v>4</v>
      </c>
      <c r="K352" s="702">
        <v>5144.22021484375</v>
      </c>
    </row>
    <row r="353" spans="1:11" ht="14.45" customHeight="1" x14ac:dyDescent="0.2">
      <c r="A353" s="696" t="s">
        <v>530</v>
      </c>
      <c r="B353" s="697" t="s">
        <v>531</v>
      </c>
      <c r="C353" s="698" t="s">
        <v>543</v>
      </c>
      <c r="D353" s="699" t="s">
        <v>544</v>
      </c>
      <c r="E353" s="698" t="s">
        <v>2485</v>
      </c>
      <c r="F353" s="699" t="s">
        <v>2486</v>
      </c>
      <c r="G353" s="698" t="s">
        <v>2487</v>
      </c>
      <c r="H353" s="698" t="s">
        <v>2488</v>
      </c>
      <c r="I353" s="701">
        <v>13.189999580383301</v>
      </c>
      <c r="J353" s="701">
        <v>120</v>
      </c>
      <c r="K353" s="702">
        <v>1582.800048828125</v>
      </c>
    </row>
    <row r="354" spans="1:11" ht="14.45" customHeight="1" x14ac:dyDescent="0.2">
      <c r="A354" s="696" t="s">
        <v>530</v>
      </c>
      <c r="B354" s="697" t="s">
        <v>531</v>
      </c>
      <c r="C354" s="698" t="s">
        <v>543</v>
      </c>
      <c r="D354" s="699" t="s">
        <v>544</v>
      </c>
      <c r="E354" s="698" t="s">
        <v>2485</v>
      </c>
      <c r="F354" s="699" t="s">
        <v>2486</v>
      </c>
      <c r="G354" s="698" t="s">
        <v>2487</v>
      </c>
      <c r="H354" s="698" t="s">
        <v>2489</v>
      </c>
      <c r="I354" s="701">
        <v>13.189999580383301</v>
      </c>
      <c r="J354" s="701">
        <v>60</v>
      </c>
      <c r="K354" s="702">
        <v>791.4000244140625</v>
      </c>
    </row>
    <row r="355" spans="1:11" ht="14.45" customHeight="1" x14ac:dyDescent="0.2">
      <c r="A355" s="696" t="s">
        <v>530</v>
      </c>
      <c r="B355" s="697" t="s">
        <v>531</v>
      </c>
      <c r="C355" s="698" t="s">
        <v>543</v>
      </c>
      <c r="D355" s="699" t="s">
        <v>544</v>
      </c>
      <c r="E355" s="698" t="s">
        <v>2485</v>
      </c>
      <c r="F355" s="699" t="s">
        <v>2486</v>
      </c>
      <c r="G355" s="698" t="s">
        <v>2490</v>
      </c>
      <c r="H355" s="698" t="s">
        <v>2491</v>
      </c>
      <c r="I355" s="701">
        <v>15.210000038146973</v>
      </c>
      <c r="J355" s="701">
        <v>300</v>
      </c>
      <c r="K355" s="702">
        <v>4562.4598388671875</v>
      </c>
    </row>
    <row r="356" spans="1:11" ht="14.45" customHeight="1" x14ac:dyDescent="0.2">
      <c r="A356" s="696" t="s">
        <v>530</v>
      </c>
      <c r="B356" s="697" t="s">
        <v>531</v>
      </c>
      <c r="C356" s="698" t="s">
        <v>543</v>
      </c>
      <c r="D356" s="699" t="s">
        <v>544</v>
      </c>
      <c r="E356" s="698" t="s">
        <v>2485</v>
      </c>
      <c r="F356" s="699" t="s">
        <v>2486</v>
      </c>
      <c r="G356" s="698" t="s">
        <v>2492</v>
      </c>
      <c r="H356" s="698" t="s">
        <v>2493</v>
      </c>
      <c r="I356" s="701">
        <v>35.090000152587891</v>
      </c>
      <c r="J356" s="701">
        <v>10</v>
      </c>
      <c r="K356" s="702">
        <v>350.89999389648438</v>
      </c>
    </row>
    <row r="357" spans="1:11" ht="14.45" customHeight="1" x14ac:dyDescent="0.2">
      <c r="A357" s="696" t="s">
        <v>530</v>
      </c>
      <c r="B357" s="697" t="s">
        <v>531</v>
      </c>
      <c r="C357" s="698" t="s">
        <v>543</v>
      </c>
      <c r="D357" s="699" t="s">
        <v>544</v>
      </c>
      <c r="E357" s="698" t="s">
        <v>2485</v>
      </c>
      <c r="F357" s="699" t="s">
        <v>2486</v>
      </c>
      <c r="G357" s="698" t="s">
        <v>2494</v>
      </c>
      <c r="H357" s="698" t="s">
        <v>2495</v>
      </c>
      <c r="I357" s="701">
        <v>35.090000152587891</v>
      </c>
      <c r="J357" s="701">
        <v>10</v>
      </c>
      <c r="K357" s="702">
        <v>350.89999389648438</v>
      </c>
    </row>
    <row r="358" spans="1:11" ht="14.45" customHeight="1" x14ac:dyDescent="0.2">
      <c r="A358" s="696" t="s">
        <v>530</v>
      </c>
      <c r="B358" s="697" t="s">
        <v>531</v>
      </c>
      <c r="C358" s="698" t="s">
        <v>543</v>
      </c>
      <c r="D358" s="699" t="s">
        <v>544</v>
      </c>
      <c r="E358" s="698" t="s">
        <v>2485</v>
      </c>
      <c r="F358" s="699" t="s">
        <v>2486</v>
      </c>
      <c r="G358" s="698" t="s">
        <v>2496</v>
      </c>
      <c r="H358" s="698" t="s">
        <v>2497</v>
      </c>
      <c r="I358" s="701">
        <v>35.090000152587891</v>
      </c>
      <c r="J358" s="701">
        <v>10</v>
      </c>
      <c r="K358" s="702">
        <v>350.89999389648438</v>
      </c>
    </row>
    <row r="359" spans="1:11" ht="14.45" customHeight="1" x14ac:dyDescent="0.2">
      <c r="A359" s="696" t="s">
        <v>530</v>
      </c>
      <c r="B359" s="697" t="s">
        <v>531</v>
      </c>
      <c r="C359" s="698" t="s">
        <v>543</v>
      </c>
      <c r="D359" s="699" t="s">
        <v>544</v>
      </c>
      <c r="E359" s="698" t="s">
        <v>2485</v>
      </c>
      <c r="F359" s="699" t="s">
        <v>2486</v>
      </c>
      <c r="G359" s="698" t="s">
        <v>2498</v>
      </c>
      <c r="H359" s="698" t="s">
        <v>2499</v>
      </c>
      <c r="I359" s="701">
        <v>19.963332494099934</v>
      </c>
      <c r="J359" s="701">
        <v>700</v>
      </c>
      <c r="K359" s="702">
        <v>13975</v>
      </c>
    </row>
    <row r="360" spans="1:11" ht="14.45" customHeight="1" x14ac:dyDescent="0.2">
      <c r="A360" s="696" t="s">
        <v>530</v>
      </c>
      <c r="B360" s="697" t="s">
        <v>531</v>
      </c>
      <c r="C360" s="698" t="s">
        <v>543</v>
      </c>
      <c r="D360" s="699" t="s">
        <v>544</v>
      </c>
      <c r="E360" s="698" t="s">
        <v>2485</v>
      </c>
      <c r="F360" s="699" t="s">
        <v>2486</v>
      </c>
      <c r="G360" s="698" t="s">
        <v>2500</v>
      </c>
      <c r="H360" s="698" t="s">
        <v>2501</v>
      </c>
      <c r="I360" s="701">
        <v>154.8800048828125</v>
      </c>
      <c r="J360" s="701">
        <v>296</v>
      </c>
      <c r="K360" s="702">
        <v>45844.47998046875</v>
      </c>
    </row>
    <row r="361" spans="1:11" ht="14.45" customHeight="1" x14ac:dyDescent="0.2">
      <c r="A361" s="696" t="s">
        <v>530</v>
      </c>
      <c r="B361" s="697" t="s">
        <v>531</v>
      </c>
      <c r="C361" s="698" t="s">
        <v>543</v>
      </c>
      <c r="D361" s="699" t="s">
        <v>544</v>
      </c>
      <c r="E361" s="698" t="s">
        <v>2485</v>
      </c>
      <c r="F361" s="699" t="s">
        <v>2486</v>
      </c>
      <c r="G361" s="698" t="s">
        <v>2502</v>
      </c>
      <c r="H361" s="698" t="s">
        <v>2503</v>
      </c>
      <c r="I361" s="701">
        <v>15.234999656677246</v>
      </c>
      <c r="J361" s="701">
        <v>690</v>
      </c>
      <c r="K361" s="702">
        <v>10515.080017089844</v>
      </c>
    </row>
    <row r="362" spans="1:11" ht="14.45" customHeight="1" x14ac:dyDescent="0.2">
      <c r="A362" s="696" t="s">
        <v>530</v>
      </c>
      <c r="B362" s="697" t="s">
        <v>531</v>
      </c>
      <c r="C362" s="698" t="s">
        <v>543</v>
      </c>
      <c r="D362" s="699" t="s">
        <v>544</v>
      </c>
      <c r="E362" s="698" t="s">
        <v>2485</v>
      </c>
      <c r="F362" s="699" t="s">
        <v>2486</v>
      </c>
      <c r="G362" s="698" t="s">
        <v>2504</v>
      </c>
      <c r="H362" s="698" t="s">
        <v>2505</v>
      </c>
      <c r="I362" s="701">
        <v>50.610000610351563</v>
      </c>
      <c r="J362" s="701">
        <v>140</v>
      </c>
      <c r="K362" s="702">
        <v>7085.39990234375</v>
      </c>
    </row>
    <row r="363" spans="1:11" ht="14.45" customHeight="1" x14ac:dyDescent="0.2">
      <c r="A363" s="696" t="s">
        <v>530</v>
      </c>
      <c r="B363" s="697" t="s">
        <v>531</v>
      </c>
      <c r="C363" s="698" t="s">
        <v>543</v>
      </c>
      <c r="D363" s="699" t="s">
        <v>544</v>
      </c>
      <c r="E363" s="698" t="s">
        <v>2485</v>
      </c>
      <c r="F363" s="699" t="s">
        <v>2486</v>
      </c>
      <c r="G363" s="698" t="s">
        <v>2506</v>
      </c>
      <c r="H363" s="698" t="s">
        <v>2507</v>
      </c>
      <c r="I363" s="701">
        <v>2395.800048828125</v>
      </c>
      <c r="J363" s="701">
        <v>9</v>
      </c>
      <c r="K363" s="702">
        <v>21562.2001953125</v>
      </c>
    </row>
    <row r="364" spans="1:11" ht="14.45" customHeight="1" x14ac:dyDescent="0.2">
      <c r="A364" s="696" t="s">
        <v>530</v>
      </c>
      <c r="B364" s="697" t="s">
        <v>531</v>
      </c>
      <c r="C364" s="698" t="s">
        <v>543</v>
      </c>
      <c r="D364" s="699" t="s">
        <v>544</v>
      </c>
      <c r="E364" s="698" t="s">
        <v>2485</v>
      </c>
      <c r="F364" s="699" t="s">
        <v>2486</v>
      </c>
      <c r="G364" s="698" t="s">
        <v>2508</v>
      </c>
      <c r="H364" s="698" t="s">
        <v>2509</v>
      </c>
      <c r="I364" s="701">
        <v>570.219970703125</v>
      </c>
      <c r="J364" s="701">
        <v>100</v>
      </c>
      <c r="K364" s="702">
        <v>57022.001953125</v>
      </c>
    </row>
    <row r="365" spans="1:11" ht="14.45" customHeight="1" x14ac:dyDescent="0.2">
      <c r="A365" s="696" t="s">
        <v>530</v>
      </c>
      <c r="B365" s="697" t="s">
        <v>531</v>
      </c>
      <c r="C365" s="698" t="s">
        <v>543</v>
      </c>
      <c r="D365" s="699" t="s">
        <v>544</v>
      </c>
      <c r="E365" s="698" t="s">
        <v>2485</v>
      </c>
      <c r="F365" s="699" t="s">
        <v>2486</v>
      </c>
      <c r="G365" s="698" t="s">
        <v>2510</v>
      </c>
      <c r="H365" s="698" t="s">
        <v>2511</v>
      </c>
      <c r="I365" s="701">
        <v>440.44000244140625</v>
      </c>
      <c r="J365" s="701">
        <v>240</v>
      </c>
      <c r="K365" s="702">
        <v>105705.5986328125</v>
      </c>
    </row>
    <row r="366" spans="1:11" ht="14.45" customHeight="1" x14ac:dyDescent="0.2">
      <c r="A366" s="696" t="s">
        <v>530</v>
      </c>
      <c r="B366" s="697" t="s">
        <v>531</v>
      </c>
      <c r="C366" s="698" t="s">
        <v>543</v>
      </c>
      <c r="D366" s="699" t="s">
        <v>544</v>
      </c>
      <c r="E366" s="698" t="s">
        <v>2485</v>
      </c>
      <c r="F366" s="699" t="s">
        <v>2486</v>
      </c>
      <c r="G366" s="698" t="s">
        <v>2512</v>
      </c>
      <c r="H366" s="698" t="s">
        <v>2513</v>
      </c>
      <c r="I366" s="701">
        <v>302.5</v>
      </c>
      <c r="J366" s="701">
        <v>210</v>
      </c>
      <c r="K366" s="702">
        <v>63525</v>
      </c>
    </row>
    <row r="367" spans="1:11" ht="14.45" customHeight="1" x14ac:dyDescent="0.2">
      <c r="A367" s="696" t="s">
        <v>530</v>
      </c>
      <c r="B367" s="697" t="s">
        <v>531</v>
      </c>
      <c r="C367" s="698" t="s">
        <v>543</v>
      </c>
      <c r="D367" s="699" t="s">
        <v>544</v>
      </c>
      <c r="E367" s="698" t="s">
        <v>2485</v>
      </c>
      <c r="F367" s="699" t="s">
        <v>2486</v>
      </c>
      <c r="G367" s="698" t="s">
        <v>2514</v>
      </c>
      <c r="H367" s="698" t="s">
        <v>2515</v>
      </c>
      <c r="I367" s="701">
        <v>511.82998657226563</v>
      </c>
      <c r="J367" s="701">
        <v>20</v>
      </c>
      <c r="K367" s="702">
        <v>10236.599609375</v>
      </c>
    </row>
    <row r="368" spans="1:11" ht="14.45" customHeight="1" x14ac:dyDescent="0.2">
      <c r="A368" s="696" t="s">
        <v>530</v>
      </c>
      <c r="B368" s="697" t="s">
        <v>531</v>
      </c>
      <c r="C368" s="698" t="s">
        <v>543</v>
      </c>
      <c r="D368" s="699" t="s">
        <v>544</v>
      </c>
      <c r="E368" s="698" t="s">
        <v>2485</v>
      </c>
      <c r="F368" s="699" t="s">
        <v>2486</v>
      </c>
      <c r="G368" s="698" t="s">
        <v>2516</v>
      </c>
      <c r="H368" s="698" t="s">
        <v>2517</v>
      </c>
      <c r="I368" s="701">
        <v>997.20945016961343</v>
      </c>
      <c r="J368" s="701">
        <v>321</v>
      </c>
      <c r="K368" s="702">
        <v>320103.7646484375</v>
      </c>
    </row>
    <row r="369" spans="1:11" ht="14.45" customHeight="1" thickBot="1" x14ac:dyDescent="0.25">
      <c r="A369" s="703" t="s">
        <v>530</v>
      </c>
      <c r="B369" s="704" t="s">
        <v>531</v>
      </c>
      <c r="C369" s="705" t="s">
        <v>543</v>
      </c>
      <c r="D369" s="706" t="s">
        <v>544</v>
      </c>
      <c r="E369" s="705" t="s">
        <v>2518</v>
      </c>
      <c r="F369" s="706" t="s">
        <v>2519</v>
      </c>
      <c r="G369" s="705" t="s">
        <v>2520</v>
      </c>
      <c r="H369" s="705" t="s">
        <v>2521</v>
      </c>
      <c r="I369" s="708">
        <v>305.114990234375</v>
      </c>
      <c r="J369" s="708">
        <v>8</v>
      </c>
      <c r="K369" s="709">
        <v>2440.9100341796875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929F31C-54DB-4449-949E-3CB7DE732DCD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9" customWidth="1"/>
    <col min="18" max="18" width="7.28515625" style="438" customWidth="1"/>
    <col min="19" max="19" width="8" style="349" customWidth="1"/>
    <col min="21" max="21" width="11.28515625" bestFit="1" customWidth="1"/>
  </cols>
  <sheetData>
    <row r="1" spans="1:19" ht="19.5" thickBot="1" x14ac:dyDescent="0.35">
      <c r="A1" s="551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0" t="s">
        <v>305</v>
      </c>
      <c r="B2" s="351"/>
    </row>
    <row r="3" spans="1:19" x14ac:dyDescent="0.25">
      <c r="A3" s="565" t="s">
        <v>212</v>
      </c>
      <c r="B3" s="566"/>
      <c r="C3" s="567" t="s">
        <v>201</v>
      </c>
      <c r="D3" s="568"/>
      <c r="E3" s="568"/>
      <c r="F3" s="569"/>
      <c r="G3" s="570" t="s">
        <v>202</v>
      </c>
      <c r="H3" s="571"/>
      <c r="I3" s="571"/>
      <c r="J3" s="572"/>
      <c r="K3" s="573" t="s">
        <v>211</v>
      </c>
      <c r="L3" s="574"/>
      <c r="M3" s="574"/>
      <c r="N3" s="574"/>
      <c r="O3" s="575"/>
      <c r="P3" s="571" t="s">
        <v>270</v>
      </c>
      <c r="Q3" s="571"/>
      <c r="R3" s="571"/>
      <c r="S3" s="572"/>
    </row>
    <row r="4" spans="1:19" ht="15.75" thickBot="1" x14ac:dyDescent="0.3">
      <c r="A4" s="584">
        <v>2021</v>
      </c>
      <c r="B4" s="585"/>
      <c r="C4" s="586" t="s">
        <v>269</v>
      </c>
      <c r="D4" s="588" t="s">
        <v>117</v>
      </c>
      <c r="E4" s="588" t="s">
        <v>82</v>
      </c>
      <c r="F4" s="563" t="s">
        <v>55</v>
      </c>
      <c r="G4" s="578" t="s">
        <v>203</v>
      </c>
      <c r="H4" s="580" t="s">
        <v>207</v>
      </c>
      <c r="I4" s="580" t="s">
        <v>268</v>
      </c>
      <c r="J4" s="582" t="s">
        <v>204</v>
      </c>
      <c r="K4" s="560" t="s">
        <v>267</v>
      </c>
      <c r="L4" s="561"/>
      <c r="M4" s="561"/>
      <c r="N4" s="562"/>
      <c r="O4" s="563" t="s">
        <v>266</v>
      </c>
      <c r="P4" s="552" t="s">
        <v>265</v>
      </c>
      <c r="Q4" s="552" t="s">
        <v>214</v>
      </c>
      <c r="R4" s="554" t="s">
        <v>82</v>
      </c>
      <c r="S4" s="556" t="s">
        <v>213</v>
      </c>
    </row>
    <row r="5" spans="1:19" s="473" customFormat="1" ht="19.149999999999999" customHeight="1" x14ac:dyDescent="0.25">
      <c r="A5" s="558" t="s">
        <v>264</v>
      </c>
      <c r="B5" s="559"/>
      <c r="C5" s="587"/>
      <c r="D5" s="589"/>
      <c r="E5" s="589"/>
      <c r="F5" s="564"/>
      <c r="G5" s="579"/>
      <c r="H5" s="581"/>
      <c r="I5" s="581"/>
      <c r="J5" s="583"/>
      <c r="K5" s="476" t="s">
        <v>205</v>
      </c>
      <c r="L5" s="475" t="s">
        <v>206</v>
      </c>
      <c r="M5" s="475" t="s">
        <v>263</v>
      </c>
      <c r="N5" s="474" t="s">
        <v>3</v>
      </c>
      <c r="O5" s="564"/>
      <c r="P5" s="553"/>
      <c r="Q5" s="553"/>
      <c r="R5" s="555"/>
      <c r="S5" s="557"/>
    </row>
    <row r="6" spans="1:19" ht="15.75" thickBot="1" x14ac:dyDescent="0.3">
      <c r="A6" s="576" t="s">
        <v>200</v>
      </c>
      <c r="B6" s="577"/>
      <c r="C6" s="472">
        <f ca="1">SUM(Tabulka[01 uv_sk])/2</f>
        <v>63.2</v>
      </c>
      <c r="D6" s="470"/>
      <c r="E6" s="470"/>
      <c r="F6" s="469"/>
      <c r="G6" s="471">
        <f ca="1">SUM(Tabulka[05 h_vram])/2</f>
        <v>69398.850000000006</v>
      </c>
      <c r="H6" s="470">
        <f ca="1">SUM(Tabulka[06 h_naduv])/2</f>
        <v>6513.82</v>
      </c>
      <c r="I6" s="470">
        <f ca="1">SUM(Tabulka[07 h_nadzk])/2</f>
        <v>2270.1400000000003</v>
      </c>
      <c r="J6" s="469">
        <f ca="1">SUM(Tabulka[08 h_oon])/2</f>
        <v>686.5</v>
      </c>
      <c r="K6" s="471">
        <f ca="1">SUM(Tabulka[09 m_kl])/2</f>
        <v>0</v>
      </c>
      <c r="L6" s="470">
        <f ca="1">SUM(Tabulka[10 m_gr])/2</f>
        <v>0</v>
      </c>
      <c r="M6" s="470">
        <f ca="1">SUM(Tabulka[11 m_jo])/2</f>
        <v>1233104</v>
      </c>
      <c r="N6" s="470">
        <f ca="1">SUM(Tabulka[12 m_oc])/2</f>
        <v>1233104</v>
      </c>
      <c r="O6" s="469">
        <f ca="1">SUM(Tabulka[13 m_sk])/2</f>
        <v>39495417</v>
      </c>
      <c r="P6" s="468">
        <f ca="1">SUM(Tabulka[14_vzsk])/2</f>
        <v>500</v>
      </c>
      <c r="Q6" s="468">
        <f ca="1">SUM(Tabulka[15_vzpl])/2</f>
        <v>37067.44868035191</v>
      </c>
      <c r="R6" s="467">
        <f ca="1">IF(Q6=0,0,P6/Q6)</f>
        <v>1.348892405063291E-2</v>
      </c>
      <c r="S6" s="466">
        <f ca="1">Q6-P6</f>
        <v>36567.44868035191</v>
      </c>
    </row>
    <row r="7" spans="1:19" hidden="1" x14ac:dyDescent="0.25">
      <c r="A7" s="465" t="s">
        <v>262</v>
      </c>
      <c r="B7" s="464" t="s">
        <v>261</v>
      </c>
      <c r="C7" s="463" t="s">
        <v>260</v>
      </c>
      <c r="D7" s="462" t="s">
        <v>259</v>
      </c>
      <c r="E7" s="461" t="s">
        <v>258</v>
      </c>
      <c r="F7" s="460" t="s">
        <v>257</v>
      </c>
      <c r="G7" s="459" t="s">
        <v>256</v>
      </c>
      <c r="H7" s="457" t="s">
        <v>255</v>
      </c>
      <c r="I7" s="457" t="s">
        <v>254</v>
      </c>
      <c r="J7" s="456" t="s">
        <v>253</v>
      </c>
      <c r="K7" s="458" t="s">
        <v>252</v>
      </c>
      <c r="L7" s="457" t="s">
        <v>251</v>
      </c>
      <c r="M7" s="457" t="s">
        <v>250</v>
      </c>
      <c r="N7" s="456" t="s">
        <v>249</v>
      </c>
      <c r="O7" s="455" t="s">
        <v>248</v>
      </c>
      <c r="P7" s="454" t="s">
        <v>247</v>
      </c>
      <c r="Q7" s="453" t="s">
        <v>246</v>
      </c>
      <c r="R7" s="452" t="s">
        <v>245</v>
      </c>
      <c r="S7" s="451" t="s">
        <v>244</v>
      </c>
    </row>
    <row r="8" spans="1:19" x14ac:dyDescent="0.25">
      <c r="A8" s="448" t="s">
        <v>243</v>
      </c>
      <c r="B8" s="447"/>
      <c r="C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</v>
      </c>
      <c r="D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11366.28</v>
      </c>
      <c r="H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1132.75</v>
      </c>
      <c r="I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301051</v>
      </c>
      <c r="N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301051</v>
      </c>
      <c r="O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9513472</v>
      </c>
      <c r="P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17067.448680351907</v>
      </c>
      <c r="R8" s="450">
        <f ca="1">IF(Tabulka[[#This Row],[15_vzpl]]=0,"",Tabulka[[#This Row],[14_vzsk]]/Tabulka[[#This Row],[15_vzpl]])</f>
        <v>0</v>
      </c>
      <c r="S8" s="449">
        <f ca="1">IF(Tabulka[[#This Row],[15_vzpl]]-Tabulka[[#This Row],[14_vzsk]]=0,"",Tabulka[[#This Row],[15_vzpl]]-Tabulka[[#This Row],[14_vzsk]])</f>
        <v>17067.448680351907</v>
      </c>
    </row>
    <row r="9" spans="1:19" x14ac:dyDescent="0.25">
      <c r="A9" s="448">
        <v>99</v>
      </c>
      <c r="B9" s="447" t="s">
        <v>2534</v>
      </c>
      <c r="C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17067.448680351907</v>
      </c>
      <c r="R9" s="450">
        <f ca="1">IF(Tabulka[[#This Row],[15_vzpl]]=0,"",Tabulka[[#This Row],[14_vzsk]]/Tabulka[[#This Row],[15_vzpl]])</f>
        <v>0</v>
      </c>
      <c r="S9" s="449">
        <f ca="1">IF(Tabulka[[#This Row],[15_vzpl]]-Tabulka[[#This Row],[14_vzsk]]=0,"",Tabulka[[#This Row],[15_vzpl]]-Tabulka[[#This Row],[14_vzsk]])</f>
        <v>17067.448680351907</v>
      </c>
    </row>
    <row r="10" spans="1:19" x14ac:dyDescent="0.25">
      <c r="A10" s="448">
        <v>100</v>
      </c>
      <c r="B10" s="447" t="s">
        <v>2535</v>
      </c>
      <c r="C1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86600</v>
      </c>
      <c r="P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0" t="str">
        <f ca="1">IF(Tabulka[[#This Row],[15_vzpl]]=0,"",Tabulka[[#This Row],[14_vzsk]]/Tabulka[[#This Row],[15_vzpl]])</f>
        <v/>
      </c>
      <c r="S10" s="449" t="str">
        <f ca="1">IF(Tabulka[[#This Row],[15_vzpl]]-Tabulka[[#This Row],[14_vzsk]]=0,"",Tabulka[[#This Row],[15_vzpl]]-Tabulka[[#This Row],[14_vzsk]])</f>
        <v/>
      </c>
    </row>
    <row r="11" spans="1:19" x14ac:dyDescent="0.25">
      <c r="A11" s="448">
        <v>101</v>
      </c>
      <c r="B11" s="447" t="s">
        <v>2536</v>
      </c>
      <c r="C1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</v>
      </c>
      <c r="D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11366.28</v>
      </c>
      <c r="H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1132.75</v>
      </c>
      <c r="I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301051</v>
      </c>
      <c r="N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301051</v>
      </c>
      <c r="O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9374122</v>
      </c>
      <c r="P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50" t="str">
        <f ca="1">IF(Tabulka[[#This Row],[15_vzpl]]=0,"",Tabulka[[#This Row],[14_vzsk]]/Tabulka[[#This Row],[15_vzpl]])</f>
        <v/>
      </c>
      <c r="S11" s="449" t="str">
        <f ca="1">IF(Tabulka[[#This Row],[15_vzpl]]-Tabulka[[#This Row],[14_vzsk]]=0,"",Tabulka[[#This Row],[15_vzpl]]-Tabulka[[#This Row],[14_vzsk]])</f>
        <v/>
      </c>
    </row>
    <row r="12" spans="1:19" x14ac:dyDescent="0.25">
      <c r="A12" s="448" t="s">
        <v>2523</v>
      </c>
      <c r="B12" s="447"/>
      <c r="C1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</v>
      </c>
      <c r="D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56872.570000000007</v>
      </c>
      <c r="H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5381.07</v>
      </c>
      <c r="I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2169.1400000000003</v>
      </c>
      <c r="J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686.5</v>
      </c>
      <c r="K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919173</v>
      </c>
      <c r="N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919173</v>
      </c>
      <c r="O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29670673</v>
      </c>
      <c r="P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2" s="450">
        <f ca="1">IF(Tabulka[[#This Row],[15_vzpl]]=0,"",Tabulka[[#This Row],[14_vzsk]]/Tabulka[[#This Row],[15_vzpl]])</f>
        <v>2.5000000000000001E-2</v>
      </c>
      <c r="S12" s="449">
        <f ca="1">IF(Tabulka[[#This Row],[15_vzpl]]-Tabulka[[#This Row],[14_vzsk]]=0,"",Tabulka[[#This Row],[15_vzpl]]-Tabulka[[#This Row],[14_vzsk]])</f>
        <v>19500</v>
      </c>
    </row>
    <row r="13" spans="1:19" x14ac:dyDescent="0.25">
      <c r="A13" s="448">
        <v>303</v>
      </c>
      <c r="B13" s="447" t="s">
        <v>2537</v>
      </c>
      <c r="C1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10169.630000000001</v>
      </c>
      <c r="H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980.06999999999994</v>
      </c>
      <c r="I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498.94000000000005</v>
      </c>
      <c r="J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143344</v>
      </c>
      <c r="N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143344</v>
      </c>
      <c r="O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4962320</v>
      </c>
      <c r="P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3" s="450">
        <f ca="1">IF(Tabulka[[#This Row],[15_vzpl]]=0,"",Tabulka[[#This Row],[14_vzsk]]/Tabulka[[#This Row],[15_vzpl]])</f>
        <v>2.5000000000000001E-2</v>
      </c>
      <c r="S13" s="449">
        <f ca="1">IF(Tabulka[[#This Row],[15_vzpl]]-Tabulka[[#This Row],[14_vzsk]]=0,"",Tabulka[[#This Row],[15_vzpl]]-Tabulka[[#This Row],[14_vzsk]])</f>
        <v>19500</v>
      </c>
    </row>
    <row r="14" spans="1:19" x14ac:dyDescent="0.25">
      <c r="A14" s="448">
        <v>304</v>
      </c>
      <c r="B14" s="447" t="s">
        <v>2538</v>
      </c>
      <c r="C1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24.375</v>
      </c>
      <c r="D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26289.940000000002</v>
      </c>
      <c r="H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</v>
      </c>
      <c r="I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1042.7</v>
      </c>
      <c r="J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450313</v>
      </c>
      <c r="N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450313</v>
      </c>
      <c r="O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14883702</v>
      </c>
      <c r="P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0" t="str">
        <f ca="1">IF(Tabulka[[#This Row],[15_vzpl]]=0,"",Tabulka[[#This Row],[14_vzsk]]/Tabulka[[#This Row],[15_vzpl]])</f>
        <v/>
      </c>
      <c r="S14" s="449" t="str">
        <f ca="1">IF(Tabulka[[#This Row],[15_vzpl]]-Tabulka[[#This Row],[14_vzsk]]=0,"",Tabulka[[#This Row],[15_vzpl]]-Tabulka[[#This Row],[14_vzsk]])</f>
        <v/>
      </c>
    </row>
    <row r="15" spans="1:19" x14ac:dyDescent="0.25">
      <c r="A15" s="448">
        <v>305</v>
      </c>
      <c r="B15" s="447" t="s">
        <v>2539</v>
      </c>
      <c r="C1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</v>
      </c>
      <c r="D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13019.5</v>
      </c>
      <c r="H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1169.5</v>
      </c>
      <c r="I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627.5</v>
      </c>
      <c r="J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246238</v>
      </c>
      <c r="N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246238</v>
      </c>
      <c r="O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6855098</v>
      </c>
      <c r="P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0" t="str">
        <f ca="1">IF(Tabulka[[#This Row],[15_vzpl]]=0,"",Tabulka[[#This Row],[14_vzsk]]/Tabulka[[#This Row],[15_vzpl]])</f>
        <v/>
      </c>
      <c r="S15" s="449" t="str">
        <f ca="1">IF(Tabulka[[#This Row],[15_vzpl]]-Tabulka[[#This Row],[14_vzsk]]=0,"",Tabulka[[#This Row],[15_vzpl]]-Tabulka[[#This Row],[14_vzsk]])</f>
        <v/>
      </c>
    </row>
    <row r="16" spans="1:19" x14ac:dyDescent="0.25">
      <c r="A16" s="448">
        <v>636</v>
      </c>
      <c r="B16" s="447" t="s">
        <v>2540</v>
      </c>
      <c r="C1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2.125</v>
      </c>
      <c r="D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2397</v>
      </c>
      <c r="H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244.5</v>
      </c>
      <c r="I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26320</v>
      </c>
      <c r="N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26320</v>
      </c>
      <c r="O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1022253</v>
      </c>
      <c r="P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0" t="str">
        <f ca="1">IF(Tabulka[[#This Row],[15_vzpl]]=0,"",Tabulka[[#This Row],[14_vzsk]]/Tabulka[[#This Row],[15_vzpl]])</f>
        <v/>
      </c>
      <c r="S16" s="449" t="str">
        <f ca="1">IF(Tabulka[[#This Row],[15_vzpl]]-Tabulka[[#This Row],[14_vzsk]]=0,"",Tabulka[[#This Row],[15_vzpl]]-Tabulka[[#This Row],[14_vzsk]])</f>
        <v/>
      </c>
    </row>
    <row r="17" spans="1:19" x14ac:dyDescent="0.25">
      <c r="A17" s="448">
        <v>642</v>
      </c>
      <c r="B17" s="447" t="s">
        <v>2541</v>
      </c>
      <c r="C1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4.75</v>
      </c>
      <c r="D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4996.5</v>
      </c>
      <c r="H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</v>
      </c>
      <c r="I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673.5</v>
      </c>
      <c r="K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52958</v>
      </c>
      <c r="N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52958</v>
      </c>
      <c r="O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1947300</v>
      </c>
      <c r="P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0" t="str">
        <f ca="1">IF(Tabulka[[#This Row],[15_vzpl]]=0,"",Tabulka[[#This Row],[14_vzsk]]/Tabulka[[#This Row],[15_vzpl]])</f>
        <v/>
      </c>
      <c r="S17" s="449" t="str">
        <f ca="1">IF(Tabulka[[#This Row],[15_vzpl]]-Tabulka[[#This Row],[14_vzsk]]=0,"",Tabulka[[#This Row],[15_vzpl]]-Tabulka[[#This Row],[14_vzsk]])</f>
        <v/>
      </c>
    </row>
    <row r="18" spans="1:19" x14ac:dyDescent="0.25">
      <c r="A18" s="448" t="s">
        <v>2524</v>
      </c>
      <c r="B18" s="447"/>
      <c r="C1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</v>
      </c>
      <c r="H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N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O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311272</v>
      </c>
      <c r="P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0" t="str">
        <f ca="1">IF(Tabulka[[#This Row],[15_vzpl]]=0,"",Tabulka[[#This Row],[14_vzsk]]/Tabulka[[#This Row],[15_vzpl]])</f>
        <v/>
      </c>
      <c r="S18" s="449" t="str">
        <f ca="1">IF(Tabulka[[#This Row],[15_vzpl]]-Tabulka[[#This Row],[14_vzsk]]=0,"",Tabulka[[#This Row],[15_vzpl]]-Tabulka[[#This Row],[14_vzsk]])</f>
        <v/>
      </c>
    </row>
    <row r="19" spans="1:19" x14ac:dyDescent="0.25">
      <c r="A19" s="448">
        <v>30</v>
      </c>
      <c r="B19" s="447" t="s">
        <v>2542</v>
      </c>
      <c r="C1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</v>
      </c>
      <c r="H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N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12880</v>
      </c>
      <c r="O1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311272</v>
      </c>
      <c r="P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50" t="str">
        <f ca="1">IF(Tabulka[[#This Row],[15_vzpl]]=0,"",Tabulka[[#This Row],[14_vzsk]]/Tabulka[[#This Row],[15_vzpl]])</f>
        <v/>
      </c>
      <c r="S19" s="449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272</v>
      </c>
    </row>
    <row r="21" spans="1:19" x14ac:dyDescent="0.25">
      <c r="A21" s="208" t="s">
        <v>179</v>
      </c>
    </row>
    <row r="22" spans="1:19" x14ac:dyDescent="0.25">
      <c r="A22" s="209" t="s">
        <v>242</v>
      </c>
    </row>
    <row r="23" spans="1:19" x14ac:dyDescent="0.25">
      <c r="A23" s="440" t="s">
        <v>241</v>
      </c>
    </row>
    <row r="24" spans="1:19" x14ac:dyDescent="0.25">
      <c r="A24" s="353" t="s">
        <v>210</v>
      </c>
    </row>
    <row r="25" spans="1:19" x14ac:dyDescent="0.25">
      <c r="A25" s="355" t="s">
        <v>215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B28053A-D0DD-4102-B45D-F4CD2592210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2533</v>
      </c>
    </row>
    <row r="2" spans="1:19" x14ac:dyDescent="0.25">
      <c r="A2" s="350" t="s">
        <v>305</v>
      </c>
    </row>
    <row r="3" spans="1:19" x14ac:dyDescent="0.25">
      <c r="A3" s="486" t="s">
        <v>187</v>
      </c>
      <c r="B3" s="485">
        <v>2021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4" t="s">
        <v>188</v>
      </c>
      <c r="B4" s="483">
        <v>1</v>
      </c>
      <c r="C4" s="478">
        <v>1</v>
      </c>
      <c r="D4" s="478" t="s">
        <v>243</v>
      </c>
      <c r="E4" s="477">
        <v>9.25</v>
      </c>
      <c r="F4" s="477"/>
      <c r="G4" s="477"/>
      <c r="H4" s="477"/>
      <c r="I4" s="477">
        <v>1337.9</v>
      </c>
      <c r="J4" s="477">
        <v>150</v>
      </c>
      <c r="K4" s="477">
        <v>18</v>
      </c>
      <c r="L4" s="477"/>
      <c r="M4" s="477"/>
      <c r="N4" s="477"/>
      <c r="O4" s="477"/>
      <c r="P4" s="477"/>
      <c r="Q4" s="477">
        <v>1071935</v>
      </c>
      <c r="R4" s="477"/>
      <c r="S4" s="477">
        <v>2133.4310850439883</v>
      </c>
    </row>
    <row r="5" spans="1:19" x14ac:dyDescent="0.25">
      <c r="A5" s="482" t="s">
        <v>189</v>
      </c>
      <c r="B5" s="48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84" t="s">
        <v>190</v>
      </c>
      <c r="B6" s="48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82" t="s">
        <v>191</v>
      </c>
      <c r="B7" s="481">
        <v>4</v>
      </c>
      <c r="C7">
        <v>1</v>
      </c>
      <c r="D7" t="s">
        <v>2523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84" t="s">
        <v>192</v>
      </c>
      <c r="B8" s="48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82" t="s">
        <v>193</v>
      </c>
      <c r="B9" s="48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84" t="s">
        <v>194</v>
      </c>
      <c r="B10" s="48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82" t="s">
        <v>195</v>
      </c>
      <c r="B11" s="48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84" t="s">
        <v>196</v>
      </c>
      <c r="B12" s="48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82" t="s">
        <v>197</v>
      </c>
      <c r="B13" s="481">
        <v>10</v>
      </c>
      <c r="C13">
        <v>1</v>
      </c>
      <c r="D13" t="s">
        <v>2524</v>
      </c>
      <c r="E13">
        <v>1</v>
      </c>
      <c r="I13">
        <v>80</v>
      </c>
      <c r="Q13">
        <v>25892</v>
      </c>
    </row>
    <row r="14" spans="1:19" x14ac:dyDescent="0.25">
      <c r="A14" s="484" t="s">
        <v>198</v>
      </c>
      <c r="B14" s="48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82" t="s">
        <v>199</v>
      </c>
      <c r="B15" s="481">
        <v>12</v>
      </c>
      <c r="C15" t="s">
        <v>2525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80" t="s">
        <v>187</v>
      </c>
      <c r="B16" s="479">
        <v>2021</v>
      </c>
      <c r="C16">
        <v>2</v>
      </c>
      <c r="D16" t="s">
        <v>243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2523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2524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2526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243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2523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2524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2527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  <row r="40" spans="3:19" x14ac:dyDescent="0.25">
      <c r="C40">
        <v>4</v>
      </c>
      <c r="D40" t="s">
        <v>243</v>
      </c>
      <c r="E40">
        <v>9.25</v>
      </c>
      <c r="I40">
        <v>1480.27</v>
      </c>
      <c r="J40">
        <v>177</v>
      </c>
      <c r="K40">
        <v>14</v>
      </c>
      <c r="O40">
        <v>750</v>
      </c>
      <c r="P40">
        <v>750</v>
      </c>
      <c r="Q40">
        <v>1735660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1480.27</v>
      </c>
      <c r="J42">
        <v>177</v>
      </c>
      <c r="K42">
        <v>14</v>
      </c>
      <c r="O42">
        <v>750</v>
      </c>
      <c r="P42">
        <v>750</v>
      </c>
      <c r="Q42">
        <v>1735660</v>
      </c>
    </row>
    <row r="43" spans="3:19" x14ac:dyDescent="0.25">
      <c r="C43">
        <v>4</v>
      </c>
      <c r="D43" t="s">
        <v>2523</v>
      </c>
      <c r="E43">
        <v>53.5</v>
      </c>
      <c r="I43">
        <v>7742.08</v>
      </c>
      <c r="J43">
        <v>832.5</v>
      </c>
      <c r="K43">
        <v>317.52000000000004</v>
      </c>
      <c r="L43">
        <v>82</v>
      </c>
      <c r="O43">
        <v>35004</v>
      </c>
      <c r="P43">
        <v>35004</v>
      </c>
      <c r="Q43">
        <v>7060979</v>
      </c>
      <c r="S43">
        <v>2500</v>
      </c>
    </row>
    <row r="44" spans="3:19" x14ac:dyDescent="0.25">
      <c r="C44">
        <v>4</v>
      </c>
      <c r="D44">
        <v>303</v>
      </c>
      <c r="E44">
        <v>9.75</v>
      </c>
      <c r="I44">
        <v>1398.77</v>
      </c>
      <c r="J44">
        <v>150.5</v>
      </c>
      <c r="K44">
        <v>66.73</v>
      </c>
      <c r="O44">
        <v>3501</v>
      </c>
      <c r="P44">
        <v>3501</v>
      </c>
      <c r="Q44">
        <v>1279340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3594.04</v>
      </c>
      <c r="J45">
        <v>371</v>
      </c>
      <c r="K45">
        <v>144.06</v>
      </c>
      <c r="O45">
        <v>24502</v>
      </c>
      <c r="P45">
        <v>24502</v>
      </c>
      <c r="Q45">
        <v>3434439</v>
      </c>
    </row>
    <row r="46" spans="3:19" x14ac:dyDescent="0.25">
      <c r="C46">
        <v>4</v>
      </c>
      <c r="D46">
        <v>305</v>
      </c>
      <c r="E46">
        <v>11.25</v>
      </c>
      <c r="I46">
        <v>1783.27</v>
      </c>
      <c r="J46">
        <v>171</v>
      </c>
      <c r="K46">
        <v>106.73</v>
      </c>
      <c r="O46">
        <v>7001</v>
      </c>
      <c r="P46">
        <v>7001</v>
      </c>
      <c r="Q46">
        <v>1550863</v>
      </c>
    </row>
    <row r="47" spans="3:19" x14ac:dyDescent="0.25">
      <c r="C47">
        <v>4</v>
      </c>
      <c r="D47">
        <v>636</v>
      </c>
      <c r="E47">
        <v>2</v>
      </c>
      <c r="I47">
        <v>330</v>
      </c>
      <c r="J47">
        <v>54.5</v>
      </c>
      <c r="L47">
        <v>1</v>
      </c>
      <c r="Q47">
        <v>280929</v>
      </c>
    </row>
    <row r="48" spans="3:19" x14ac:dyDescent="0.25">
      <c r="C48">
        <v>4</v>
      </c>
      <c r="D48">
        <v>642</v>
      </c>
      <c r="E48">
        <v>5</v>
      </c>
      <c r="I48">
        <v>636</v>
      </c>
      <c r="J48">
        <v>85.5</v>
      </c>
      <c r="L48">
        <v>81</v>
      </c>
      <c r="Q48">
        <v>515408</v>
      </c>
    </row>
    <row r="49" spans="3:19" x14ac:dyDescent="0.25">
      <c r="C49">
        <v>4</v>
      </c>
      <c r="D49" t="s">
        <v>2524</v>
      </c>
      <c r="E49">
        <v>1</v>
      </c>
      <c r="I49">
        <v>144</v>
      </c>
      <c r="Q49">
        <v>60363</v>
      </c>
    </row>
    <row r="50" spans="3:19" x14ac:dyDescent="0.25">
      <c r="C50">
        <v>4</v>
      </c>
      <c r="D50">
        <v>30</v>
      </c>
      <c r="E50">
        <v>1</v>
      </c>
      <c r="I50">
        <v>144</v>
      </c>
      <c r="Q50">
        <v>60363</v>
      </c>
    </row>
    <row r="51" spans="3:19" x14ac:dyDescent="0.25">
      <c r="C51" t="s">
        <v>2528</v>
      </c>
      <c r="E51">
        <v>63.75</v>
      </c>
      <c r="I51">
        <v>9366.35</v>
      </c>
      <c r="J51">
        <v>1009.5</v>
      </c>
      <c r="K51">
        <v>331.52000000000004</v>
      </c>
      <c r="L51">
        <v>82</v>
      </c>
      <c r="O51">
        <v>35754</v>
      </c>
      <c r="P51">
        <v>35754</v>
      </c>
      <c r="Q51">
        <v>8857002</v>
      </c>
      <c r="S51">
        <v>4633.4310850439888</v>
      </c>
    </row>
    <row r="52" spans="3:19" x14ac:dyDescent="0.25">
      <c r="C52">
        <v>5</v>
      </c>
      <c r="D52" t="s">
        <v>243</v>
      </c>
      <c r="E52">
        <v>9.25</v>
      </c>
      <c r="I52">
        <v>1422.4</v>
      </c>
      <c r="J52">
        <v>201</v>
      </c>
      <c r="K52">
        <v>20</v>
      </c>
      <c r="Q52">
        <v>1123396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100</v>
      </c>
      <c r="Q54">
        <v>31050</v>
      </c>
    </row>
    <row r="55" spans="3:19" x14ac:dyDescent="0.25">
      <c r="C55">
        <v>5</v>
      </c>
      <c r="D55">
        <v>101</v>
      </c>
      <c r="E55">
        <v>9.25</v>
      </c>
      <c r="I55">
        <v>1422.4</v>
      </c>
      <c r="J55">
        <v>201</v>
      </c>
      <c r="K55">
        <v>20</v>
      </c>
      <c r="Q55">
        <v>1092346</v>
      </c>
    </row>
    <row r="56" spans="3:19" x14ac:dyDescent="0.25">
      <c r="C56">
        <v>5</v>
      </c>
      <c r="D56" t="s">
        <v>2523</v>
      </c>
      <c r="E56">
        <v>52.5</v>
      </c>
      <c r="I56">
        <v>7099.55</v>
      </c>
      <c r="J56">
        <v>933</v>
      </c>
      <c r="K56">
        <v>373.45</v>
      </c>
      <c r="L56">
        <v>80</v>
      </c>
      <c r="O56">
        <v>10380</v>
      </c>
      <c r="P56">
        <v>10380</v>
      </c>
      <c r="Q56">
        <v>3408546</v>
      </c>
      <c r="S56">
        <v>2500</v>
      </c>
    </row>
    <row r="57" spans="3:19" x14ac:dyDescent="0.25">
      <c r="C57">
        <v>5</v>
      </c>
      <c r="D57">
        <v>303</v>
      </c>
      <c r="E57">
        <v>9.75</v>
      </c>
      <c r="I57">
        <v>1435.5</v>
      </c>
      <c r="J57">
        <v>207.5</v>
      </c>
      <c r="K57">
        <v>58.5</v>
      </c>
      <c r="Q57">
        <v>604026</v>
      </c>
      <c r="S57">
        <v>2500</v>
      </c>
    </row>
    <row r="58" spans="3:19" x14ac:dyDescent="0.25">
      <c r="C58">
        <v>5</v>
      </c>
      <c r="D58">
        <v>304</v>
      </c>
      <c r="E58">
        <v>24.5</v>
      </c>
      <c r="I58">
        <v>3223.55</v>
      </c>
      <c r="J58">
        <v>431</v>
      </c>
      <c r="K58">
        <v>203.95</v>
      </c>
      <c r="Q58">
        <v>1742371</v>
      </c>
    </row>
    <row r="59" spans="3:19" x14ac:dyDescent="0.25">
      <c r="C59">
        <v>5</v>
      </c>
      <c r="D59">
        <v>305</v>
      </c>
      <c r="E59">
        <v>11.25</v>
      </c>
      <c r="I59">
        <v>1557</v>
      </c>
      <c r="J59">
        <v>224.5</v>
      </c>
      <c r="K59">
        <v>111</v>
      </c>
      <c r="Q59">
        <v>766374</v>
      </c>
    </row>
    <row r="60" spans="3:19" x14ac:dyDescent="0.25">
      <c r="C60">
        <v>5</v>
      </c>
      <c r="D60">
        <v>636</v>
      </c>
      <c r="E60">
        <v>2</v>
      </c>
      <c r="I60">
        <v>315</v>
      </c>
      <c r="J60">
        <v>18</v>
      </c>
      <c r="O60">
        <v>4600</v>
      </c>
      <c r="P60">
        <v>4600</v>
      </c>
      <c r="Q60">
        <v>97767</v>
      </c>
    </row>
    <row r="61" spans="3:19" x14ac:dyDescent="0.25">
      <c r="C61">
        <v>5</v>
      </c>
      <c r="D61">
        <v>642</v>
      </c>
      <c r="E61">
        <v>5</v>
      </c>
      <c r="I61">
        <v>568.5</v>
      </c>
      <c r="J61">
        <v>52</v>
      </c>
      <c r="L61">
        <v>80</v>
      </c>
      <c r="O61">
        <v>5780</v>
      </c>
      <c r="P61">
        <v>5780</v>
      </c>
      <c r="Q61">
        <v>198008</v>
      </c>
    </row>
    <row r="62" spans="3:19" x14ac:dyDescent="0.25">
      <c r="C62">
        <v>5</v>
      </c>
      <c r="D62" t="s">
        <v>2524</v>
      </c>
      <c r="E62">
        <v>1</v>
      </c>
      <c r="I62">
        <v>168</v>
      </c>
      <c r="Q62">
        <v>34830</v>
      </c>
    </row>
    <row r="63" spans="3:19" x14ac:dyDescent="0.25">
      <c r="C63">
        <v>5</v>
      </c>
      <c r="D63">
        <v>30</v>
      </c>
      <c r="E63">
        <v>1</v>
      </c>
      <c r="I63">
        <v>168</v>
      </c>
      <c r="Q63">
        <v>34830</v>
      </c>
    </row>
    <row r="64" spans="3:19" x14ac:dyDescent="0.25">
      <c r="C64" t="s">
        <v>2529</v>
      </c>
      <c r="E64">
        <v>62.75</v>
      </c>
      <c r="I64">
        <v>8689.9500000000007</v>
      </c>
      <c r="J64">
        <v>1134</v>
      </c>
      <c r="K64">
        <v>393.45</v>
      </c>
      <c r="L64">
        <v>80</v>
      </c>
      <c r="O64">
        <v>10380</v>
      </c>
      <c r="P64">
        <v>10380</v>
      </c>
      <c r="Q64">
        <v>4566772</v>
      </c>
      <c r="S64">
        <v>4633.4310850439888</v>
      </c>
    </row>
    <row r="65" spans="3:19" x14ac:dyDescent="0.25">
      <c r="C65">
        <v>6</v>
      </c>
      <c r="D65" t="s">
        <v>243</v>
      </c>
      <c r="E65">
        <v>9.25</v>
      </c>
      <c r="I65">
        <v>1437.77</v>
      </c>
      <c r="J65">
        <v>128</v>
      </c>
      <c r="K65">
        <v>13</v>
      </c>
      <c r="Q65">
        <v>977572</v>
      </c>
      <c r="S65">
        <v>2133.4310850439883</v>
      </c>
    </row>
    <row r="66" spans="3:19" x14ac:dyDescent="0.25">
      <c r="C66">
        <v>6</v>
      </c>
      <c r="D66">
        <v>99</v>
      </c>
      <c r="S66">
        <v>2133.4310850439883</v>
      </c>
    </row>
    <row r="67" spans="3:19" x14ac:dyDescent="0.25">
      <c r="C67">
        <v>6</v>
      </c>
      <c r="D67">
        <v>100</v>
      </c>
      <c r="Q67">
        <v>11750</v>
      </c>
    </row>
    <row r="68" spans="3:19" x14ac:dyDescent="0.25">
      <c r="C68">
        <v>6</v>
      </c>
      <c r="D68">
        <v>101</v>
      </c>
      <c r="E68">
        <v>9.25</v>
      </c>
      <c r="I68">
        <v>1437.77</v>
      </c>
      <c r="J68">
        <v>128</v>
      </c>
      <c r="K68">
        <v>13</v>
      </c>
      <c r="Q68">
        <v>965822</v>
      </c>
    </row>
    <row r="69" spans="3:19" x14ac:dyDescent="0.25">
      <c r="C69">
        <v>6</v>
      </c>
      <c r="D69" t="s">
        <v>2523</v>
      </c>
      <c r="E69">
        <v>52.5</v>
      </c>
      <c r="I69">
        <v>7200.4600000000009</v>
      </c>
      <c r="J69">
        <v>559.56999999999994</v>
      </c>
      <c r="K69">
        <v>200.92</v>
      </c>
      <c r="L69">
        <v>64</v>
      </c>
      <c r="O69">
        <v>32484</v>
      </c>
      <c r="P69">
        <v>32484</v>
      </c>
      <c r="Q69">
        <v>3145042</v>
      </c>
      <c r="S69">
        <v>2500</v>
      </c>
    </row>
    <row r="70" spans="3:19" x14ac:dyDescent="0.25">
      <c r="C70">
        <v>6</v>
      </c>
      <c r="D70">
        <v>303</v>
      </c>
      <c r="E70">
        <v>9.75</v>
      </c>
      <c r="I70">
        <v>1215.6500000000001</v>
      </c>
      <c r="J70">
        <v>70.569999999999993</v>
      </c>
      <c r="K70">
        <v>35.229999999999997</v>
      </c>
      <c r="O70">
        <v>11900</v>
      </c>
      <c r="P70">
        <v>11900</v>
      </c>
      <c r="Q70">
        <v>515017</v>
      </c>
      <c r="S70">
        <v>2500</v>
      </c>
    </row>
    <row r="71" spans="3:19" x14ac:dyDescent="0.25">
      <c r="C71">
        <v>6</v>
      </c>
      <c r="D71">
        <v>304</v>
      </c>
      <c r="E71">
        <v>24.5</v>
      </c>
      <c r="I71">
        <v>3405.04</v>
      </c>
      <c r="J71">
        <v>260.5</v>
      </c>
      <c r="K71">
        <v>118.46</v>
      </c>
      <c r="O71">
        <v>9784</v>
      </c>
      <c r="P71">
        <v>9784</v>
      </c>
      <c r="Q71">
        <v>1493462</v>
      </c>
    </row>
    <row r="72" spans="3:19" x14ac:dyDescent="0.25">
      <c r="C72">
        <v>6</v>
      </c>
      <c r="D72">
        <v>305</v>
      </c>
      <c r="E72">
        <v>11.25</v>
      </c>
      <c r="I72">
        <v>1610.77</v>
      </c>
      <c r="J72">
        <v>125</v>
      </c>
      <c r="K72">
        <v>47.23</v>
      </c>
      <c r="O72">
        <v>10800</v>
      </c>
      <c r="P72">
        <v>10800</v>
      </c>
      <c r="Q72">
        <v>825085</v>
      </c>
    </row>
    <row r="73" spans="3:19" x14ac:dyDescent="0.25">
      <c r="C73">
        <v>6</v>
      </c>
      <c r="D73">
        <v>636</v>
      </c>
      <c r="E73">
        <v>2</v>
      </c>
      <c r="I73">
        <v>261</v>
      </c>
      <c r="J73">
        <v>33</v>
      </c>
      <c r="Q73">
        <v>95170</v>
      </c>
    </row>
    <row r="74" spans="3:19" x14ac:dyDescent="0.25">
      <c r="C74">
        <v>6</v>
      </c>
      <c r="D74">
        <v>642</v>
      </c>
      <c r="E74">
        <v>5</v>
      </c>
      <c r="I74">
        <v>708</v>
      </c>
      <c r="J74">
        <v>70.5</v>
      </c>
      <c r="L74">
        <v>64</v>
      </c>
      <c r="Q74">
        <v>216308</v>
      </c>
    </row>
    <row r="75" spans="3:19" x14ac:dyDescent="0.25">
      <c r="C75">
        <v>6</v>
      </c>
      <c r="D75" t="s">
        <v>2524</v>
      </c>
      <c r="E75">
        <v>1</v>
      </c>
      <c r="I75">
        <v>176</v>
      </c>
      <c r="Q75">
        <v>34830</v>
      </c>
    </row>
    <row r="76" spans="3:19" x14ac:dyDescent="0.25">
      <c r="C76">
        <v>6</v>
      </c>
      <c r="D76">
        <v>30</v>
      </c>
      <c r="E76">
        <v>1</v>
      </c>
      <c r="I76">
        <v>176</v>
      </c>
      <c r="Q76">
        <v>34830</v>
      </c>
    </row>
    <row r="77" spans="3:19" x14ac:dyDescent="0.25">
      <c r="C77" t="s">
        <v>2530</v>
      </c>
      <c r="E77">
        <v>62.75</v>
      </c>
      <c r="I77">
        <v>8814.23</v>
      </c>
      <c r="J77">
        <v>687.56999999999994</v>
      </c>
      <c r="K77">
        <v>213.92</v>
      </c>
      <c r="L77">
        <v>64</v>
      </c>
      <c r="O77">
        <v>32484</v>
      </c>
      <c r="P77">
        <v>32484</v>
      </c>
      <c r="Q77">
        <v>4157444</v>
      </c>
      <c r="S77">
        <v>4633.4310850439888</v>
      </c>
    </row>
    <row r="78" spans="3:19" x14ac:dyDescent="0.25">
      <c r="C78">
        <v>7</v>
      </c>
      <c r="D78" t="s">
        <v>243</v>
      </c>
      <c r="E78">
        <v>10.25</v>
      </c>
      <c r="I78">
        <v>1498</v>
      </c>
      <c r="J78">
        <v>152</v>
      </c>
      <c r="K78">
        <v>15</v>
      </c>
      <c r="O78">
        <v>298801</v>
      </c>
      <c r="P78">
        <v>298801</v>
      </c>
      <c r="Q78">
        <v>1613857</v>
      </c>
      <c r="S78">
        <v>2133.4310850439883</v>
      </c>
    </row>
    <row r="79" spans="3:19" x14ac:dyDescent="0.25">
      <c r="C79">
        <v>7</v>
      </c>
      <c r="D79">
        <v>99</v>
      </c>
      <c r="S79">
        <v>2133.4310850439883</v>
      </c>
    </row>
    <row r="80" spans="3:19" x14ac:dyDescent="0.25">
      <c r="C80">
        <v>7</v>
      </c>
      <c r="D80">
        <v>100</v>
      </c>
      <c r="Q80">
        <v>17250</v>
      </c>
    </row>
    <row r="81" spans="3:19" x14ac:dyDescent="0.25">
      <c r="C81">
        <v>7</v>
      </c>
      <c r="D81">
        <v>101</v>
      </c>
      <c r="E81">
        <v>10.25</v>
      </c>
      <c r="I81">
        <v>1498</v>
      </c>
      <c r="J81">
        <v>152</v>
      </c>
      <c r="K81">
        <v>15</v>
      </c>
      <c r="O81">
        <v>298801</v>
      </c>
      <c r="P81">
        <v>298801</v>
      </c>
      <c r="Q81">
        <v>1596607</v>
      </c>
    </row>
    <row r="82" spans="3:19" x14ac:dyDescent="0.25">
      <c r="C82">
        <v>7</v>
      </c>
      <c r="D82" t="s">
        <v>2523</v>
      </c>
      <c r="E82">
        <v>52.5</v>
      </c>
      <c r="I82">
        <v>6703.1799999999994</v>
      </c>
      <c r="J82">
        <v>402.5</v>
      </c>
      <c r="K82">
        <v>228.44</v>
      </c>
      <c r="L82">
        <v>80</v>
      </c>
      <c r="O82">
        <v>768937</v>
      </c>
      <c r="P82">
        <v>768937</v>
      </c>
      <c r="Q82">
        <v>3969966</v>
      </c>
      <c r="S82">
        <v>2500</v>
      </c>
    </row>
    <row r="83" spans="3:19" x14ac:dyDescent="0.25">
      <c r="C83">
        <v>7</v>
      </c>
      <c r="D83">
        <v>303</v>
      </c>
      <c r="E83">
        <v>9.75</v>
      </c>
      <c r="I83">
        <v>1232.27</v>
      </c>
      <c r="J83">
        <v>57</v>
      </c>
      <c r="K83">
        <v>39.85</v>
      </c>
      <c r="O83">
        <v>113155</v>
      </c>
      <c r="P83">
        <v>113155</v>
      </c>
      <c r="Q83">
        <v>598100</v>
      </c>
      <c r="S83">
        <v>2500</v>
      </c>
    </row>
    <row r="84" spans="3:19" x14ac:dyDescent="0.25">
      <c r="C84">
        <v>7</v>
      </c>
      <c r="D84">
        <v>304</v>
      </c>
      <c r="E84">
        <v>24.5</v>
      </c>
      <c r="I84">
        <v>3120.04</v>
      </c>
      <c r="J84">
        <v>166.5</v>
      </c>
      <c r="K84">
        <v>115.46</v>
      </c>
      <c r="O84">
        <v>378087</v>
      </c>
      <c r="P84">
        <v>378087</v>
      </c>
      <c r="Q84">
        <v>1905523</v>
      </c>
    </row>
    <row r="85" spans="3:19" x14ac:dyDescent="0.25">
      <c r="C85">
        <v>7</v>
      </c>
      <c r="D85">
        <v>305</v>
      </c>
      <c r="E85">
        <v>11.25</v>
      </c>
      <c r="I85">
        <v>1399.87</v>
      </c>
      <c r="J85">
        <v>109</v>
      </c>
      <c r="K85">
        <v>73.13</v>
      </c>
      <c r="O85">
        <v>208797</v>
      </c>
      <c r="P85">
        <v>208797</v>
      </c>
      <c r="Q85">
        <v>1066601</v>
      </c>
    </row>
    <row r="86" spans="3:19" x14ac:dyDescent="0.25">
      <c r="C86">
        <v>7</v>
      </c>
      <c r="D86">
        <v>636</v>
      </c>
      <c r="E86">
        <v>2</v>
      </c>
      <c r="I86">
        <v>294</v>
      </c>
      <c r="J86">
        <v>10.5</v>
      </c>
      <c r="O86">
        <v>21720</v>
      </c>
      <c r="P86">
        <v>21720</v>
      </c>
      <c r="Q86">
        <v>112903</v>
      </c>
    </row>
    <row r="87" spans="3:19" x14ac:dyDescent="0.25">
      <c r="C87">
        <v>7</v>
      </c>
      <c r="D87">
        <v>642</v>
      </c>
      <c r="E87">
        <v>5</v>
      </c>
      <c r="I87">
        <v>657</v>
      </c>
      <c r="J87">
        <v>59.5</v>
      </c>
      <c r="L87">
        <v>80</v>
      </c>
      <c r="O87">
        <v>47178</v>
      </c>
      <c r="P87">
        <v>47178</v>
      </c>
      <c r="Q87">
        <v>286839</v>
      </c>
    </row>
    <row r="88" spans="3:19" x14ac:dyDescent="0.25">
      <c r="C88">
        <v>7</v>
      </c>
      <c r="D88" t="s">
        <v>2524</v>
      </c>
      <c r="E88">
        <v>1</v>
      </c>
      <c r="I88">
        <v>152</v>
      </c>
      <c r="O88">
        <v>12880</v>
      </c>
      <c r="P88">
        <v>12880</v>
      </c>
      <c r="Q88">
        <v>49515</v>
      </c>
    </row>
    <row r="89" spans="3:19" x14ac:dyDescent="0.25">
      <c r="C89">
        <v>7</v>
      </c>
      <c r="D89">
        <v>30</v>
      </c>
      <c r="E89">
        <v>1</v>
      </c>
      <c r="I89">
        <v>152</v>
      </c>
      <c r="O89">
        <v>12880</v>
      </c>
      <c r="P89">
        <v>12880</v>
      </c>
      <c r="Q89">
        <v>49515</v>
      </c>
    </row>
    <row r="90" spans="3:19" x14ac:dyDescent="0.25">
      <c r="C90" t="s">
        <v>2531</v>
      </c>
      <c r="E90">
        <v>63.75</v>
      </c>
      <c r="I90">
        <v>8353.18</v>
      </c>
      <c r="J90">
        <v>554.5</v>
      </c>
      <c r="K90">
        <v>243.44</v>
      </c>
      <c r="L90">
        <v>80</v>
      </c>
      <c r="O90">
        <v>1080618</v>
      </c>
      <c r="P90">
        <v>1080618</v>
      </c>
      <c r="Q90">
        <v>5633338</v>
      </c>
      <c r="S90">
        <v>4633.4310850439888</v>
      </c>
    </row>
    <row r="91" spans="3:19" x14ac:dyDescent="0.25">
      <c r="C91">
        <v>8</v>
      </c>
      <c r="D91" t="s">
        <v>243</v>
      </c>
      <c r="E91">
        <v>10.25</v>
      </c>
      <c r="I91">
        <v>1367.27</v>
      </c>
      <c r="J91">
        <v>96.75</v>
      </c>
      <c r="K91">
        <v>11</v>
      </c>
      <c r="O91">
        <v>750</v>
      </c>
      <c r="P91">
        <v>750</v>
      </c>
      <c r="Q91">
        <v>1116009</v>
      </c>
      <c r="S91">
        <v>2133.4310850439883</v>
      </c>
    </row>
    <row r="92" spans="3:19" x14ac:dyDescent="0.25">
      <c r="C92">
        <v>8</v>
      </c>
      <c r="D92">
        <v>99</v>
      </c>
      <c r="S92">
        <v>2133.4310850439883</v>
      </c>
    </row>
    <row r="93" spans="3:19" x14ac:dyDescent="0.25">
      <c r="C93">
        <v>8</v>
      </c>
      <c r="D93">
        <v>100</v>
      </c>
      <c r="Q93">
        <v>26550</v>
      </c>
    </row>
    <row r="94" spans="3:19" x14ac:dyDescent="0.25">
      <c r="C94">
        <v>8</v>
      </c>
      <c r="D94">
        <v>101</v>
      </c>
      <c r="E94">
        <v>10.25</v>
      </c>
      <c r="I94">
        <v>1367.27</v>
      </c>
      <c r="J94">
        <v>96.75</v>
      </c>
      <c r="K94">
        <v>11</v>
      </c>
      <c r="O94">
        <v>750</v>
      </c>
      <c r="P94">
        <v>750</v>
      </c>
      <c r="Q94">
        <v>1089459</v>
      </c>
    </row>
    <row r="95" spans="3:19" x14ac:dyDescent="0.25">
      <c r="C95">
        <v>8</v>
      </c>
      <c r="D95" t="s">
        <v>2523</v>
      </c>
      <c r="E95">
        <v>52.5</v>
      </c>
      <c r="I95">
        <v>6207.7999999999993</v>
      </c>
      <c r="J95">
        <v>373</v>
      </c>
      <c r="K95">
        <v>100.84</v>
      </c>
      <c r="L95">
        <v>64.5</v>
      </c>
      <c r="Q95">
        <v>3048100</v>
      </c>
      <c r="S95">
        <v>2500</v>
      </c>
    </row>
    <row r="96" spans="3:19" x14ac:dyDescent="0.25">
      <c r="C96">
        <v>8</v>
      </c>
      <c r="D96">
        <v>303</v>
      </c>
      <c r="E96">
        <v>9.75</v>
      </c>
      <c r="I96">
        <v>1132.1199999999999</v>
      </c>
      <c r="J96">
        <v>69.5</v>
      </c>
      <c r="K96">
        <v>31.88</v>
      </c>
      <c r="Q96">
        <v>486929</v>
      </c>
      <c r="S96">
        <v>2500</v>
      </c>
    </row>
    <row r="97" spans="3:19" x14ac:dyDescent="0.25">
      <c r="C97">
        <v>8</v>
      </c>
      <c r="D97">
        <v>304</v>
      </c>
      <c r="E97">
        <v>24.5</v>
      </c>
      <c r="I97">
        <v>2633.91</v>
      </c>
      <c r="J97">
        <v>111.5</v>
      </c>
      <c r="K97">
        <v>47.23</v>
      </c>
      <c r="Q97">
        <v>1456203</v>
      </c>
    </row>
    <row r="98" spans="3:19" x14ac:dyDescent="0.25">
      <c r="C98">
        <v>8</v>
      </c>
      <c r="D98">
        <v>305</v>
      </c>
      <c r="E98">
        <v>11.25</v>
      </c>
      <c r="I98">
        <v>1622.77</v>
      </c>
      <c r="J98">
        <v>55</v>
      </c>
      <c r="K98">
        <v>21.73</v>
      </c>
      <c r="Q98">
        <v>766778</v>
      </c>
    </row>
    <row r="99" spans="3:19" x14ac:dyDescent="0.25">
      <c r="C99">
        <v>8</v>
      </c>
      <c r="D99">
        <v>636</v>
      </c>
      <c r="E99">
        <v>2</v>
      </c>
      <c r="I99">
        <v>270</v>
      </c>
      <c r="J99">
        <v>40.5</v>
      </c>
      <c r="Q99">
        <v>98165</v>
      </c>
    </row>
    <row r="100" spans="3:19" x14ac:dyDescent="0.25">
      <c r="C100">
        <v>8</v>
      </c>
      <c r="D100">
        <v>642</v>
      </c>
      <c r="E100">
        <v>5</v>
      </c>
      <c r="I100">
        <v>549</v>
      </c>
      <c r="J100">
        <v>96.5</v>
      </c>
      <c r="L100">
        <v>64.5</v>
      </c>
      <c r="Q100">
        <v>240025</v>
      </c>
    </row>
    <row r="101" spans="3:19" x14ac:dyDescent="0.25">
      <c r="C101">
        <v>8</v>
      </c>
      <c r="D101" t="s">
        <v>2524</v>
      </c>
      <c r="E101">
        <v>1</v>
      </c>
      <c r="I101">
        <v>96</v>
      </c>
      <c r="Q101">
        <v>36182</v>
      </c>
    </row>
    <row r="102" spans="3:19" x14ac:dyDescent="0.25">
      <c r="C102">
        <v>8</v>
      </c>
      <c r="D102">
        <v>30</v>
      </c>
      <c r="E102">
        <v>1</v>
      </c>
      <c r="I102">
        <v>96</v>
      </c>
      <c r="Q102">
        <v>36182</v>
      </c>
    </row>
    <row r="103" spans="3:19" x14ac:dyDescent="0.25">
      <c r="C103" t="s">
        <v>2532</v>
      </c>
      <c r="E103">
        <v>63.75</v>
      </c>
      <c r="I103">
        <v>7671.07</v>
      </c>
      <c r="J103">
        <v>469.75</v>
      </c>
      <c r="K103">
        <v>111.83999999999999</v>
      </c>
      <c r="L103">
        <v>64.5</v>
      </c>
      <c r="O103">
        <v>750</v>
      </c>
      <c r="P103">
        <v>750</v>
      </c>
      <c r="Q103">
        <v>4200291</v>
      </c>
      <c r="S103">
        <v>4633.4310850439888</v>
      </c>
    </row>
  </sheetData>
  <hyperlinks>
    <hyperlink ref="A2" location="Obsah!A1" display="Zpět na Obsah  KL 01  1.-4.měsíc" xr:uid="{0E48A468-6BC1-47F8-A7D2-D71ADA570472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5" hidden="1" customWidth="1" outlineLevel="1"/>
    <col min="10" max="10" width="7.7109375" style="315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5" hidden="1" customWidth="1" outlineLevel="1"/>
    <col min="19" max="19" width="7.7109375" style="315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5" hidden="1" customWidth="1" outlineLevel="1"/>
    <col min="28" max="28" width="7.7109375" style="315" customWidth="1" collapsed="1"/>
    <col min="29" max="16384" width="8.85546875" style="233"/>
  </cols>
  <sheetData>
    <row r="1" spans="1:28" ht="18.600000000000001" customHeight="1" thickBot="1" x14ac:dyDescent="0.35">
      <c r="A1" s="591" t="s">
        <v>2545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  <c r="H2" s="206"/>
      <c r="I2" s="328"/>
      <c r="J2" s="328"/>
      <c r="K2" s="206"/>
      <c r="L2" s="206"/>
      <c r="M2" s="206"/>
      <c r="N2" s="206"/>
      <c r="O2" s="206"/>
      <c r="P2" s="206"/>
      <c r="Q2" s="206"/>
      <c r="R2" s="328"/>
      <c r="S2" s="328"/>
      <c r="T2" s="206"/>
      <c r="U2" s="206"/>
      <c r="V2" s="206"/>
      <c r="W2" s="206"/>
      <c r="X2" s="206"/>
      <c r="Y2" s="206"/>
      <c r="Z2" s="206"/>
      <c r="AA2" s="328"/>
      <c r="AB2" s="328"/>
    </row>
    <row r="3" spans="1:28" ht="14.45" customHeight="1" thickBot="1" x14ac:dyDescent="0.25">
      <c r="A3" s="321" t="s">
        <v>143</v>
      </c>
      <c r="B3" s="322">
        <f>SUBTOTAL(9,B6:B1048576)/4</f>
        <v>0</v>
      </c>
      <c r="C3" s="323">
        <f t="shared" ref="C3:Z3" si="0">SUBTOTAL(9,C6:C1048576)</f>
        <v>0</v>
      </c>
      <c r="D3" s="323"/>
      <c r="E3" s="323">
        <f>SUBTOTAL(9,E6:E1048576)/4</f>
        <v>0</v>
      </c>
      <c r="F3" s="323"/>
      <c r="G3" s="323">
        <f t="shared" si="0"/>
        <v>0</v>
      </c>
      <c r="H3" s="323">
        <f>SUBTOTAL(9,H6:H1048576)/4</f>
        <v>0</v>
      </c>
      <c r="I3" s="326" t="str">
        <f>IF(B3&lt;&gt;0,H3/B3,"")</f>
        <v/>
      </c>
      <c r="J3" s="324" t="str">
        <f>IF(E3&lt;&gt;0,H3/E3,"")</f>
        <v/>
      </c>
      <c r="K3" s="325">
        <f t="shared" si="0"/>
        <v>0</v>
      </c>
      <c r="L3" s="325"/>
      <c r="M3" s="323">
        <f t="shared" si="0"/>
        <v>0</v>
      </c>
      <c r="N3" s="323">
        <f t="shared" si="0"/>
        <v>0</v>
      </c>
      <c r="O3" s="323"/>
      <c r="P3" s="323">
        <f t="shared" si="0"/>
        <v>0</v>
      </c>
      <c r="Q3" s="323">
        <f t="shared" si="0"/>
        <v>0</v>
      </c>
      <c r="R3" s="326" t="str">
        <f>IF(K3&lt;&gt;0,Q3/K3,"")</f>
        <v/>
      </c>
      <c r="S3" s="326" t="str">
        <f>IF(N3&lt;&gt;0,Q3/N3,"")</f>
        <v/>
      </c>
      <c r="T3" s="322">
        <f t="shared" si="0"/>
        <v>0</v>
      </c>
      <c r="U3" s="325"/>
      <c r="V3" s="323">
        <f t="shared" si="0"/>
        <v>0</v>
      </c>
      <c r="W3" s="323">
        <f t="shared" si="0"/>
        <v>0</v>
      </c>
      <c r="X3" s="323"/>
      <c r="Y3" s="323">
        <f t="shared" si="0"/>
        <v>0</v>
      </c>
      <c r="Z3" s="323">
        <f t="shared" si="0"/>
        <v>0</v>
      </c>
      <c r="AA3" s="326" t="str">
        <f>IF(T3&lt;&gt;0,Z3/T3,"")</f>
        <v/>
      </c>
      <c r="AB3" s="324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2019</v>
      </c>
      <c r="C5" s="754"/>
      <c r="D5" s="754"/>
      <c r="E5" s="754">
        <v>2020</v>
      </c>
      <c r="F5" s="754"/>
      <c r="G5" s="754"/>
      <c r="H5" s="754">
        <v>2021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2020</v>
      </c>
      <c r="O5" s="754"/>
      <c r="P5" s="754"/>
      <c r="Q5" s="754">
        <v>2021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2020</v>
      </c>
      <c r="X5" s="754"/>
      <c r="Y5" s="754"/>
      <c r="Z5" s="754">
        <v>2021</v>
      </c>
      <c r="AA5" s="755" t="s">
        <v>301</v>
      </c>
      <c r="AB5" s="756" t="s">
        <v>2</v>
      </c>
    </row>
    <row r="6" spans="1:28" ht="14.45" customHeight="1" x14ac:dyDescent="0.25">
      <c r="A6" s="757" t="s">
        <v>2543</v>
      </c>
      <c r="B6" s="758">
        <v>0</v>
      </c>
      <c r="C6" s="759"/>
      <c r="D6" s="759"/>
      <c r="E6" s="758"/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2544</v>
      </c>
      <c r="B7" s="761">
        <v>0</v>
      </c>
      <c r="C7" s="762"/>
      <c r="D7" s="762"/>
      <c r="E7" s="761"/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543</v>
      </c>
      <c r="B9" s="758">
        <v>0</v>
      </c>
      <c r="C9" s="759"/>
      <c r="D9" s="759"/>
      <c r="E9" s="758"/>
      <c r="F9" s="759"/>
      <c r="G9" s="759"/>
      <c r="H9" s="758"/>
      <c r="I9" s="759"/>
      <c r="J9" s="760"/>
    </row>
    <row r="10" spans="1:28" ht="14.45" customHeight="1" thickBot="1" x14ac:dyDescent="0.3">
      <c r="A10" s="764" t="s">
        <v>2546</v>
      </c>
      <c r="B10" s="761">
        <v>0</v>
      </c>
      <c r="C10" s="762"/>
      <c r="D10" s="762"/>
      <c r="E10" s="761"/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2547</v>
      </c>
    </row>
    <row r="13" spans="1:28" ht="14.45" customHeight="1" x14ac:dyDescent="0.2">
      <c r="A13" s="765" t="s">
        <v>2548</v>
      </c>
    </row>
    <row r="14" spans="1:28" ht="14.45" customHeight="1" x14ac:dyDescent="0.2">
      <c r="A14" s="765" t="s">
        <v>2549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39FE2511-19C3-4478-9143-80B8997AF02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2" hidden="1" customWidth="1" outlineLevel="1"/>
    <col min="3" max="3" width="7.7109375" style="312" customWidth="1" collapsed="1"/>
    <col min="4" max="4" width="7.7109375" style="312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2550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8" t="s">
        <v>143</v>
      </c>
      <c r="B3" s="382">
        <f t="shared" ref="B3:G3" si="0">SUBTOTAL(9,B6:B1048576)</f>
        <v>1</v>
      </c>
      <c r="C3" s="383">
        <f t="shared" si="0"/>
        <v>0</v>
      </c>
      <c r="D3" s="417">
        <f t="shared" si="0"/>
        <v>0</v>
      </c>
      <c r="E3" s="325">
        <f t="shared" si="0"/>
        <v>0</v>
      </c>
      <c r="F3" s="323">
        <f t="shared" si="0"/>
        <v>0</v>
      </c>
      <c r="G3" s="384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2019</v>
      </c>
      <c r="C5" s="754">
        <v>2020</v>
      </c>
      <c r="D5" s="767">
        <v>2021</v>
      </c>
      <c r="E5" s="753">
        <v>2019</v>
      </c>
      <c r="F5" s="754">
        <v>2020</v>
      </c>
      <c r="G5" s="767">
        <v>2021</v>
      </c>
    </row>
    <row r="6" spans="1:7" ht="14.45" customHeight="1" thickBot="1" x14ac:dyDescent="0.25">
      <c r="A6" s="770" t="s">
        <v>2546</v>
      </c>
      <c r="B6" s="718">
        <v>1</v>
      </c>
      <c r="C6" s="718"/>
      <c r="D6" s="718"/>
      <c r="E6" s="768">
        <v>0</v>
      </c>
      <c r="F6" s="768"/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2547</v>
      </c>
    </row>
    <row r="9" spans="1:7" ht="14.45" customHeight="1" x14ac:dyDescent="0.2">
      <c r="A9" s="765" t="s">
        <v>2548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55E97C9-C75F-4A93-876F-8F96C585F74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2" hidden="1" customWidth="1" outlineLevel="1"/>
    <col min="9" max="10" width="9.28515625" style="233" hidden="1" customWidth="1"/>
    <col min="11" max="12" width="11.140625" style="312" customWidth="1"/>
    <col min="13" max="14" width="9.28515625" style="233" hidden="1" customWidth="1"/>
    <col min="15" max="16" width="11.140625" style="312" customWidth="1"/>
    <col min="17" max="17" width="11.140625" style="315" customWidth="1"/>
    <col min="18" max="18" width="11.140625" style="312" customWidth="1"/>
    <col min="19" max="16384" width="8.85546875" style="233"/>
  </cols>
  <sheetData>
    <row r="1" spans="1:18" ht="18.600000000000001" customHeight="1" thickBot="1" x14ac:dyDescent="0.35">
      <c r="A1" s="496" t="s">
        <v>2555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0" t="s">
        <v>305</v>
      </c>
      <c r="B2" s="302"/>
      <c r="C2" s="302"/>
      <c r="D2" s="206"/>
      <c r="E2" s="206"/>
      <c r="F2" s="206"/>
      <c r="G2" s="331"/>
      <c r="H2" s="331"/>
      <c r="I2" s="206"/>
      <c r="J2" s="206"/>
      <c r="K2" s="331"/>
      <c r="L2" s="331"/>
      <c r="M2" s="206"/>
      <c r="N2" s="206"/>
      <c r="O2" s="331"/>
      <c r="P2" s="331"/>
      <c r="Q2" s="328"/>
      <c r="R2" s="331"/>
    </row>
    <row r="3" spans="1:18" ht="14.45" customHeight="1" thickBot="1" x14ac:dyDescent="0.25">
      <c r="F3" s="98" t="s">
        <v>143</v>
      </c>
      <c r="G3" s="193">
        <f t="shared" ref="G3:P3" si="0">SUBTOTAL(9,G6:G1048576)</f>
        <v>1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2019</v>
      </c>
      <c r="H4" s="604"/>
      <c r="I4" s="192"/>
      <c r="J4" s="192"/>
      <c r="K4" s="603">
        <v>2020</v>
      </c>
      <c r="L4" s="604"/>
      <c r="M4" s="192"/>
      <c r="N4" s="192"/>
      <c r="O4" s="603">
        <v>2021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2551</v>
      </c>
      <c r="C6" s="781" t="s">
        <v>543</v>
      </c>
      <c r="D6" s="781" t="s">
        <v>2552</v>
      </c>
      <c r="E6" s="781" t="s">
        <v>2553</v>
      </c>
      <c r="F6" s="781" t="s">
        <v>2554</v>
      </c>
      <c r="G6" s="718">
        <v>1</v>
      </c>
      <c r="H6" s="718">
        <v>0</v>
      </c>
      <c r="I6" s="781"/>
      <c r="J6" s="781">
        <v>0</v>
      </c>
      <c r="K6" s="718"/>
      <c r="L6" s="718"/>
      <c r="M6" s="781"/>
      <c r="N6" s="781"/>
      <c r="O6" s="718"/>
      <c r="P6" s="718"/>
      <c r="Q6" s="371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76F7900-E763-42BC-8937-2F8D8019711A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2" hidden="1" customWidth="1" outlineLevel="1"/>
    <col min="10" max="11" width="9.28515625" style="233" hidden="1" customWidth="1"/>
    <col min="12" max="13" width="11.140625" style="312" customWidth="1"/>
    <col min="14" max="15" width="9.28515625" style="233" hidden="1" customWidth="1"/>
    <col min="16" max="17" width="11.140625" style="312" customWidth="1"/>
    <col min="18" max="18" width="11.140625" style="315" customWidth="1"/>
    <col min="19" max="19" width="11.140625" style="312" customWidth="1"/>
    <col min="20" max="16384" width="8.85546875" style="233"/>
  </cols>
  <sheetData>
    <row r="1" spans="1:19" ht="18.600000000000001" customHeight="1" thickBot="1" x14ac:dyDescent="0.35">
      <c r="A1" s="496" t="s">
        <v>2556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0" t="s">
        <v>305</v>
      </c>
      <c r="B2" s="302"/>
      <c r="C2" s="302"/>
      <c r="D2" s="302"/>
      <c r="E2" s="206"/>
      <c r="F2" s="206"/>
      <c r="G2" s="206"/>
      <c r="H2" s="331"/>
      <c r="I2" s="331"/>
      <c r="J2" s="206"/>
      <c r="K2" s="206"/>
      <c r="L2" s="331"/>
      <c r="M2" s="331"/>
      <c r="N2" s="206"/>
      <c r="O2" s="206"/>
      <c r="P2" s="331"/>
      <c r="Q2" s="331"/>
      <c r="R2" s="328"/>
      <c r="S2" s="331"/>
    </row>
    <row r="3" spans="1:19" ht="14.45" customHeight="1" thickBot="1" x14ac:dyDescent="0.25">
      <c r="G3" s="98" t="s">
        <v>143</v>
      </c>
      <c r="H3" s="193">
        <f t="shared" ref="H3:Q3" si="0">SUBTOTAL(9,H6:H1048576)</f>
        <v>1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0" t="s">
        <v>151</v>
      </c>
      <c r="E4" s="601" t="s">
        <v>106</v>
      </c>
      <c r="F4" s="606" t="s">
        <v>76</v>
      </c>
      <c r="G4" s="602" t="s">
        <v>67</v>
      </c>
      <c r="H4" s="603">
        <v>2019</v>
      </c>
      <c r="I4" s="604"/>
      <c r="J4" s="192"/>
      <c r="K4" s="192"/>
      <c r="L4" s="603">
        <v>2020</v>
      </c>
      <c r="M4" s="604"/>
      <c r="N4" s="192"/>
      <c r="O4" s="192"/>
      <c r="P4" s="603">
        <v>2021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2551</v>
      </c>
      <c r="C6" s="781" t="s">
        <v>543</v>
      </c>
      <c r="D6" s="781" t="s">
        <v>2546</v>
      </c>
      <c r="E6" s="781" t="s">
        <v>2552</v>
      </c>
      <c r="F6" s="781" t="s">
        <v>2553</v>
      </c>
      <c r="G6" s="781" t="s">
        <v>2554</v>
      </c>
      <c r="H6" s="718">
        <v>1</v>
      </c>
      <c r="I6" s="718">
        <v>0</v>
      </c>
      <c r="J6" s="781"/>
      <c r="K6" s="781">
        <v>0</v>
      </c>
      <c r="L6" s="718"/>
      <c r="M6" s="718"/>
      <c r="N6" s="781"/>
      <c r="O6" s="781"/>
      <c r="P6" s="718"/>
      <c r="Q6" s="718"/>
      <c r="R6" s="371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1023C89-42C7-47A9-8D98-95F2816B8B80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0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60825.817200000005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6952.1693100000002</v>
      </c>
      <c r="E7" s="269">
        <f t="shared" ref="E7:E13" si="0">IF(C7=0,0,D7/C7)</f>
        <v>0</v>
      </c>
    </row>
    <row r="8" spans="1:5" ht="14.45" customHeight="1" x14ac:dyDescent="0.25">
      <c r="A8" s="380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0.79703462334381225</v>
      </c>
      <c r="E8" s="269">
        <f t="shared" si="0"/>
        <v>0.8855940259375692</v>
      </c>
    </row>
    <row r="9" spans="1:5" ht="14.45" customHeight="1" x14ac:dyDescent="0.25">
      <c r="A9" s="380" t="str">
        <f>HYPERLINK("#'LŽ Statim'!A1","Podíl statimových žádanek (max. 30%)")</f>
        <v>Podíl statimových žádanek (max. 30%)</v>
      </c>
      <c r="B9" s="378" t="s">
        <v>228</v>
      </c>
      <c r="C9" s="379">
        <v>0.3</v>
      </c>
      <c r="D9" s="379">
        <f>IF('LŽ Statim'!G3="",0,'LŽ Statim'!G3)</f>
        <v>0.22150962012826839</v>
      </c>
      <c r="E9" s="269">
        <f>IF(C9=0,0,D9/C9)</f>
        <v>0.73836540042756127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3221.3809600000013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41812.013129999992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0</v>
      </c>
      <c r="D16" s="287">
        <f ca="1">IF(ISERROR(VLOOKUP("Výnosy celkem",INDIRECT("HI!$A:$G"),5,0)),0,VLOOKUP("Výnosy celkem",INDIRECT("HI!$A:$G"),5,0))</f>
        <v>20756.849999999999</v>
      </c>
      <c r="E16" s="288">
        <f t="shared" ref="E16:E29" ca="1" si="1">IF(C16=0,0,D16/C16)</f>
        <v>0</v>
      </c>
    </row>
    <row r="17" spans="1:5" ht="14.45" customHeight="1" x14ac:dyDescent="0.25">
      <c r="A17" s="490" t="str">
        <f>HYPERLINK("#HI!A1","Ambulance (body za výkony)")</f>
        <v>Ambulance (body za výkony)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8" t="str">
        <f>HYPERLINK("#'ZV Vykáz.-A'!A1","Zdravotní výkony vykázané u ambulantních pacientů (min. 100 % 2016)")</f>
        <v>Zdravotní výkony vykázané u ambulantních pacientů (min. 100 % 2016)</v>
      </c>
      <c r="B18" s="409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6" t="str">
        <f>HYPERLINK("#'ZV Vykáz.-A'!A1","Specializovaná ambulantní péče")</f>
        <v>Specializovaná ambulantní péče</v>
      </c>
      <c r="B19" s="409" t="s">
        <v>137</v>
      </c>
      <c r="C19" s="273">
        <v>1</v>
      </c>
      <c r="D19" s="379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6" t="str">
        <f>HYPERLINK("#'ZV Vykáz.-A'!A1","Ambulantní péče ve vyjmenovaných odbornostech (§9)")</f>
        <v>Ambulantní péče ve vyjmenovaných odbornostech (§9)</v>
      </c>
      <c r="B20" s="409" t="s">
        <v>137</v>
      </c>
      <c r="C20" s="273">
        <v>1</v>
      </c>
      <c r="D20" s="379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89" t="str">
        <f>HYPERLINK("#'ZV Vykáz.-H'!A1","Zdravotní výkony vykázané u hospitalizovaných pacientů (max. 85 %)")</f>
        <v>Zdravotní výkony vykázané u hospitalizovaných pacientů (max. 85 %)</v>
      </c>
      <c r="B21" s="409" t="s">
        <v>139</v>
      </c>
      <c r="C21" s="273">
        <v>0.85</v>
      </c>
      <c r="D21" s="273">
        <f>IF(ISERROR(VLOOKUP("Celkem:",'ZV Vykáz.-H'!$A:$S,7,0)),"",VLOOKUP("Celkem:",'ZV Vykáz.-H'!$A:$S,7,0))</f>
        <v>1.2221098247848838</v>
      </c>
      <c r="E21" s="269">
        <f t="shared" si="1"/>
        <v>1.4377762644528045</v>
      </c>
    </row>
    <row r="22" spans="1:5" ht="14.45" customHeight="1" x14ac:dyDescent="0.2">
      <c r="A22" s="290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0</v>
      </c>
      <c r="D22" s="268">
        <f ca="1">IF(ISERROR(VLOOKUP("Hospitalizace *",INDIRECT("HI!$A:$G"),5,0)),0,VLOOKUP("Hospitalizace *",INDIRECT("HI!$A:$G"),5,0))</f>
        <v>20756.849999999999</v>
      </c>
      <c r="E22" s="269">
        <f ca="1">IF(C22=0,0,D22/C22)</f>
        <v>0</v>
      </c>
    </row>
    <row r="23" spans="1:5" ht="14.45" customHeight="1" x14ac:dyDescent="0.25">
      <c r="A23" s="408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2.1881077901501231</v>
      </c>
      <c r="E23" s="269">
        <f t="shared" si="1"/>
        <v>2.1881077901501231</v>
      </c>
    </row>
    <row r="24" spans="1:5" ht="14.45" customHeight="1" x14ac:dyDescent="0.25">
      <c r="A24" s="407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2.1881077901501231</v>
      </c>
      <c r="E24" s="269">
        <f t="shared" si="1"/>
        <v>2.1881077901501231</v>
      </c>
    </row>
    <row r="25" spans="1:5" ht="14.45" customHeight="1" x14ac:dyDescent="0.25">
      <c r="A25" s="407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6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89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1.7804878048780488</v>
      </c>
      <c r="E27" s="269">
        <f t="shared" si="1"/>
        <v>1.8741976893453147</v>
      </c>
    </row>
    <row r="28" spans="1:5" ht="14.45" customHeight="1" x14ac:dyDescent="0.2">
      <c r="A28" s="289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1">
        <f>IF(ISERROR(INDEX(ALOS!$E:$E,COUNT(ALOS!$E:$E)+32)),0,INDEX(ALOS!$E:$E,COUNT(ALOS!$E:$E)+32))</f>
        <v>0.61766945925361771</v>
      </c>
      <c r="E28" s="269">
        <f t="shared" si="1"/>
        <v>0.61766945925361771</v>
      </c>
    </row>
    <row r="29" spans="1:5" ht="25.5" x14ac:dyDescent="0.2">
      <c r="A29" s="2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1.3924907071390291</v>
      </c>
      <c r="E29" s="269">
        <f t="shared" si="1"/>
        <v>1.4657796917252939</v>
      </c>
    </row>
    <row r="30" spans="1:5" ht="14.45" customHeight="1" thickBot="1" x14ac:dyDescent="0.25">
      <c r="A30" s="293" t="s">
        <v>174</v>
      </c>
      <c r="B30" s="278"/>
      <c r="C30" s="279"/>
      <c r="D30" s="279"/>
      <c r="E30" s="280"/>
    </row>
    <row r="31" spans="1:5" ht="14.45" customHeight="1" thickBot="1" x14ac:dyDescent="0.25">
      <c r="A31" s="294"/>
      <c r="B31" s="295"/>
      <c r="C31" s="296"/>
      <c r="D31" s="296"/>
      <c r="E31" s="297"/>
    </row>
    <row r="32" spans="1:5" ht="14.45" customHeight="1" thickBot="1" x14ac:dyDescent="0.25">
      <c r="A32" s="298" t="s">
        <v>175</v>
      </c>
      <c r="B32" s="299"/>
      <c r="C32" s="300"/>
      <c r="D32" s="300"/>
      <c r="E32" s="301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0E8636B-F8E9-4371-A0E6-A414B5139CE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5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5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  <c r="N2" s="327"/>
      <c r="O2" s="206"/>
      <c r="P2" s="327"/>
      <c r="Q2" s="206"/>
      <c r="R2" s="327"/>
      <c r="S2" s="328"/>
    </row>
    <row r="3" spans="1:19" ht="14.45" customHeight="1" thickBot="1" x14ac:dyDescent="0.25">
      <c r="A3" s="321" t="s">
        <v>143</v>
      </c>
      <c r="B3" s="322">
        <f>SUBTOTAL(9,B6:B1048576)</f>
        <v>29761570</v>
      </c>
      <c r="C3" s="323">
        <f t="shared" ref="C3:R3" si="0">SUBTOTAL(9,C6:C1048576)</f>
        <v>0</v>
      </c>
      <c r="D3" s="323">
        <f t="shared" si="0"/>
        <v>35712558</v>
      </c>
      <c r="E3" s="323">
        <f t="shared" si="0"/>
        <v>0</v>
      </c>
      <c r="F3" s="323">
        <f t="shared" si="0"/>
        <v>43644668</v>
      </c>
      <c r="G3" s="326">
        <f>IF(D3&lt;&gt;0,F3/D3,"")</f>
        <v>1.2221098247848838</v>
      </c>
      <c r="H3" s="322">
        <f t="shared" si="0"/>
        <v>5040433.8200000096</v>
      </c>
      <c r="I3" s="323">
        <f t="shared" si="0"/>
        <v>0</v>
      </c>
      <c r="J3" s="323">
        <f t="shared" si="0"/>
        <v>6490939.7400000012</v>
      </c>
      <c r="K3" s="323">
        <f t="shared" si="0"/>
        <v>0</v>
      </c>
      <c r="L3" s="323">
        <f t="shared" si="0"/>
        <v>7766680.9099999918</v>
      </c>
      <c r="M3" s="324">
        <f>IF(J3&lt;&gt;0,L3/J3,"")</f>
        <v>1.196541829242123</v>
      </c>
      <c r="N3" s="325">
        <f t="shared" si="0"/>
        <v>0</v>
      </c>
      <c r="O3" s="323">
        <f t="shared" si="0"/>
        <v>0</v>
      </c>
      <c r="P3" s="323">
        <f t="shared" si="0"/>
        <v>0</v>
      </c>
      <c r="Q3" s="323">
        <f t="shared" si="0"/>
        <v>0</v>
      </c>
      <c r="R3" s="323">
        <f t="shared" si="0"/>
        <v>0</v>
      </c>
      <c r="S3" s="324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2019</v>
      </c>
      <c r="C5" s="754"/>
      <c r="D5" s="754">
        <v>2020</v>
      </c>
      <c r="E5" s="754"/>
      <c r="F5" s="754">
        <v>2021</v>
      </c>
      <c r="G5" s="783" t="s">
        <v>2</v>
      </c>
      <c r="H5" s="753">
        <v>2019</v>
      </c>
      <c r="I5" s="754"/>
      <c r="J5" s="754">
        <v>2020</v>
      </c>
      <c r="K5" s="754"/>
      <c r="L5" s="754">
        <v>2021</v>
      </c>
      <c r="M5" s="783" t="s">
        <v>2</v>
      </c>
      <c r="N5" s="753">
        <v>2019</v>
      </c>
      <c r="O5" s="754"/>
      <c r="P5" s="754">
        <v>2020</v>
      </c>
      <c r="Q5" s="754"/>
      <c r="R5" s="754">
        <v>2021</v>
      </c>
      <c r="S5" s="783" t="s">
        <v>2</v>
      </c>
    </row>
    <row r="6" spans="1:19" ht="14.45" customHeight="1" thickBot="1" x14ac:dyDescent="0.25">
      <c r="A6" s="770" t="s">
        <v>1770</v>
      </c>
      <c r="B6" s="768">
        <v>29761570</v>
      </c>
      <c r="C6" s="781"/>
      <c r="D6" s="768">
        <v>35712558</v>
      </c>
      <c r="E6" s="781"/>
      <c r="F6" s="768">
        <v>43644668</v>
      </c>
      <c r="G6" s="371"/>
      <c r="H6" s="768">
        <v>5040433.8200000096</v>
      </c>
      <c r="I6" s="781"/>
      <c r="J6" s="768">
        <v>6490939.7400000012</v>
      </c>
      <c r="K6" s="781"/>
      <c r="L6" s="768">
        <v>7766680.9099999918</v>
      </c>
      <c r="M6" s="371"/>
      <c r="N6" s="768"/>
      <c r="O6" s="781"/>
      <c r="P6" s="768"/>
      <c r="Q6" s="781"/>
      <c r="R6" s="768"/>
      <c r="S6" s="3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BB160DD-C984-4CBF-9A1D-F1EDBADE077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496" t="s">
        <v>3390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34"/>
      <c r="C2" s="234"/>
      <c r="D2" s="234"/>
      <c r="E2" s="23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329"/>
    </row>
    <row r="3" spans="1:17" ht="14.45" customHeight="1" thickBot="1" x14ac:dyDescent="0.25">
      <c r="E3" s="98" t="s">
        <v>143</v>
      </c>
      <c r="F3" s="193">
        <f t="shared" ref="F3:O3" si="0">SUBTOTAL(9,F6:F1048576)</f>
        <v>9826.2999999999993</v>
      </c>
      <c r="G3" s="194">
        <f t="shared" si="0"/>
        <v>34802003.82</v>
      </c>
      <c r="H3" s="194"/>
      <c r="I3" s="194"/>
      <c r="J3" s="194">
        <f t="shared" si="0"/>
        <v>10072.419999999998</v>
      </c>
      <c r="K3" s="194">
        <f t="shared" si="0"/>
        <v>42203497.740000002</v>
      </c>
      <c r="L3" s="194"/>
      <c r="M3" s="194"/>
      <c r="N3" s="194">
        <f t="shared" si="0"/>
        <v>10303.06</v>
      </c>
      <c r="O3" s="194">
        <f t="shared" si="0"/>
        <v>51411348.910000004</v>
      </c>
      <c r="P3" s="71">
        <f>IF(K3=0,0,O3/K3)</f>
        <v>1.2181774417543809</v>
      </c>
      <c r="Q3" s="195">
        <f>IF(N3=0,0,O3/N3)</f>
        <v>4989.9106585810432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530</v>
      </c>
      <c r="B6" s="690" t="s">
        <v>2557</v>
      </c>
      <c r="C6" s="690" t="s">
        <v>2552</v>
      </c>
      <c r="D6" s="690" t="s">
        <v>2558</v>
      </c>
      <c r="E6" s="690" t="s">
        <v>2559</v>
      </c>
      <c r="F6" s="694"/>
      <c r="G6" s="694"/>
      <c r="H6" s="694"/>
      <c r="I6" s="694"/>
      <c r="J6" s="694"/>
      <c r="K6" s="694"/>
      <c r="L6" s="694"/>
      <c r="M6" s="694"/>
      <c r="N6" s="694">
        <v>0</v>
      </c>
      <c r="O6" s="694">
        <v>0</v>
      </c>
      <c r="P6" s="715"/>
      <c r="Q6" s="695"/>
    </row>
    <row r="7" spans="1:17" ht="14.45" customHeight="1" x14ac:dyDescent="0.2">
      <c r="A7" s="696" t="s">
        <v>530</v>
      </c>
      <c r="B7" s="697" t="s">
        <v>2557</v>
      </c>
      <c r="C7" s="697" t="s">
        <v>2552</v>
      </c>
      <c r="D7" s="697" t="s">
        <v>2560</v>
      </c>
      <c r="E7" s="697" t="s">
        <v>2561</v>
      </c>
      <c r="F7" s="701"/>
      <c r="G7" s="701"/>
      <c r="H7" s="701"/>
      <c r="I7" s="701"/>
      <c r="J7" s="701">
        <v>1</v>
      </c>
      <c r="K7" s="701">
        <v>1983</v>
      </c>
      <c r="L7" s="701"/>
      <c r="M7" s="701">
        <v>1983</v>
      </c>
      <c r="N7" s="701">
        <v>1</v>
      </c>
      <c r="O7" s="701">
        <v>2056</v>
      </c>
      <c r="P7" s="726"/>
      <c r="Q7" s="702">
        <v>2056</v>
      </c>
    </row>
    <row r="8" spans="1:17" ht="14.45" customHeight="1" x14ac:dyDescent="0.2">
      <c r="A8" s="696" t="s">
        <v>530</v>
      </c>
      <c r="B8" s="697" t="s">
        <v>2557</v>
      </c>
      <c r="C8" s="697" t="s">
        <v>2552</v>
      </c>
      <c r="D8" s="697" t="s">
        <v>2562</v>
      </c>
      <c r="E8" s="697" t="s">
        <v>2563</v>
      </c>
      <c r="F8" s="701">
        <v>6</v>
      </c>
      <c r="G8" s="701">
        <v>16716</v>
      </c>
      <c r="H8" s="701"/>
      <c r="I8" s="701">
        <v>2786</v>
      </c>
      <c r="J8" s="701">
        <v>13</v>
      </c>
      <c r="K8" s="701">
        <v>36338</v>
      </c>
      <c r="L8" s="701"/>
      <c r="M8" s="701">
        <v>2795.2307692307691</v>
      </c>
      <c r="N8" s="701">
        <v>17</v>
      </c>
      <c r="O8" s="701">
        <v>49062</v>
      </c>
      <c r="P8" s="726"/>
      <c r="Q8" s="702">
        <v>2886</v>
      </c>
    </row>
    <row r="9" spans="1:17" ht="14.45" customHeight="1" x14ac:dyDescent="0.2">
      <c r="A9" s="696" t="s">
        <v>530</v>
      </c>
      <c r="B9" s="697" t="s">
        <v>2557</v>
      </c>
      <c r="C9" s="697" t="s">
        <v>2552</v>
      </c>
      <c r="D9" s="697" t="s">
        <v>2564</v>
      </c>
      <c r="E9" s="697" t="s">
        <v>2565</v>
      </c>
      <c r="F9" s="701">
        <v>4</v>
      </c>
      <c r="G9" s="701">
        <v>24828</v>
      </c>
      <c r="H9" s="701"/>
      <c r="I9" s="701">
        <v>6207</v>
      </c>
      <c r="J9" s="701"/>
      <c r="K9" s="701"/>
      <c r="L9" s="701"/>
      <c r="M9" s="701"/>
      <c r="N9" s="701">
        <v>3</v>
      </c>
      <c r="O9" s="701">
        <v>19371</v>
      </c>
      <c r="P9" s="726"/>
      <c r="Q9" s="702">
        <v>6457</v>
      </c>
    </row>
    <row r="10" spans="1:17" ht="14.45" customHeight="1" x14ac:dyDescent="0.2">
      <c r="A10" s="696" t="s">
        <v>530</v>
      </c>
      <c r="B10" s="697" t="s">
        <v>2557</v>
      </c>
      <c r="C10" s="697" t="s">
        <v>2552</v>
      </c>
      <c r="D10" s="697" t="s">
        <v>2566</v>
      </c>
      <c r="E10" s="697" t="s">
        <v>2567</v>
      </c>
      <c r="F10" s="701">
        <v>1</v>
      </c>
      <c r="G10" s="701">
        <v>3254</v>
      </c>
      <c r="H10" s="701"/>
      <c r="I10" s="701">
        <v>3254</v>
      </c>
      <c r="J10" s="701"/>
      <c r="K10" s="701"/>
      <c r="L10" s="701"/>
      <c r="M10" s="701"/>
      <c r="N10" s="701"/>
      <c r="O10" s="701"/>
      <c r="P10" s="726"/>
      <c r="Q10" s="702"/>
    </row>
    <row r="11" spans="1:17" ht="14.45" customHeight="1" x14ac:dyDescent="0.2">
      <c r="A11" s="696" t="s">
        <v>530</v>
      </c>
      <c r="B11" s="697" t="s">
        <v>2557</v>
      </c>
      <c r="C11" s="697" t="s">
        <v>2552</v>
      </c>
      <c r="D11" s="697" t="s">
        <v>2568</v>
      </c>
      <c r="E11" s="697" t="s">
        <v>2569</v>
      </c>
      <c r="F11" s="701"/>
      <c r="G11" s="701"/>
      <c r="H11" s="701"/>
      <c r="I11" s="701"/>
      <c r="J11" s="701">
        <v>6</v>
      </c>
      <c r="K11" s="701">
        <v>14922</v>
      </c>
      <c r="L11" s="701"/>
      <c r="M11" s="701">
        <v>2487</v>
      </c>
      <c r="N11" s="701">
        <v>1</v>
      </c>
      <c r="O11" s="701">
        <v>2577</v>
      </c>
      <c r="P11" s="726"/>
      <c r="Q11" s="702">
        <v>2577</v>
      </c>
    </row>
    <row r="12" spans="1:17" ht="14.45" customHeight="1" x14ac:dyDescent="0.2">
      <c r="A12" s="696" t="s">
        <v>530</v>
      </c>
      <c r="B12" s="697" t="s">
        <v>2557</v>
      </c>
      <c r="C12" s="697" t="s">
        <v>2552</v>
      </c>
      <c r="D12" s="697" t="s">
        <v>2570</v>
      </c>
      <c r="E12" s="697" t="s">
        <v>2571</v>
      </c>
      <c r="F12" s="701"/>
      <c r="G12" s="701"/>
      <c r="H12" s="701"/>
      <c r="I12" s="701"/>
      <c r="J12" s="701">
        <v>1</v>
      </c>
      <c r="K12" s="701">
        <v>4451</v>
      </c>
      <c r="L12" s="701"/>
      <c r="M12" s="701">
        <v>4451</v>
      </c>
      <c r="N12" s="701"/>
      <c r="O12" s="701"/>
      <c r="P12" s="726"/>
      <c r="Q12" s="702"/>
    </row>
    <row r="13" spans="1:17" ht="14.45" customHeight="1" x14ac:dyDescent="0.2">
      <c r="A13" s="696" t="s">
        <v>530</v>
      </c>
      <c r="B13" s="697" t="s">
        <v>2557</v>
      </c>
      <c r="C13" s="697" t="s">
        <v>2552</v>
      </c>
      <c r="D13" s="697" t="s">
        <v>2572</v>
      </c>
      <c r="E13" s="697" t="s">
        <v>2573</v>
      </c>
      <c r="F13" s="701">
        <v>29</v>
      </c>
      <c r="G13" s="701">
        <v>62669</v>
      </c>
      <c r="H13" s="701"/>
      <c r="I13" s="701">
        <v>2161</v>
      </c>
      <c r="J13" s="701">
        <v>19</v>
      </c>
      <c r="K13" s="701">
        <v>41219</v>
      </c>
      <c r="L13" s="701"/>
      <c r="M13" s="701">
        <v>2169.4210526315787</v>
      </c>
      <c r="N13" s="701">
        <v>23</v>
      </c>
      <c r="O13" s="701">
        <v>52003</v>
      </c>
      <c r="P13" s="726"/>
      <c r="Q13" s="702">
        <v>2261</v>
      </c>
    </row>
    <row r="14" spans="1:17" ht="14.45" customHeight="1" x14ac:dyDescent="0.2">
      <c r="A14" s="696" t="s">
        <v>530</v>
      </c>
      <c r="B14" s="697" t="s">
        <v>2557</v>
      </c>
      <c r="C14" s="697" t="s">
        <v>2552</v>
      </c>
      <c r="D14" s="697" t="s">
        <v>2574</v>
      </c>
      <c r="E14" s="697" t="s">
        <v>2575</v>
      </c>
      <c r="F14" s="701">
        <v>1</v>
      </c>
      <c r="G14" s="701">
        <v>1688</v>
      </c>
      <c r="H14" s="701"/>
      <c r="I14" s="701">
        <v>1688</v>
      </c>
      <c r="J14" s="701">
        <v>1</v>
      </c>
      <c r="K14" s="701">
        <v>1694</v>
      </c>
      <c r="L14" s="701"/>
      <c r="M14" s="701">
        <v>1694</v>
      </c>
      <c r="N14" s="701"/>
      <c r="O14" s="701"/>
      <c r="P14" s="726"/>
      <c r="Q14" s="702"/>
    </row>
    <row r="15" spans="1:17" ht="14.45" customHeight="1" x14ac:dyDescent="0.2">
      <c r="A15" s="696" t="s">
        <v>530</v>
      </c>
      <c r="B15" s="697" t="s">
        <v>2557</v>
      </c>
      <c r="C15" s="697" t="s">
        <v>2552</v>
      </c>
      <c r="D15" s="697" t="s">
        <v>2576</v>
      </c>
      <c r="E15" s="697" t="s">
        <v>2577</v>
      </c>
      <c r="F15" s="701">
        <v>4</v>
      </c>
      <c r="G15" s="701">
        <v>9320</v>
      </c>
      <c r="H15" s="701"/>
      <c r="I15" s="701">
        <v>2330</v>
      </c>
      <c r="J15" s="701">
        <v>5</v>
      </c>
      <c r="K15" s="701">
        <v>11700</v>
      </c>
      <c r="L15" s="701"/>
      <c r="M15" s="701">
        <v>2340</v>
      </c>
      <c r="N15" s="701">
        <v>5</v>
      </c>
      <c r="O15" s="701">
        <v>12150</v>
      </c>
      <c r="P15" s="726"/>
      <c r="Q15" s="702">
        <v>2430</v>
      </c>
    </row>
    <row r="16" spans="1:17" ht="14.45" customHeight="1" x14ac:dyDescent="0.2">
      <c r="A16" s="696" t="s">
        <v>530</v>
      </c>
      <c r="B16" s="697" t="s">
        <v>2557</v>
      </c>
      <c r="C16" s="697" t="s">
        <v>2552</v>
      </c>
      <c r="D16" s="697" t="s">
        <v>2578</v>
      </c>
      <c r="E16" s="697" t="s">
        <v>2579</v>
      </c>
      <c r="F16" s="701">
        <v>20</v>
      </c>
      <c r="G16" s="701">
        <v>55700</v>
      </c>
      <c r="H16" s="701"/>
      <c r="I16" s="701">
        <v>2785</v>
      </c>
      <c r="J16" s="701">
        <v>9</v>
      </c>
      <c r="K16" s="701">
        <v>25155</v>
      </c>
      <c r="L16" s="701"/>
      <c r="M16" s="701">
        <v>2795</v>
      </c>
      <c r="N16" s="701">
        <v>18</v>
      </c>
      <c r="O16" s="701">
        <v>51930</v>
      </c>
      <c r="P16" s="726"/>
      <c r="Q16" s="702">
        <v>2885</v>
      </c>
    </row>
    <row r="17" spans="1:17" ht="14.45" customHeight="1" x14ac:dyDescent="0.2">
      <c r="A17" s="696" t="s">
        <v>530</v>
      </c>
      <c r="B17" s="697" t="s">
        <v>2557</v>
      </c>
      <c r="C17" s="697" t="s">
        <v>2552</v>
      </c>
      <c r="D17" s="697" t="s">
        <v>2580</v>
      </c>
      <c r="E17" s="697" t="s">
        <v>2581</v>
      </c>
      <c r="F17" s="701">
        <v>6</v>
      </c>
      <c r="G17" s="701">
        <v>30888</v>
      </c>
      <c r="H17" s="701"/>
      <c r="I17" s="701">
        <v>5148</v>
      </c>
      <c r="J17" s="701">
        <v>2</v>
      </c>
      <c r="K17" s="701">
        <v>10296</v>
      </c>
      <c r="L17" s="701"/>
      <c r="M17" s="701">
        <v>5148</v>
      </c>
      <c r="N17" s="701">
        <v>3</v>
      </c>
      <c r="O17" s="701">
        <v>15444</v>
      </c>
      <c r="P17" s="726"/>
      <c r="Q17" s="702">
        <v>5148</v>
      </c>
    </row>
    <row r="18" spans="1:17" ht="14.45" customHeight="1" x14ac:dyDescent="0.2">
      <c r="A18" s="696" t="s">
        <v>530</v>
      </c>
      <c r="B18" s="697" t="s">
        <v>2557</v>
      </c>
      <c r="C18" s="697" t="s">
        <v>2552</v>
      </c>
      <c r="D18" s="697" t="s">
        <v>2582</v>
      </c>
      <c r="E18" s="697" t="s">
        <v>2583</v>
      </c>
      <c r="F18" s="701">
        <v>1</v>
      </c>
      <c r="G18" s="701">
        <v>4944</v>
      </c>
      <c r="H18" s="701"/>
      <c r="I18" s="701">
        <v>4944</v>
      </c>
      <c r="J18" s="701">
        <v>1</v>
      </c>
      <c r="K18" s="701">
        <v>4949</v>
      </c>
      <c r="L18" s="701"/>
      <c r="M18" s="701">
        <v>4949</v>
      </c>
      <c r="N18" s="701">
        <v>1</v>
      </c>
      <c r="O18" s="701">
        <v>4994</v>
      </c>
      <c r="P18" s="726"/>
      <c r="Q18" s="702">
        <v>4994</v>
      </c>
    </row>
    <row r="19" spans="1:17" ht="14.45" customHeight="1" x14ac:dyDescent="0.2">
      <c r="A19" s="696" t="s">
        <v>530</v>
      </c>
      <c r="B19" s="697" t="s">
        <v>2557</v>
      </c>
      <c r="C19" s="697" t="s">
        <v>2552</v>
      </c>
      <c r="D19" s="697" t="s">
        <v>2584</v>
      </c>
      <c r="E19" s="697" t="s">
        <v>2585</v>
      </c>
      <c r="F19" s="701">
        <v>3</v>
      </c>
      <c r="G19" s="701">
        <v>2535</v>
      </c>
      <c r="H19" s="701"/>
      <c r="I19" s="701">
        <v>845</v>
      </c>
      <c r="J19" s="701">
        <v>3</v>
      </c>
      <c r="K19" s="701">
        <v>2556</v>
      </c>
      <c r="L19" s="701"/>
      <c r="M19" s="701">
        <v>852</v>
      </c>
      <c r="N19" s="701"/>
      <c r="O19" s="701"/>
      <c r="P19" s="726"/>
      <c r="Q19" s="702"/>
    </row>
    <row r="20" spans="1:17" ht="14.45" customHeight="1" x14ac:dyDescent="0.2">
      <c r="A20" s="696" t="s">
        <v>530</v>
      </c>
      <c r="B20" s="697" t="s">
        <v>2557</v>
      </c>
      <c r="C20" s="697" t="s">
        <v>2552</v>
      </c>
      <c r="D20" s="697" t="s">
        <v>2586</v>
      </c>
      <c r="E20" s="697" t="s">
        <v>2587</v>
      </c>
      <c r="F20" s="701"/>
      <c r="G20" s="701"/>
      <c r="H20" s="701"/>
      <c r="I20" s="701"/>
      <c r="J20" s="701"/>
      <c r="K20" s="701"/>
      <c r="L20" s="701"/>
      <c r="M20" s="701"/>
      <c r="N20" s="701">
        <v>1</v>
      </c>
      <c r="O20" s="701">
        <v>10266</v>
      </c>
      <c r="P20" s="726"/>
      <c r="Q20" s="702">
        <v>10266</v>
      </c>
    </row>
    <row r="21" spans="1:17" ht="14.45" customHeight="1" x14ac:dyDescent="0.2">
      <c r="A21" s="696" t="s">
        <v>530</v>
      </c>
      <c r="B21" s="697" t="s">
        <v>2557</v>
      </c>
      <c r="C21" s="697" t="s">
        <v>2552</v>
      </c>
      <c r="D21" s="697" t="s">
        <v>2588</v>
      </c>
      <c r="E21" s="697" t="s">
        <v>2589</v>
      </c>
      <c r="F21" s="701">
        <v>1</v>
      </c>
      <c r="G21" s="701">
        <v>4948</v>
      </c>
      <c r="H21" s="701"/>
      <c r="I21" s="701">
        <v>4948</v>
      </c>
      <c r="J21" s="701"/>
      <c r="K21" s="701"/>
      <c r="L21" s="701"/>
      <c r="M21" s="701"/>
      <c r="N21" s="701"/>
      <c r="O21" s="701"/>
      <c r="P21" s="726"/>
      <c r="Q21" s="702"/>
    </row>
    <row r="22" spans="1:17" ht="14.45" customHeight="1" x14ac:dyDescent="0.2">
      <c r="A22" s="696" t="s">
        <v>530</v>
      </c>
      <c r="B22" s="697" t="s">
        <v>2557</v>
      </c>
      <c r="C22" s="697" t="s">
        <v>2552</v>
      </c>
      <c r="D22" s="697" t="s">
        <v>2590</v>
      </c>
      <c r="E22" s="697" t="s">
        <v>2591</v>
      </c>
      <c r="F22" s="701">
        <v>1</v>
      </c>
      <c r="G22" s="701">
        <v>685</v>
      </c>
      <c r="H22" s="701"/>
      <c r="I22" s="701">
        <v>685</v>
      </c>
      <c r="J22" s="701"/>
      <c r="K22" s="701"/>
      <c r="L22" s="701"/>
      <c r="M22" s="701"/>
      <c r="N22" s="701">
        <v>1</v>
      </c>
      <c r="O22" s="701">
        <v>706</v>
      </c>
      <c r="P22" s="726"/>
      <c r="Q22" s="702">
        <v>706</v>
      </c>
    </row>
    <row r="23" spans="1:17" ht="14.45" customHeight="1" x14ac:dyDescent="0.2">
      <c r="A23" s="696" t="s">
        <v>530</v>
      </c>
      <c r="B23" s="697" t="s">
        <v>2557</v>
      </c>
      <c r="C23" s="697" t="s">
        <v>2552</v>
      </c>
      <c r="D23" s="697" t="s">
        <v>2592</v>
      </c>
      <c r="E23" s="697" t="s">
        <v>2593</v>
      </c>
      <c r="F23" s="701">
        <v>11</v>
      </c>
      <c r="G23" s="701">
        <v>9306</v>
      </c>
      <c r="H23" s="701"/>
      <c r="I23" s="701">
        <v>846</v>
      </c>
      <c r="J23" s="701">
        <v>17</v>
      </c>
      <c r="K23" s="701">
        <v>14472</v>
      </c>
      <c r="L23" s="701"/>
      <c r="M23" s="701">
        <v>851.29411764705878</v>
      </c>
      <c r="N23" s="701">
        <v>22</v>
      </c>
      <c r="O23" s="701">
        <v>19338</v>
      </c>
      <c r="P23" s="726"/>
      <c r="Q23" s="702">
        <v>879</v>
      </c>
    </row>
    <row r="24" spans="1:17" ht="14.45" customHeight="1" x14ac:dyDescent="0.2">
      <c r="A24" s="696" t="s">
        <v>530</v>
      </c>
      <c r="B24" s="697" t="s">
        <v>2557</v>
      </c>
      <c r="C24" s="697" t="s">
        <v>2552</v>
      </c>
      <c r="D24" s="697" t="s">
        <v>2594</v>
      </c>
      <c r="E24" s="697" t="s">
        <v>2595</v>
      </c>
      <c r="F24" s="701">
        <v>4</v>
      </c>
      <c r="G24" s="701">
        <v>0</v>
      </c>
      <c r="H24" s="701"/>
      <c r="I24" s="701">
        <v>0</v>
      </c>
      <c r="J24" s="701">
        <v>3</v>
      </c>
      <c r="K24" s="701">
        <v>0</v>
      </c>
      <c r="L24" s="701"/>
      <c r="M24" s="701">
        <v>0</v>
      </c>
      <c r="N24" s="701">
        <v>6</v>
      </c>
      <c r="O24" s="701">
        <v>0</v>
      </c>
      <c r="P24" s="726"/>
      <c r="Q24" s="702">
        <v>0</v>
      </c>
    </row>
    <row r="25" spans="1:17" ht="14.45" customHeight="1" x14ac:dyDescent="0.2">
      <c r="A25" s="696" t="s">
        <v>530</v>
      </c>
      <c r="B25" s="697" t="s">
        <v>2557</v>
      </c>
      <c r="C25" s="697" t="s">
        <v>2552</v>
      </c>
      <c r="D25" s="697" t="s">
        <v>2596</v>
      </c>
      <c r="E25" s="697" t="s">
        <v>2597</v>
      </c>
      <c r="F25" s="701"/>
      <c r="G25" s="701"/>
      <c r="H25" s="701"/>
      <c r="I25" s="701"/>
      <c r="J25" s="701"/>
      <c r="K25" s="701"/>
      <c r="L25" s="701"/>
      <c r="M25" s="701"/>
      <c r="N25" s="701">
        <v>1</v>
      </c>
      <c r="O25" s="701">
        <v>0</v>
      </c>
      <c r="P25" s="726"/>
      <c r="Q25" s="702">
        <v>0</v>
      </c>
    </row>
    <row r="26" spans="1:17" ht="14.45" customHeight="1" x14ac:dyDescent="0.2">
      <c r="A26" s="696" t="s">
        <v>530</v>
      </c>
      <c r="B26" s="697" t="s">
        <v>2557</v>
      </c>
      <c r="C26" s="697" t="s">
        <v>2552</v>
      </c>
      <c r="D26" s="697" t="s">
        <v>2598</v>
      </c>
      <c r="E26" s="697" t="s">
        <v>2599</v>
      </c>
      <c r="F26" s="701"/>
      <c r="G26" s="701"/>
      <c r="H26" s="701"/>
      <c r="I26" s="701"/>
      <c r="J26" s="701"/>
      <c r="K26" s="701"/>
      <c r="L26" s="701"/>
      <c r="M26" s="701"/>
      <c r="N26" s="701">
        <v>1</v>
      </c>
      <c r="O26" s="701">
        <v>0</v>
      </c>
      <c r="P26" s="726"/>
      <c r="Q26" s="702">
        <v>0</v>
      </c>
    </row>
    <row r="27" spans="1:17" ht="14.45" customHeight="1" x14ac:dyDescent="0.2">
      <c r="A27" s="696" t="s">
        <v>530</v>
      </c>
      <c r="B27" s="697" t="s">
        <v>2557</v>
      </c>
      <c r="C27" s="697" t="s">
        <v>2552</v>
      </c>
      <c r="D27" s="697" t="s">
        <v>2600</v>
      </c>
      <c r="E27" s="697" t="s">
        <v>2601</v>
      </c>
      <c r="F27" s="701"/>
      <c r="G27" s="701"/>
      <c r="H27" s="701"/>
      <c r="I27" s="701"/>
      <c r="J27" s="701"/>
      <c r="K27" s="701"/>
      <c r="L27" s="701"/>
      <c r="M27" s="701"/>
      <c r="N27" s="701">
        <v>5</v>
      </c>
      <c r="O27" s="701">
        <v>0</v>
      </c>
      <c r="P27" s="726"/>
      <c r="Q27" s="702">
        <v>0</v>
      </c>
    </row>
    <row r="28" spans="1:17" ht="14.45" customHeight="1" x14ac:dyDescent="0.2">
      <c r="A28" s="696" t="s">
        <v>530</v>
      </c>
      <c r="B28" s="697" t="s">
        <v>2557</v>
      </c>
      <c r="C28" s="697" t="s">
        <v>2552</v>
      </c>
      <c r="D28" s="697" t="s">
        <v>2602</v>
      </c>
      <c r="E28" s="697" t="s">
        <v>2603</v>
      </c>
      <c r="F28" s="701"/>
      <c r="G28" s="701"/>
      <c r="H28" s="701"/>
      <c r="I28" s="701"/>
      <c r="J28" s="701"/>
      <c r="K28" s="701"/>
      <c r="L28" s="701"/>
      <c r="M28" s="701"/>
      <c r="N28" s="701">
        <v>2</v>
      </c>
      <c r="O28" s="701">
        <v>0</v>
      </c>
      <c r="P28" s="726"/>
      <c r="Q28" s="702">
        <v>0</v>
      </c>
    </row>
    <row r="29" spans="1:17" ht="14.45" customHeight="1" x14ac:dyDescent="0.2">
      <c r="A29" s="696" t="s">
        <v>530</v>
      </c>
      <c r="B29" s="697" t="s">
        <v>2557</v>
      </c>
      <c r="C29" s="697" t="s">
        <v>2552</v>
      </c>
      <c r="D29" s="697" t="s">
        <v>2604</v>
      </c>
      <c r="E29" s="697" t="s">
        <v>2605</v>
      </c>
      <c r="F29" s="701"/>
      <c r="G29" s="701"/>
      <c r="H29" s="701"/>
      <c r="I29" s="701"/>
      <c r="J29" s="701"/>
      <c r="K29" s="701"/>
      <c r="L29" s="701"/>
      <c r="M29" s="701"/>
      <c r="N29" s="701">
        <v>2</v>
      </c>
      <c r="O29" s="701">
        <v>0</v>
      </c>
      <c r="P29" s="726"/>
      <c r="Q29" s="702">
        <v>0</v>
      </c>
    </row>
    <row r="30" spans="1:17" ht="14.45" customHeight="1" x14ac:dyDescent="0.2">
      <c r="A30" s="696" t="s">
        <v>530</v>
      </c>
      <c r="B30" s="697" t="s">
        <v>2557</v>
      </c>
      <c r="C30" s="697" t="s">
        <v>2552</v>
      </c>
      <c r="D30" s="697" t="s">
        <v>2606</v>
      </c>
      <c r="E30" s="697" t="s">
        <v>2607</v>
      </c>
      <c r="F30" s="701"/>
      <c r="G30" s="701"/>
      <c r="H30" s="701"/>
      <c r="I30" s="701"/>
      <c r="J30" s="701">
        <v>1</v>
      </c>
      <c r="K30" s="701">
        <v>0</v>
      </c>
      <c r="L30" s="701"/>
      <c r="M30" s="701">
        <v>0</v>
      </c>
      <c r="N30" s="701"/>
      <c r="O30" s="701"/>
      <c r="P30" s="726"/>
      <c r="Q30" s="702"/>
    </row>
    <row r="31" spans="1:17" ht="14.45" customHeight="1" x14ac:dyDescent="0.2">
      <c r="A31" s="696" t="s">
        <v>530</v>
      </c>
      <c r="B31" s="697" t="s">
        <v>2557</v>
      </c>
      <c r="C31" s="697" t="s">
        <v>2552</v>
      </c>
      <c r="D31" s="697" t="s">
        <v>2608</v>
      </c>
      <c r="E31" s="697" t="s">
        <v>2609</v>
      </c>
      <c r="F31" s="701"/>
      <c r="G31" s="701"/>
      <c r="H31" s="701"/>
      <c r="I31" s="701"/>
      <c r="J31" s="701">
        <v>1</v>
      </c>
      <c r="K31" s="701">
        <v>0</v>
      </c>
      <c r="L31" s="701"/>
      <c r="M31" s="701">
        <v>0</v>
      </c>
      <c r="N31" s="701">
        <v>1</v>
      </c>
      <c r="O31" s="701">
        <v>0</v>
      </c>
      <c r="P31" s="726"/>
      <c r="Q31" s="702">
        <v>0</v>
      </c>
    </row>
    <row r="32" spans="1:17" ht="14.45" customHeight="1" x14ac:dyDescent="0.2">
      <c r="A32" s="696" t="s">
        <v>530</v>
      </c>
      <c r="B32" s="697" t="s">
        <v>2557</v>
      </c>
      <c r="C32" s="697" t="s">
        <v>2552</v>
      </c>
      <c r="D32" s="697" t="s">
        <v>2610</v>
      </c>
      <c r="E32" s="697" t="s">
        <v>2611</v>
      </c>
      <c r="F32" s="701">
        <v>1</v>
      </c>
      <c r="G32" s="701">
        <v>0</v>
      </c>
      <c r="H32" s="701"/>
      <c r="I32" s="701">
        <v>0</v>
      </c>
      <c r="J32" s="701"/>
      <c r="K32" s="701"/>
      <c r="L32" s="701"/>
      <c r="M32" s="701"/>
      <c r="N32" s="701"/>
      <c r="O32" s="701"/>
      <c r="P32" s="726"/>
      <c r="Q32" s="702"/>
    </row>
    <row r="33" spans="1:17" ht="14.45" customHeight="1" x14ac:dyDescent="0.2">
      <c r="A33" s="696" t="s">
        <v>530</v>
      </c>
      <c r="B33" s="697" t="s">
        <v>2557</v>
      </c>
      <c r="C33" s="697" t="s">
        <v>2552</v>
      </c>
      <c r="D33" s="697" t="s">
        <v>2612</v>
      </c>
      <c r="E33" s="697" t="s">
        <v>2613</v>
      </c>
      <c r="F33" s="701">
        <v>1</v>
      </c>
      <c r="G33" s="701">
        <v>0</v>
      </c>
      <c r="H33" s="701"/>
      <c r="I33" s="701">
        <v>0</v>
      </c>
      <c r="J33" s="701"/>
      <c r="K33" s="701"/>
      <c r="L33" s="701"/>
      <c r="M33" s="701"/>
      <c r="N33" s="701"/>
      <c r="O33" s="701"/>
      <c r="P33" s="726"/>
      <c r="Q33" s="702"/>
    </row>
    <row r="34" spans="1:17" ht="14.45" customHeight="1" x14ac:dyDescent="0.2">
      <c r="A34" s="696" t="s">
        <v>530</v>
      </c>
      <c r="B34" s="697" t="s">
        <v>2557</v>
      </c>
      <c r="C34" s="697" t="s">
        <v>2552</v>
      </c>
      <c r="D34" s="697" t="s">
        <v>2614</v>
      </c>
      <c r="E34" s="697" t="s">
        <v>2615</v>
      </c>
      <c r="F34" s="701">
        <v>2</v>
      </c>
      <c r="G34" s="701">
        <v>0</v>
      </c>
      <c r="H34" s="701"/>
      <c r="I34" s="701">
        <v>0</v>
      </c>
      <c r="J34" s="701"/>
      <c r="K34" s="701"/>
      <c r="L34" s="701"/>
      <c r="M34" s="701"/>
      <c r="N34" s="701"/>
      <c r="O34" s="701"/>
      <c r="P34" s="726"/>
      <c r="Q34" s="702"/>
    </row>
    <row r="35" spans="1:17" ht="14.45" customHeight="1" x14ac:dyDescent="0.2">
      <c r="A35" s="696" t="s">
        <v>530</v>
      </c>
      <c r="B35" s="697" t="s">
        <v>2557</v>
      </c>
      <c r="C35" s="697" t="s">
        <v>2552</v>
      </c>
      <c r="D35" s="697" t="s">
        <v>2616</v>
      </c>
      <c r="E35" s="697" t="s">
        <v>2617</v>
      </c>
      <c r="F35" s="701"/>
      <c r="G35" s="701"/>
      <c r="H35" s="701"/>
      <c r="I35" s="701"/>
      <c r="J35" s="701"/>
      <c r="K35" s="701"/>
      <c r="L35" s="701"/>
      <c r="M35" s="701"/>
      <c r="N35" s="701">
        <v>1</v>
      </c>
      <c r="O35" s="701">
        <v>0</v>
      </c>
      <c r="P35" s="726"/>
      <c r="Q35" s="702">
        <v>0</v>
      </c>
    </row>
    <row r="36" spans="1:17" ht="14.45" customHeight="1" x14ac:dyDescent="0.2">
      <c r="A36" s="696" t="s">
        <v>530</v>
      </c>
      <c r="B36" s="697" t="s">
        <v>2557</v>
      </c>
      <c r="C36" s="697" t="s">
        <v>2552</v>
      </c>
      <c r="D36" s="697" t="s">
        <v>2618</v>
      </c>
      <c r="E36" s="697" t="s">
        <v>2619</v>
      </c>
      <c r="F36" s="701"/>
      <c r="G36" s="701"/>
      <c r="H36" s="701"/>
      <c r="I36" s="701"/>
      <c r="J36" s="701">
        <v>1</v>
      </c>
      <c r="K36" s="701">
        <v>0</v>
      </c>
      <c r="L36" s="701"/>
      <c r="M36" s="701">
        <v>0</v>
      </c>
      <c r="N36" s="701"/>
      <c r="O36" s="701"/>
      <c r="P36" s="726"/>
      <c r="Q36" s="702"/>
    </row>
    <row r="37" spans="1:17" ht="14.45" customHeight="1" x14ac:dyDescent="0.2">
      <c r="A37" s="696" t="s">
        <v>530</v>
      </c>
      <c r="B37" s="697" t="s">
        <v>2557</v>
      </c>
      <c r="C37" s="697" t="s">
        <v>2552</v>
      </c>
      <c r="D37" s="697" t="s">
        <v>2620</v>
      </c>
      <c r="E37" s="697" t="s">
        <v>2621</v>
      </c>
      <c r="F37" s="701"/>
      <c r="G37" s="701"/>
      <c r="H37" s="701"/>
      <c r="I37" s="701"/>
      <c r="J37" s="701"/>
      <c r="K37" s="701"/>
      <c r="L37" s="701"/>
      <c r="M37" s="701"/>
      <c r="N37" s="701">
        <v>1</v>
      </c>
      <c r="O37" s="701">
        <v>0</v>
      </c>
      <c r="P37" s="726"/>
      <c r="Q37" s="702">
        <v>0</v>
      </c>
    </row>
    <row r="38" spans="1:17" ht="14.45" customHeight="1" x14ac:dyDescent="0.2">
      <c r="A38" s="696" t="s">
        <v>530</v>
      </c>
      <c r="B38" s="697" t="s">
        <v>2557</v>
      </c>
      <c r="C38" s="697" t="s">
        <v>2552</v>
      </c>
      <c r="D38" s="697" t="s">
        <v>2622</v>
      </c>
      <c r="E38" s="697" t="s">
        <v>2623</v>
      </c>
      <c r="F38" s="701"/>
      <c r="G38" s="701"/>
      <c r="H38" s="701"/>
      <c r="I38" s="701"/>
      <c r="J38" s="701"/>
      <c r="K38" s="701"/>
      <c r="L38" s="701"/>
      <c r="M38" s="701"/>
      <c r="N38" s="701">
        <v>1</v>
      </c>
      <c r="O38" s="701">
        <v>0</v>
      </c>
      <c r="P38" s="726"/>
      <c r="Q38" s="702">
        <v>0</v>
      </c>
    </row>
    <row r="39" spans="1:17" ht="14.45" customHeight="1" x14ac:dyDescent="0.2">
      <c r="A39" s="696" t="s">
        <v>530</v>
      </c>
      <c r="B39" s="697" t="s">
        <v>2557</v>
      </c>
      <c r="C39" s="697" t="s">
        <v>2552</v>
      </c>
      <c r="D39" s="697" t="s">
        <v>2624</v>
      </c>
      <c r="E39" s="697" t="s">
        <v>2625</v>
      </c>
      <c r="F39" s="701"/>
      <c r="G39" s="701"/>
      <c r="H39" s="701"/>
      <c r="I39" s="701"/>
      <c r="J39" s="701">
        <v>2</v>
      </c>
      <c r="K39" s="701">
        <v>0</v>
      </c>
      <c r="L39" s="701"/>
      <c r="M39" s="701">
        <v>0</v>
      </c>
      <c r="N39" s="701">
        <v>8</v>
      </c>
      <c r="O39" s="701">
        <v>0</v>
      </c>
      <c r="P39" s="726"/>
      <c r="Q39" s="702">
        <v>0</v>
      </c>
    </row>
    <row r="40" spans="1:17" ht="14.45" customHeight="1" x14ac:dyDescent="0.2">
      <c r="A40" s="696" t="s">
        <v>530</v>
      </c>
      <c r="B40" s="697" t="s">
        <v>2557</v>
      </c>
      <c r="C40" s="697" t="s">
        <v>2552</v>
      </c>
      <c r="D40" s="697" t="s">
        <v>2626</v>
      </c>
      <c r="E40" s="697" t="s">
        <v>2627</v>
      </c>
      <c r="F40" s="701">
        <v>1</v>
      </c>
      <c r="G40" s="701">
        <v>0</v>
      </c>
      <c r="H40" s="701"/>
      <c r="I40" s="701">
        <v>0</v>
      </c>
      <c r="J40" s="701">
        <v>1</v>
      </c>
      <c r="K40" s="701">
        <v>0</v>
      </c>
      <c r="L40" s="701"/>
      <c r="M40" s="701">
        <v>0</v>
      </c>
      <c r="N40" s="701"/>
      <c r="O40" s="701"/>
      <c r="P40" s="726"/>
      <c r="Q40" s="702"/>
    </row>
    <row r="41" spans="1:17" ht="14.45" customHeight="1" x14ac:dyDescent="0.2">
      <c r="A41" s="696" t="s">
        <v>530</v>
      </c>
      <c r="B41" s="697" t="s">
        <v>2557</v>
      </c>
      <c r="C41" s="697" t="s">
        <v>2552</v>
      </c>
      <c r="D41" s="697" t="s">
        <v>2628</v>
      </c>
      <c r="E41" s="697" t="s">
        <v>2629</v>
      </c>
      <c r="F41" s="701"/>
      <c r="G41" s="701"/>
      <c r="H41" s="701"/>
      <c r="I41" s="701"/>
      <c r="J41" s="701"/>
      <c r="K41" s="701"/>
      <c r="L41" s="701"/>
      <c r="M41" s="701"/>
      <c r="N41" s="701">
        <v>0</v>
      </c>
      <c r="O41" s="701">
        <v>0</v>
      </c>
      <c r="P41" s="726"/>
      <c r="Q41" s="702"/>
    </row>
    <row r="42" spans="1:17" ht="14.45" customHeight="1" x14ac:dyDescent="0.2">
      <c r="A42" s="696" t="s">
        <v>530</v>
      </c>
      <c r="B42" s="697" t="s">
        <v>2557</v>
      </c>
      <c r="C42" s="697" t="s">
        <v>2552</v>
      </c>
      <c r="D42" s="697" t="s">
        <v>2630</v>
      </c>
      <c r="E42" s="697" t="s">
        <v>2631</v>
      </c>
      <c r="F42" s="701">
        <v>1</v>
      </c>
      <c r="G42" s="701">
        <v>0</v>
      </c>
      <c r="H42" s="701"/>
      <c r="I42" s="701">
        <v>0</v>
      </c>
      <c r="J42" s="701">
        <v>1</v>
      </c>
      <c r="K42" s="701">
        <v>0</v>
      </c>
      <c r="L42" s="701"/>
      <c r="M42" s="701">
        <v>0</v>
      </c>
      <c r="N42" s="701">
        <v>6</v>
      </c>
      <c r="O42" s="701">
        <v>0</v>
      </c>
      <c r="P42" s="726"/>
      <c r="Q42" s="702">
        <v>0</v>
      </c>
    </row>
    <row r="43" spans="1:17" ht="14.45" customHeight="1" x14ac:dyDescent="0.2">
      <c r="A43" s="696" t="s">
        <v>530</v>
      </c>
      <c r="B43" s="697" t="s">
        <v>2557</v>
      </c>
      <c r="C43" s="697" t="s">
        <v>2552</v>
      </c>
      <c r="D43" s="697" t="s">
        <v>2632</v>
      </c>
      <c r="E43" s="697" t="s">
        <v>2633</v>
      </c>
      <c r="F43" s="701">
        <v>1</v>
      </c>
      <c r="G43" s="701">
        <v>775</v>
      </c>
      <c r="H43" s="701"/>
      <c r="I43" s="701">
        <v>775</v>
      </c>
      <c r="J43" s="701">
        <v>1</v>
      </c>
      <c r="K43" s="701">
        <v>780</v>
      </c>
      <c r="L43" s="701"/>
      <c r="M43" s="701">
        <v>780</v>
      </c>
      <c r="N43" s="701">
        <v>4</v>
      </c>
      <c r="O43" s="701">
        <v>3196</v>
      </c>
      <c r="P43" s="726"/>
      <c r="Q43" s="702">
        <v>799</v>
      </c>
    </row>
    <row r="44" spans="1:17" ht="14.45" customHeight="1" x14ac:dyDescent="0.2">
      <c r="A44" s="696" t="s">
        <v>530</v>
      </c>
      <c r="B44" s="697" t="s">
        <v>2557</v>
      </c>
      <c r="C44" s="697" t="s">
        <v>2552</v>
      </c>
      <c r="D44" s="697" t="s">
        <v>2634</v>
      </c>
      <c r="E44" s="697" t="s">
        <v>2635</v>
      </c>
      <c r="F44" s="701"/>
      <c r="G44" s="701"/>
      <c r="H44" s="701"/>
      <c r="I44" s="701"/>
      <c r="J44" s="701"/>
      <c r="K44" s="701"/>
      <c r="L44" s="701"/>
      <c r="M44" s="701"/>
      <c r="N44" s="701">
        <v>1</v>
      </c>
      <c r="O44" s="701">
        <v>563</v>
      </c>
      <c r="P44" s="726"/>
      <c r="Q44" s="702">
        <v>563</v>
      </c>
    </row>
    <row r="45" spans="1:17" ht="14.45" customHeight="1" x14ac:dyDescent="0.2">
      <c r="A45" s="696" t="s">
        <v>530</v>
      </c>
      <c r="B45" s="697" t="s">
        <v>2557</v>
      </c>
      <c r="C45" s="697" t="s">
        <v>2552</v>
      </c>
      <c r="D45" s="697" t="s">
        <v>2636</v>
      </c>
      <c r="E45" s="697" t="s">
        <v>2637</v>
      </c>
      <c r="F45" s="701"/>
      <c r="G45" s="701"/>
      <c r="H45" s="701"/>
      <c r="I45" s="701"/>
      <c r="J45" s="701">
        <v>4</v>
      </c>
      <c r="K45" s="701">
        <v>11341</v>
      </c>
      <c r="L45" s="701"/>
      <c r="M45" s="701">
        <v>2835.25</v>
      </c>
      <c r="N45" s="701">
        <v>2</v>
      </c>
      <c r="O45" s="701">
        <v>5886</v>
      </c>
      <c r="P45" s="726"/>
      <c r="Q45" s="702">
        <v>2943</v>
      </c>
    </row>
    <row r="46" spans="1:17" ht="14.45" customHeight="1" x14ac:dyDescent="0.2">
      <c r="A46" s="696" t="s">
        <v>530</v>
      </c>
      <c r="B46" s="697" t="s">
        <v>2557</v>
      </c>
      <c r="C46" s="697" t="s">
        <v>2552</v>
      </c>
      <c r="D46" s="697" t="s">
        <v>2638</v>
      </c>
      <c r="E46" s="697" t="s">
        <v>2639</v>
      </c>
      <c r="F46" s="701"/>
      <c r="G46" s="701"/>
      <c r="H46" s="701"/>
      <c r="I46" s="701"/>
      <c r="J46" s="701">
        <v>2</v>
      </c>
      <c r="K46" s="701">
        <v>1394</v>
      </c>
      <c r="L46" s="701"/>
      <c r="M46" s="701">
        <v>697</v>
      </c>
      <c r="N46" s="701"/>
      <c r="O46" s="701"/>
      <c r="P46" s="726"/>
      <c r="Q46" s="702"/>
    </row>
    <row r="47" spans="1:17" ht="14.45" customHeight="1" x14ac:dyDescent="0.2">
      <c r="A47" s="696" t="s">
        <v>530</v>
      </c>
      <c r="B47" s="697" t="s">
        <v>2557</v>
      </c>
      <c r="C47" s="697" t="s">
        <v>2552</v>
      </c>
      <c r="D47" s="697" t="s">
        <v>2640</v>
      </c>
      <c r="E47" s="697" t="s">
        <v>2641</v>
      </c>
      <c r="F47" s="701">
        <v>1</v>
      </c>
      <c r="G47" s="701">
        <v>850</v>
      </c>
      <c r="H47" s="701"/>
      <c r="I47" s="701">
        <v>850</v>
      </c>
      <c r="J47" s="701"/>
      <c r="K47" s="701"/>
      <c r="L47" s="701"/>
      <c r="M47" s="701"/>
      <c r="N47" s="701">
        <v>7</v>
      </c>
      <c r="O47" s="701">
        <v>6251</v>
      </c>
      <c r="P47" s="726"/>
      <c r="Q47" s="702">
        <v>893</v>
      </c>
    </row>
    <row r="48" spans="1:17" ht="14.45" customHeight="1" x14ac:dyDescent="0.2">
      <c r="A48" s="696" t="s">
        <v>530</v>
      </c>
      <c r="B48" s="697" t="s">
        <v>2557</v>
      </c>
      <c r="C48" s="697" t="s">
        <v>2552</v>
      </c>
      <c r="D48" s="697" t="s">
        <v>2642</v>
      </c>
      <c r="E48" s="697" t="s">
        <v>2643</v>
      </c>
      <c r="F48" s="701"/>
      <c r="G48" s="701"/>
      <c r="H48" s="701"/>
      <c r="I48" s="701"/>
      <c r="J48" s="701"/>
      <c r="K48" s="701"/>
      <c r="L48" s="701"/>
      <c r="M48" s="701"/>
      <c r="N48" s="701">
        <v>1</v>
      </c>
      <c r="O48" s="701">
        <v>6550</v>
      </c>
      <c r="P48" s="726"/>
      <c r="Q48" s="702">
        <v>6550</v>
      </c>
    </row>
    <row r="49" spans="1:17" ht="14.45" customHeight="1" x14ac:dyDescent="0.2">
      <c r="A49" s="696" t="s">
        <v>530</v>
      </c>
      <c r="B49" s="697" t="s">
        <v>2557</v>
      </c>
      <c r="C49" s="697" t="s">
        <v>2552</v>
      </c>
      <c r="D49" s="697" t="s">
        <v>2644</v>
      </c>
      <c r="E49" s="697" t="s">
        <v>2645</v>
      </c>
      <c r="F49" s="701">
        <v>3</v>
      </c>
      <c r="G49" s="701">
        <v>28227</v>
      </c>
      <c r="H49" s="701"/>
      <c r="I49" s="701">
        <v>9409</v>
      </c>
      <c r="J49" s="701">
        <v>4</v>
      </c>
      <c r="K49" s="701">
        <v>37808</v>
      </c>
      <c r="L49" s="701"/>
      <c r="M49" s="701">
        <v>9452</v>
      </c>
      <c r="N49" s="701">
        <v>4</v>
      </c>
      <c r="O49" s="701">
        <v>38972</v>
      </c>
      <c r="P49" s="726"/>
      <c r="Q49" s="702">
        <v>9743</v>
      </c>
    </row>
    <row r="50" spans="1:17" ht="14.45" customHeight="1" x14ac:dyDescent="0.2">
      <c r="A50" s="696" t="s">
        <v>530</v>
      </c>
      <c r="B50" s="697" t="s">
        <v>2557</v>
      </c>
      <c r="C50" s="697" t="s">
        <v>2552</v>
      </c>
      <c r="D50" s="697" t="s">
        <v>2646</v>
      </c>
      <c r="E50" s="697" t="s">
        <v>2647</v>
      </c>
      <c r="F50" s="701">
        <v>4</v>
      </c>
      <c r="G50" s="701">
        <v>1792</v>
      </c>
      <c r="H50" s="701"/>
      <c r="I50" s="701">
        <v>448</v>
      </c>
      <c r="J50" s="701">
        <v>3</v>
      </c>
      <c r="K50" s="701">
        <v>1353</v>
      </c>
      <c r="L50" s="701"/>
      <c r="M50" s="701">
        <v>451</v>
      </c>
      <c r="N50" s="701"/>
      <c r="O50" s="701"/>
      <c r="P50" s="726"/>
      <c r="Q50" s="702"/>
    </row>
    <row r="51" spans="1:17" ht="14.45" customHeight="1" x14ac:dyDescent="0.2">
      <c r="A51" s="696" t="s">
        <v>530</v>
      </c>
      <c r="B51" s="697" t="s">
        <v>2557</v>
      </c>
      <c r="C51" s="697" t="s">
        <v>2552</v>
      </c>
      <c r="D51" s="697" t="s">
        <v>2648</v>
      </c>
      <c r="E51" s="697" t="s">
        <v>2649</v>
      </c>
      <c r="F51" s="701">
        <v>21</v>
      </c>
      <c r="G51" s="701">
        <v>18291</v>
      </c>
      <c r="H51" s="701"/>
      <c r="I51" s="701">
        <v>871</v>
      </c>
      <c r="J51" s="701">
        <v>21</v>
      </c>
      <c r="K51" s="701">
        <v>17769</v>
      </c>
      <c r="L51" s="701"/>
      <c r="M51" s="701">
        <v>846.14285714285711</v>
      </c>
      <c r="N51" s="701">
        <v>11</v>
      </c>
      <c r="O51" s="701">
        <v>9603</v>
      </c>
      <c r="P51" s="726"/>
      <c r="Q51" s="702">
        <v>873</v>
      </c>
    </row>
    <row r="52" spans="1:17" ht="14.45" customHeight="1" x14ac:dyDescent="0.2">
      <c r="A52" s="696" t="s">
        <v>530</v>
      </c>
      <c r="B52" s="697" t="s">
        <v>2557</v>
      </c>
      <c r="C52" s="697" t="s">
        <v>2552</v>
      </c>
      <c r="D52" s="697" t="s">
        <v>2650</v>
      </c>
      <c r="E52" s="697" t="s">
        <v>2651</v>
      </c>
      <c r="F52" s="701">
        <v>1</v>
      </c>
      <c r="G52" s="701">
        <v>3637</v>
      </c>
      <c r="H52" s="701"/>
      <c r="I52" s="701">
        <v>3637</v>
      </c>
      <c r="J52" s="701">
        <v>2</v>
      </c>
      <c r="K52" s="701">
        <v>7306</v>
      </c>
      <c r="L52" s="701"/>
      <c r="M52" s="701">
        <v>3653</v>
      </c>
      <c r="N52" s="701">
        <v>1</v>
      </c>
      <c r="O52" s="701">
        <v>3803</v>
      </c>
      <c r="P52" s="726"/>
      <c r="Q52" s="702">
        <v>3803</v>
      </c>
    </row>
    <row r="53" spans="1:17" ht="14.45" customHeight="1" x14ac:dyDescent="0.2">
      <c r="A53" s="696" t="s">
        <v>530</v>
      </c>
      <c r="B53" s="697" t="s">
        <v>2557</v>
      </c>
      <c r="C53" s="697" t="s">
        <v>2552</v>
      </c>
      <c r="D53" s="697" t="s">
        <v>2652</v>
      </c>
      <c r="E53" s="697" t="s">
        <v>2653</v>
      </c>
      <c r="F53" s="701">
        <v>4</v>
      </c>
      <c r="G53" s="701">
        <v>4292</v>
      </c>
      <c r="H53" s="701"/>
      <c r="I53" s="701">
        <v>1073</v>
      </c>
      <c r="J53" s="701"/>
      <c r="K53" s="701"/>
      <c r="L53" s="701"/>
      <c r="M53" s="701"/>
      <c r="N53" s="701">
        <v>2</v>
      </c>
      <c r="O53" s="701">
        <v>2246</v>
      </c>
      <c r="P53" s="726"/>
      <c r="Q53" s="702">
        <v>1123</v>
      </c>
    </row>
    <row r="54" spans="1:17" ht="14.45" customHeight="1" x14ac:dyDescent="0.2">
      <c r="A54" s="696" t="s">
        <v>530</v>
      </c>
      <c r="B54" s="697" t="s">
        <v>2557</v>
      </c>
      <c r="C54" s="697" t="s">
        <v>2552</v>
      </c>
      <c r="D54" s="697" t="s">
        <v>2654</v>
      </c>
      <c r="E54" s="697" t="s">
        <v>2655</v>
      </c>
      <c r="F54" s="701"/>
      <c r="G54" s="701"/>
      <c r="H54" s="701"/>
      <c r="I54" s="701"/>
      <c r="J54" s="701">
        <v>2</v>
      </c>
      <c r="K54" s="701">
        <v>7606</v>
      </c>
      <c r="L54" s="701"/>
      <c r="M54" s="701">
        <v>3803</v>
      </c>
      <c r="N54" s="701"/>
      <c r="O54" s="701"/>
      <c r="P54" s="726"/>
      <c r="Q54" s="702"/>
    </row>
    <row r="55" spans="1:17" ht="14.45" customHeight="1" x14ac:dyDescent="0.2">
      <c r="A55" s="696" t="s">
        <v>530</v>
      </c>
      <c r="B55" s="697" t="s">
        <v>2557</v>
      </c>
      <c r="C55" s="697" t="s">
        <v>2552</v>
      </c>
      <c r="D55" s="697" t="s">
        <v>2656</v>
      </c>
      <c r="E55" s="697" t="s">
        <v>2657</v>
      </c>
      <c r="F55" s="701">
        <v>1</v>
      </c>
      <c r="G55" s="701">
        <v>376</v>
      </c>
      <c r="H55" s="701"/>
      <c r="I55" s="701">
        <v>376</v>
      </c>
      <c r="J55" s="701"/>
      <c r="K55" s="701"/>
      <c r="L55" s="701"/>
      <c r="M55" s="701"/>
      <c r="N55" s="701">
        <v>1</v>
      </c>
      <c r="O55" s="701">
        <v>388</v>
      </c>
      <c r="P55" s="726"/>
      <c r="Q55" s="702">
        <v>388</v>
      </c>
    </row>
    <row r="56" spans="1:17" ht="14.45" customHeight="1" x14ac:dyDescent="0.2">
      <c r="A56" s="696" t="s">
        <v>530</v>
      </c>
      <c r="B56" s="697" t="s">
        <v>2557</v>
      </c>
      <c r="C56" s="697" t="s">
        <v>2552</v>
      </c>
      <c r="D56" s="697" t="s">
        <v>2658</v>
      </c>
      <c r="E56" s="697" t="s">
        <v>2659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16466</v>
      </c>
      <c r="P56" s="726"/>
      <c r="Q56" s="702">
        <v>16466</v>
      </c>
    </row>
    <row r="57" spans="1:17" ht="14.45" customHeight="1" x14ac:dyDescent="0.2">
      <c r="A57" s="696" t="s">
        <v>530</v>
      </c>
      <c r="B57" s="697" t="s">
        <v>2557</v>
      </c>
      <c r="C57" s="697" t="s">
        <v>2552</v>
      </c>
      <c r="D57" s="697" t="s">
        <v>2660</v>
      </c>
      <c r="E57" s="697" t="s">
        <v>2661</v>
      </c>
      <c r="F57" s="701"/>
      <c r="G57" s="701"/>
      <c r="H57" s="701"/>
      <c r="I57" s="701"/>
      <c r="J57" s="701"/>
      <c r="K57" s="701"/>
      <c r="L57" s="701"/>
      <c r="M57" s="701"/>
      <c r="N57" s="701">
        <v>2</v>
      </c>
      <c r="O57" s="701">
        <v>35354</v>
      </c>
      <c r="P57" s="726"/>
      <c r="Q57" s="702">
        <v>17677</v>
      </c>
    </row>
    <row r="58" spans="1:17" ht="14.45" customHeight="1" x14ac:dyDescent="0.2">
      <c r="A58" s="696" t="s">
        <v>530</v>
      </c>
      <c r="B58" s="697" t="s">
        <v>2557</v>
      </c>
      <c r="C58" s="697" t="s">
        <v>2552</v>
      </c>
      <c r="D58" s="697" t="s">
        <v>2662</v>
      </c>
      <c r="E58" s="697" t="s">
        <v>2663</v>
      </c>
      <c r="F58" s="701"/>
      <c r="G58" s="701"/>
      <c r="H58" s="701"/>
      <c r="I58" s="701"/>
      <c r="J58" s="701">
        <v>1</v>
      </c>
      <c r="K58" s="701">
        <v>0</v>
      </c>
      <c r="L58" s="701"/>
      <c r="M58" s="701">
        <v>0</v>
      </c>
      <c r="N58" s="701">
        <v>3</v>
      </c>
      <c r="O58" s="701">
        <v>0</v>
      </c>
      <c r="P58" s="726"/>
      <c r="Q58" s="702">
        <v>0</v>
      </c>
    </row>
    <row r="59" spans="1:17" ht="14.45" customHeight="1" x14ac:dyDescent="0.2">
      <c r="A59" s="696" t="s">
        <v>530</v>
      </c>
      <c r="B59" s="697" t="s">
        <v>2557</v>
      </c>
      <c r="C59" s="697" t="s">
        <v>2552</v>
      </c>
      <c r="D59" s="697" t="s">
        <v>2664</v>
      </c>
      <c r="E59" s="697" t="s">
        <v>2665</v>
      </c>
      <c r="F59" s="701">
        <v>3</v>
      </c>
      <c r="G59" s="701">
        <v>1179</v>
      </c>
      <c r="H59" s="701"/>
      <c r="I59" s="701">
        <v>393</v>
      </c>
      <c r="J59" s="701">
        <v>3</v>
      </c>
      <c r="K59" s="701">
        <v>1188</v>
      </c>
      <c r="L59" s="701"/>
      <c r="M59" s="701">
        <v>396</v>
      </c>
      <c r="N59" s="701"/>
      <c r="O59" s="701"/>
      <c r="P59" s="726"/>
      <c r="Q59" s="702"/>
    </row>
    <row r="60" spans="1:17" ht="14.45" customHeight="1" x14ac:dyDescent="0.2">
      <c r="A60" s="696" t="s">
        <v>530</v>
      </c>
      <c r="B60" s="697" t="s">
        <v>2557</v>
      </c>
      <c r="C60" s="697" t="s">
        <v>2552</v>
      </c>
      <c r="D60" s="697" t="s">
        <v>2666</v>
      </c>
      <c r="E60" s="697" t="s">
        <v>2667</v>
      </c>
      <c r="F60" s="701"/>
      <c r="G60" s="701"/>
      <c r="H60" s="701"/>
      <c r="I60" s="701"/>
      <c r="J60" s="701">
        <v>1</v>
      </c>
      <c r="K60" s="701">
        <v>0</v>
      </c>
      <c r="L60" s="701"/>
      <c r="M60" s="701">
        <v>0</v>
      </c>
      <c r="N60" s="701">
        <v>1</v>
      </c>
      <c r="O60" s="701">
        <v>0</v>
      </c>
      <c r="P60" s="726"/>
      <c r="Q60" s="702">
        <v>0</v>
      </c>
    </row>
    <row r="61" spans="1:17" ht="14.45" customHeight="1" x14ac:dyDescent="0.2">
      <c r="A61" s="696" t="s">
        <v>530</v>
      </c>
      <c r="B61" s="697" t="s">
        <v>2557</v>
      </c>
      <c r="C61" s="697" t="s">
        <v>2552</v>
      </c>
      <c r="D61" s="697" t="s">
        <v>2668</v>
      </c>
      <c r="E61" s="697" t="s">
        <v>2669</v>
      </c>
      <c r="F61" s="701">
        <v>4</v>
      </c>
      <c r="G61" s="701">
        <v>0</v>
      </c>
      <c r="H61" s="701"/>
      <c r="I61" s="701">
        <v>0</v>
      </c>
      <c r="J61" s="701">
        <v>4</v>
      </c>
      <c r="K61" s="701">
        <v>0</v>
      </c>
      <c r="L61" s="701"/>
      <c r="M61" s="701">
        <v>0</v>
      </c>
      <c r="N61" s="701">
        <v>8</v>
      </c>
      <c r="O61" s="701">
        <v>0</v>
      </c>
      <c r="P61" s="726"/>
      <c r="Q61" s="702">
        <v>0</v>
      </c>
    </row>
    <row r="62" spans="1:17" ht="14.45" customHeight="1" x14ac:dyDescent="0.2">
      <c r="A62" s="696" t="s">
        <v>530</v>
      </c>
      <c r="B62" s="697" t="s">
        <v>2557</v>
      </c>
      <c r="C62" s="697" t="s">
        <v>2552</v>
      </c>
      <c r="D62" s="697" t="s">
        <v>2670</v>
      </c>
      <c r="E62" s="697" t="s">
        <v>2671</v>
      </c>
      <c r="F62" s="701">
        <v>1</v>
      </c>
      <c r="G62" s="701">
        <v>8980</v>
      </c>
      <c r="H62" s="701"/>
      <c r="I62" s="701">
        <v>8980</v>
      </c>
      <c r="J62" s="701"/>
      <c r="K62" s="701"/>
      <c r="L62" s="701"/>
      <c r="M62" s="701"/>
      <c r="N62" s="701">
        <v>1</v>
      </c>
      <c r="O62" s="701">
        <v>9320</v>
      </c>
      <c r="P62" s="726"/>
      <c r="Q62" s="702">
        <v>9320</v>
      </c>
    </row>
    <row r="63" spans="1:17" ht="14.45" customHeight="1" x14ac:dyDescent="0.2">
      <c r="A63" s="696" t="s">
        <v>530</v>
      </c>
      <c r="B63" s="697" t="s">
        <v>2557</v>
      </c>
      <c r="C63" s="697" t="s">
        <v>2552</v>
      </c>
      <c r="D63" s="697" t="s">
        <v>2672</v>
      </c>
      <c r="E63" s="697" t="s">
        <v>2673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327</v>
      </c>
      <c r="P63" s="726"/>
      <c r="Q63" s="702">
        <v>327</v>
      </c>
    </row>
    <row r="64" spans="1:17" ht="14.45" customHeight="1" x14ac:dyDescent="0.2">
      <c r="A64" s="696" t="s">
        <v>530</v>
      </c>
      <c r="B64" s="697" t="s">
        <v>2557</v>
      </c>
      <c r="C64" s="697" t="s">
        <v>2552</v>
      </c>
      <c r="D64" s="697" t="s">
        <v>2674</v>
      </c>
      <c r="E64" s="697" t="s">
        <v>2675</v>
      </c>
      <c r="F64" s="701"/>
      <c r="G64" s="701"/>
      <c r="H64" s="701"/>
      <c r="I64" s="701"/>
      <c r="J64" s="701"/>
      <c r="K64" s="701"/>
      <c r="L64" s="701"/>
      <c r="M64" s="701"/>
      <c r="N64" s="701">
        <v>2</v>
      </c>
      <c r="O64" s="701">
        <v>0</v>
      </c>
      <c r="P64" s="726"/>
      <c r="Q64" s="702">
        <v>0</v>
      </c>
    </row>
    <row r="65" spans="1:17" ht="14.45" customHeight="1" x14ac:dyDescent="0.2">
      <c r="A65" s="696" t="s">
        <v>530</v>
      </c>
      <c r="B65" s="697" t="s">
        <v>2557</v>
      </c>
      <c r="C65" s="697" t="s">
        <v>2552</v>
      </c>
      <c r="D65" s="697" t="s">
        <v>2676</v>
      </c>
      <c r="E65" s="697" t="s">
        <v>2677</v>
      </c>
      <c r="F65" s="701">
        <v>1</v>
      </c>
      <c r="G65" s="701">
        <v>4607</v>
      </c>
      <c r="H65" s="701"/>
      <c r="I65" s="701">
        <v>4607</v>
      </c>
      <c r="J65" s="701">
        <v>2</v>
      </c>
      <c r="K65" s="701">
        <v>9262</v>
      </c>
      <c r="L65" s="701"/>
      <c r="M65" s="701">
        <v>4631</v>
      </c>
      <c r="N65" s="701">
        <v>2</v>
      </c>
      <c r="O65" s="701">
        <v>9714</v>
      </c>
      <c r="P65" s="726"/>
      <c r="Q65" s="702">
        <v>4857</v>
      </c>
    </row>
    <row r="66" spans="1:17" ht="14.45" customHeight="1" x14ac:dyDescent="0.2">
      <c r="A66" s="696" t="s">
        <v>530</v>
      </c>
      <c r="B66" s="697" t="s">
        <v>2557</v>
      </c>
      <c r="C66" s="697" t="s">
        <v>2552</v>
      </c>
      <c r="D66" s="697" t="s">
        <v>2678</v>
      </c>
      <c r="E66" s="697" t="s">
        <v>2679</v>
      </c>
      <c r="F66" s="701"/>
      <c r="G66" s="701"/>
      <c r="H66" s="701"/>
      <c r="I66" s="701"/>
      <c r="J66" s="701"/>
      <c r="K66" s="701"/>
      <c r="L66" s="701"/>
      <c r="M66" s="701"/>
      <c r="N66" s="701">
        <v>3</v>
      </c>
      <c r="O66" s="701">
        <v>0</v>
      </c>
      <c r="P66" s="726"/>
      <c r="Q66" s="702">
        <v>0</v>
      </c>
    </row>
    <row r="67" spans="1:17" ht="14.45" customHeight="1" x14ac:dyDescent="0.2">
      <c r="A67" s="696" t="s">
        <v>530</v>
      </c>
      <c r="B67" s="697" t="s">
        <v>2557</v>
      </c>
      <c r="C67" s="697" t="s">
        <v>2552</v>
      </c>
      <c r="D67" s="697" t="s">
        <v>2680</v>
      </c>
      <c r="E67" s="697" t="s">
        <v>2681</v>
      </c>
      <c r="F67" s="701">
        <v>9</v>
      </c>
      <c r="G67" s="701">
        <v>29808</v>
      </c>
      <c r="H67" s="701"/>
      <c r="I67" s="701">
        <v>3312</v>
      </c>
      <c r="J67" s="701">
        <v>7</v>
      </c>
      <c r="K67" s="701">
        <v>23244</v>
      </c>
      <c r="L67" s="701"/>
      <c r="M67" s="701">
        <v>3320.5714285714284</v>
      </c>
      <c r="N67" s="701">
        <v>9</v>
      </c>
      <c r="O67" s="701">
        <v>30708</v>
      </c>
      <c r="P67" s="726"/>
      <c r="Q67" s="702">
        <v>3412</v>
      </c>
    </row>
    <row r="68" spans="1:17" ht="14.45" customHeight="1" x14ac:dyDescent="0.2">
      <c r="A68" s="696" t="s">
        <v>530</v>
      </c>
      <c r="B68" s="697" t="s">
        <v>2557</v>
      </c>
      <c r="C68" s="697" t="s">
        <v>2552</v>
      </c>
      <c r="D68" s="697" t="s">
        <v>2682</v>
      </c>
      <c r="E68" s="697" t="s">
        <v>2683</v>
      </c>
      <c r="F68" s="701">
        <v>1</v>
      </c>
      <c r="G68" s="701">
        <v>9337</v>
      </c>
      <c r="H68" s="701"/>
      <c r="I68" s="701">
        <v>9337</v>
      </c>
      <c r="J68" s="701"/>
      <c r="K68" s="701"/>
      <c r="L68" s="701"/>
      <c r="M68" s="701"/>
      <c r="N68" s="701">
        <v>1</v>
      </c>
      <c r="O68" s="701">
        <v>9813</v>
      </c>
      <c r="P68" s="726"/>
      <c r="Q68" s="702">
        <v>9813</v>
      </c>
    </row>
    <row r="69" spans="1:17" ht="14.45" customHeight="1" x14ac:dyDescent="0.2">
      <c r="A69" s="696" t="s">
        <v>530</v>
      </c>
      <c r="B69" s="697" t="s">
        <v>2557</v>
      </c>
      <c r="C69" s="697" t="s">
        <v>2552</v>
      </c>
      <c r="D69" s="697" t="s">
        <v>2684</v>
      </c>
      <c r="E69" s="697" t="s">
        <v>2685</v>
      </c>
      <c r="F69" s="701">
        <v>3</v>
      </c>
      <c r="G69" s="701">
        <v>0</v>
      </c>
      <c r="H69" s="701"/>
      <c r="I69" s="701">
        <v>0</v>
      </c>
      <c r="J69" s="701">
        <v>2</v>
      </c>
      <c r="K69" s="701">
        <v>0</v>
      </c>
      <c r="L69" s="701"/>
      <c r="M69" s="701">
        <v>0</v>
      </c>
      <c r="N69" s="701">
        <v>4</v>
      </c>
      <c r="O69" s="701">
        <v>0</v>
      </c>
      <c r="P69" s="726"/>
      <c r="Q69" s="702">
        <v>0</v>
      </c>
    </row>
    <row r="70" spans="1:17" ht="14.45" customHeight="1" x14ac:dyDescent="0.2">
      <c r="A70" s="696" t="s">
        <v>530</v>
      </c>
      <c r="B70" s="697" t="s">
        <v>2557</v>
      </c>
      <c r="C70" s="697" t="s">
        <v>2552</v>
      </c>
      <c r="D70" s="697" t="s">
        <v>2686</v>
      </c>
      <c r="E70" s="697" t="s">
        <v>2687</v>
      </c>
      <c r="F70" s="701">
        <v>1</v>
      </c>
      <c r="G70" s="701">
        <v>0</v>
      </c>
      <c r="H70" s="701"/>
      <c r="I70" s="701">
        <v>0</v>
      </c>
      <c r="J70" s="701">
        <v>3</v>
      </c>
      <c r="K70" s="701">
        <v>0</v>
      </c>
      <c r="L70" s="701"/>
      <c r="M70" s="701">
        <v>0</v>
      </c>
      <c r="N70" s="701">
        <v>1</v>
      </c>
      <c r="O70" s="701">
        <v>0</v>
      </c>
      <c r="P70" s="726"/>
      <c r="Q70" s="702">
        <v>0</v>
      </c>
    </row>
    <row r="71" spans="1:17" ht="14.45" customHeight="1" x14ac:dyDescent="0.2">
      <c r="A71" s="696" t="s">
        <v>530</v>
      </c>
      <c r="B71" s="697" t="s">
        <v>2557</v>
      </c>
      <c r="C71" s="697" t="s">
        <v>2552</v>
      </c>
      <c r="D71" s="697" t="s">
        <v>2688</v>
      </c>
      <c r="E71" s="697" t="s">
        <v>2689</v>
      </c>
      <c r="F71" s="701"/>
      <c r="G71" s="701"/>
      <c r="H71" s="701"/>
      <c r="I71" s="701"/>
      <c r="J71" s="701">
        <v>1</v>
      </c>
      <c r="K71" s="701">
        <v>2562</v>
      </c>
      <c r="L71" s="701"/>
      <c r="M71" s="701">
        <v>2562</v>
      </c>
      <c r="N71" s="701"/>
      <c r="O71" s="701"/>
      <c r="P71" s="726"/>
      <c r="Q71" s="702"/>
    </row>
    <row r="72" spans="1:17" ht="14.45" customHeight="1" x14ac:dyDescent="0.2">
      <c r="A72" s="696" t="s">
        <v>530</v>
      </c>
      <c r="B72" s="697" t="s">
        <v>2557</v>
      </c>
      <c r="C72" s="697" t="s">
        <v>2552</v>
      </c>
      <c r="D72" s="697" t="s">
        <v>2690</v>
      </c>
      <c r="E72" s="697" t="s">
        <v>2691</v>
      </c>
      <c r="F72" s="701"/>
      <c r="G72" s="701"/>
      <c r="H72" s="701"/>
      <c r="I72" s="701"/>
      <c r="J72" s="701"/>
      <c r="K72" s="701"/>
      <c r="L72" s="701"/>
      <c r="M72" s="701"/>
      <c r="N72" s="701">
        <v>1</v>
      </c>
      <c r="O72" s="701">
        <v>8923</v>
      </c>
      <c r="P72" s="726"/>
      <c r="Q72" s="702">
        <v>8923</v>
      </c>
    </row>
    <row r="73" spans="1:17" ht="14.45" customHeight="1" x14ac:dyDescent="0.2">
      <c r="A73" s="696" t="s">
        <v>530</v>
      </c>
      <c r="B73" s="697" t="s">
        <v>2557</v>
      </c>
      <c r="C73" s="697" t="s">
        <v>2552</v>
      </c>
      <c r="D73" s="697" t="s">
        <v>2692</v>
      </c>
      <c r="E73" s="697" t="s">
        <v>2693</v>
      </c>
      <c r="F73" s="701"/>
      <c r="G73" s="701"/>
      <c r="H73" s="701"/>
      <c r="I73" s="701"/>
      <c r="J73" s="701"/>
      <c r="K73" s="701"/>
      <c r="L73" s="701"/>
      <c r="M73" s="701"/>
      <c r="N73" s="701">
        <v>1</v>
      </c>
      <c r="O73" s="701">
        <v>9815</v>
      </c>
      <c r="P73" s="726"/>
      <c r="Q73" s="702">
        <v>9815</v>
      </c>
    </row>
    <row r="74" spans="1:17" ht="14.45" customHeight="1" x14ac:dyDescent="0.2">
      <c r="A74" s="696" t="s">
        <v>530</v>
      </c>
      <c r="B74" s="697" t="s">
        <v>2557</v>
      </c>
      <c r="C74" s="697" t="s">
        <v>2552</v>
      </c>
      <c r="D74" s="697" t="s">
        <v>2694</v>
      </c>
      <c r="E74" s="697" t="s">
        <v>2695</v>
      </c>
      <c r="F74" s="701"/>
      <c r="G74" s="701"/>
      <c r="H74" s="701"/>
      <c r="I74" s="701"/>
      <c r="J74" s="701"/>
      <c r="K74" s="701"/>
      <c r="L74" s="701"/>
      <c r="M74" s="701"/>
      <c r="N74" s="701">
        <v>2</v>
      </c>
      <c r="O74" s="701">
        <v>0</v>
      </c>
      <c r="P74" s="726"/>
      <c r="Q74" s="702">
        <v>0</v>
      </c>
    </row>
    <row r="75" spans="1:17" ht="14.45" customHeight="1" x14ac:dyDescent="0.2">
      <c r="A75" s="696" t="s">
        <v>530</v>
      </c>
      <c r="B75" s="697" t="s">
        <v>2557</v>
      </c>
      <c r="C75" s="697" t="s">
        <v>2552</v>
      </c>
      <c r="D75" s="697" t="s">
        <v>2696</v>
      </c>
      <c r="E75" s="697" t="s">
        <v>2697</v>
      </c>
      <c r="F75" s="701"/>
      <c r="G75" s="701"/>
      <c r="H75" s="701"/>
      <c r="I75" s="701"/>
      <c r="J75" s="701"/>
      <c r="K75" s="701"/>
      <c r="L75" s="701"/>
      <c r="M75" s="701"/>
      <c r="N75" s="701">
        <v>1</v>
      </c>
      <c r="O75" s="701">
        <v>5994</v>
      </c>
      <c r="P75" s="726"/>
      <c r="Q75" s="702">
        <v>5994</v>
      </c>
    </row>
    <row r="76" spans="1:17" ht="14.45" customHeight="1" x14ac:dyDescent="0.2">
      <c r="A76" s="696" t="s">
        <v>530</v>
      </c>
      <c r="B76" s="697" t="s">
        <v>2557</v>
      </c>
      <c r="C76" s="697" t="s">
        <v>2552</v>
      </c>
      <c r="D76" s="697" t="s">
        <v>2698</v>
      </c>
      <c r="E76" s="697" t="s">
        <v>2699</v>
      </c>
      <c r="F76" s="701">
        <v>1</v>
      </c>
      <c r="G76" s="701">
        <v>5271</v>
      </c>
      <c r="H76" s="701"/>
      <c r="I76" s="701">
        <v>5271</v>
      </c>
      <c r="J76" s="701">
        <v>1</v>
      </c>
      <c r="K76" s="701">
        <v>5300</v>
      </c>
      <c r="L76" s="701"/>
      <c r="M76" s="701">
        <v>5300</v>
      </c>
      <c r="N76" s="701">
        <v>6</v>
      </c>
      <c r="O76" s="701">
        <v>32640</v>
      </c>
      <c r="P76" s="726"/>
      <c r="Q76" s="702">
        <v>5440</v>
      </c>
    </row>
    <row r="77" spans="1:17" ht="14.45" customHeight="1" x14ac:dyDescent="0.2">
      <c r="A77" s="696" t="s">
        <v>530</v>
      </c>
      <c r="B77" s="697" t="s">
        <v>2557</v>
      </c>
      <c r="C77" s="697" t="s">
        <v>2552</v>
      </c>
      <c r="D77" s="697" t="s">
        <v>2700</v>
      </c>
      <c r="E77" s="697" t="s">
        <v>2701</v>
      </c>
      <c r="F77" s="701">
        <v>2</v>
      </c>
      <c r="G77" s="701">
        <v>9376</v>
      </c>
      <c r="H77" s="701"/>
      <c r="I77" s="701">
        <v>4688</v>
      </c>
      <c r="J77" s="701"/>
      <c r="K77" s="701"/>
      <c r="L77" s="701"/>
      <c r="M77" s="701"/>
      <c r="N77" s="701">
        <v>4</v>
      </c>
      <c r="O77" s="701">
        <v>19348</v>
      </c>
      <c r="P77" s="726"/>
      <c r="Q77" s="702">
        <v>4837</v>
      </c>
    </row>
    <row r="78" spans="1:17" ht="14.45" customHeight="1" x14ac:dyDescent="0.2">
      <c r="A78" s="696" t="s">
        <v>530</v>
      </c>
      <c r="B78" s="697" t="s">
        <v>2557</v>
      </c>
      <c r="C78" s="697" t="s">
        <v>2552</v>
      </c>
      <c r="D78" s="697" t="s">
        <v>2702</v>
      </c>
      <c r="E78" s="697" t="s">
        <v>2703</v>
      </c>
      <c r="F78" s="701">
        <v>1</v>
      </c>
      <c r="G78" s="701">
        <v>6360</v>
      </c>
      <c r="H78" s="701"/>
      <c r="I78" s="701">
        <v>6360</v>
      </c>
      <c r="J78" s="701"/>
      <c r="K78" s="701"/>
      <c r="L78" s="701"/>
      <c r="M78" s="701"/>
      <c r="N78" s="701"/>
      <c r="O78" s="701"/>
      <c r="P78" s="726"/>
      <c r="Q78" s="702"/>
    </row>
    <row r="79" spans="1:17" ht="14.45" customHeight="1" x14ac:dyDescent="0.2">
      <c r="A79" s="696" t="s">
        <v>530</v>
      </c>
      <c r="B79" s="697" t="s">
        <v>2557</v>
      </c>
      <c r="C79" s="697" t="s">
        <v>2552</v>
      </c>
      <c r="D79" s="697" t="s">
        <v>2704</v>
      </c>
      <c r="E79" s="697" t="s">
        <v>2705</v>
      </c>
      <c r="F79" s="701"/>
      <c r="G79" s="701"/>
      <c r="H79" s="701"/>
      <c r="I79" s="701"/>
      <c r="J79" s="701">
        <v>1</v>
      </c>
      <c r="K79" s="701">
        <v>0</v>
      </c>
      <c r="L79" s="701"/>
      <c r="M79" s="701">
        <v>0</v>
      </c>
      <c r="N79" s="701"/>
      <c r="O79" s="701"/>
      <c r="P79" s="726"/>
      <c r="Q79" s="702"/>
    </row>
    <row r="80" spans="1:17" ht="14.45" customHeight="1" x14ac:dyDescent="0.2">
      <c r="A80" s="696" t="s">
        <v>530</v>
      </c>
      <c r="B80" s="697" t="s">
        <v>2557</v>
      </c>
      <c r="C80" s="697" t="s">
        <v>2552</v>
      </c>
      <c r="D80" s="697" t="s">
        <v>2706</v>
      </c>
      <c r="E80" s="697" t="s">
        <v>2707</v>
      </c>
      <c r="F80" s="701"/>
      <c r="G80" s="701"/>
      <c r="H80" s="701"/>
      <c r="I80" s="701"/>
      <c r="J80" s="701"/>
      <c r="K80" s="701"/>
      <c r="L80" s="701"/>
      <c r="M80" s="701"/>
      <c r="N80" s="701">
        <v>1</v>
      </c>
      <c r="O80" s="701">
        <v>0</v>
      </c>
      <c r="P80" s="726"/>
      <c r="Q80" s="702">
        <v>0</v>
      </c>
    </row>
    <row r="81" spans="1:17" ht="14.45" customHeight="1" x14ac:dyDescent="0.2">
      <c r="A81" s="696" t="s">
        <v>530</v>
      </c>
      <c r="B81" s="697" t="s">
        <v>2557</v>
      </c>
      <c r="C81" s="697" t="s">
        <v>2552</v>
      </c>
      <c r="D81" s="697" t="s">
        <v>2708</v>
      </c>
      <c r="E81" s="697" t="s">
        <v>2709</v>
      </c>
      <c r="F81" s="701">
        <v>2</v>
      </c>
      <c r="G81" s="701">
        <v>10624</v>
      </c>
      <c r="H81" s="701"/>
      <c r="I81" s="701">
        <v>5312</v>
      </c>
      <c r="J81" s="701">
        <v>4</v>
      </c>
      <c r="K81" s="701">
        <v>21324</v>
      </c>
      <c r="L81" s="701"/>
      <c r="M81" s="701">
        <v>5331</v>
      </c>
      <c r="N81" s="701">
        <v>2</v>
      </c>
      <c r="O81" s="701">
        <v>11022</v>
      </c>
      <c r="P81" s="726"/>
      <c r="Q81" s="702">
        <v>5511</v>
      </c>
    </row>
    <row r="82" spans="1:17" ht="14.45" customHeight="1" x14ac:dyDescent="0.2">
      <c r="A82" s="696" t="s">
        <v>530</v>
      </c>
      <c r="B82" s="697" t="s">
        <v>2557</v>
      </c>
      <c r="C82" s="697" t="s">
        <v>2552</v>
      </c>
      <c r="D82" s="697" t="s">
        <v>2710</v>
      </c>
      <c r="E82" s="697" t="s">
        <v>2711</v>
      </c>
      <c r="F82" s="701"/>
      <c r="G82" s="701"/>
      <c r="H82" s="701"/>
      <c r="I82" s="701"/>
      <c r="J82" s="701"/>
      <c r="K82" s="701"/>
      <c r="L82" s="701"/>
      <c r="M82" s="701"/>
      <c r="N82" s="701">
        <v>3</v>
      </c>
      <c r="O82" s="701">
        <v>36651</v>
      </c>
      <c r="P82" s="726"/>
      <c r="Q82" s="702">
        <v>12217</v>
      </c>
    </row>
    <row r="83" spans="1:17" ht="14.45" customHeight="1" x14ac:dyDescent="0.2">
      <c r="A83" s="696" t="s">
        <v>530</v>
      </c>
      <c r="B83" s="697" t="s">
        <v>2557</v>
      </c>
      <c r="C83" s="697" t="s">
        <v>2552</v>
      </c>
      <c r="D83" s="697" t="s">
        <v>2712</v>
      </c>
      <c r="E83" s="697" t="s">
        <v>2713</v>
      </c>
      <c r="F83" s="701">
        <v>1</v>
      </c>
      <c r="G83" s="701">
        <v>0</v>
      </c>
      <c r="H83" s="701"/>
      <c r="I83" s="701">
        <v>0</v>
      </c>
      <c r="J83" s="701"/>
      <c r="K83" s="701"/>
      <c r="L83" s="701"/>
      <c r="M83" s="701"/>
      <c r="N83" s="701">
        <v>1</v>
      </c>
      <c r="O83" s="701">
        <v>0</v>
      </c>
      <c r="P83" s="726"/>
      <c r="Q83" s="702">
        <v>0</v>
      </c>
    </row>
    <row r="84" spans="1:17" ht="14.45" customHeight="1" x14ac:dyDescent="0.2">
      <c r="A84" s="696" t="s">
        <v>530</v>
      </c>
      <c r="B84" s="697" t="s">
        <v>2557</v>
      </c>
      <c r="C84" s="697" t="s">
        <v>2552</v>
      </c>
      <c r="D84" s="697" t="s">
        <v>2714</v>
      </c>
      <c r="E84" s="697" t="s">
        <v>2715</v>
      </c>
      <c r="F84" s="701">
        <v>1</v>
      </c>
      <c r="G84" s="701">
        <v>0</v>
      </c>
      <c r="H84" s="701"/>
      <c r="I84" s="701">
        <v>0</v>
      </c>
      <c r="J84" s="701"/>
      <c r="K84" s="701"/>
      <c r="L84" s="701"/>
      <c r="M84" s="701"/>
      <c r="N84" s="701"/>
      <c r="O84" s="701"/>
      <c r="P84" s="726"/>
      <c r="Q84" s="702"/>
    </row>
    <row r="85" spans="1:17" ht="14.45" customHeight="1" x14ac:dyDescent="0.2">
      <c r="A85" s="696" t="s">
        <v>530</v>
      </c>
      <c r="B85" s="697" t="s">
        <v>2557</v>
      </c>
      <c r="C85" s="697" t="s">
        <v>2552</v>
      </c>
      <c r="D85" s="697" t="s">
        <v>2716</v>
      </c>
      <c r="E85" s="697" t="s">
        <v>2717</v>
      </c>
      <c r="F85" s="701">
        <v>2</v>
      </c>
      <c r="G85" s="701">
        <v>8272</v>
      </c>
      <c r="H85" s="701"/>
      <c r="I85" s="701">
        <v>4136</v>
      </c>
      <c r="J85" s="701"/>
      <c r="K85" s="701"/>
      <c r="L85" s="701"/>
      <c r="M85" s="701"/>
      <c r="N85" s="701">
        <v>4</v>
      </c>
      <c r="O85" s="701">
        <v>17140</v>
      </c>
      <c r="P85" s="726"/>
      <c r="Q85" s="702">
        <v>4285</v>
      </c>
    </row>
    <row r="86" spans="1:17" ht="14.45" customHeight="1" x14ac:dyDescent="0.2">
      <c r="A86" s="696" t="s">
        <v>530</v>
      </c>
      <c r="B86" s="697" t="s">
        <v>2557</v>
      </c>
      <c r="C86" s="697" t="s">
        <v>2552</v>
      </c>
      <c r="D86" s="697" t="s">
        <v>2718</v>
      </c>
      <c r="E86" s="697" t="s">
        <v>2719</v>
      </c>
      <c r="F86" s="701"/>
      <c r="G86" s="701"/>
      <c r="H86" s="701"/>
      <c r="I86" s="701"/>
      <c r="J86" s="701">
        <v>2</v>
      </c>
      <c r="K86" s="701">
        <v>0</v>
      </c>
      <c r="L86" s="701"/>
      <c r="M86" s="701">
        <v>0</v>
      </c>
      <c r="N86" s="701">
        <v>3</v>
      </c>
      <c r="O86" s="701">
        <v>0</v>
      </c>
      <c r="P86" s="726"/>
      <c r="Q86" s="702">
        <v>0</v>
      </c>
    </row>
    <row r="87" spans="1:17" ht="14.45" customHeight="1" x14ac:dyDescent="0.2">
      <c r="A87" s="696" t="s">
        <v>530</v>
      </c>
      <c r="B87" s="697" t="s">
        <v>2557</v>
      </c>
      <c r="C87" s="697" t="s">
        <v>2552</v>
      </c>
      <c r="D87" s="697" t="s">
        <v>2720</v>
      </c>
      <c r="E87" s="697" t="s">
        <v>2721</v>
      </c>
      <c r="F87" s="701">
        <v>2</v>
      </c>
      <c r="G87" s="701">
        <v>12496</v>
      </c>
      <c r="H87" s="701"/>
      <c r="I87" s="701">
        <v>6248</v>
      </c>
      <c r="J87" s="701"/>
      <c r="K87" s="701"/>
      <c r="L87" s="701"/>
      <c r="M87" s="701"/>
      <c r="N87" s="701">
        <v>2</v>
      </c>
      <c r="O87" s="701">
        <v>12940</v>
      </c>
      <c r="P87" s="726"/>
      <c r="Q87" s="702">
        <v>6470</v>
      </c>
    </row>
    <row r="88" spans="1:17" ht="14.45" customHeight="1" x14ac:dyDescent="0.2">
      <c r="A88" s="696" t="s">
        <v>530</v>
      </c>
      <c r="B88" s="697" t="s">
        <v>2557</v>
      </c>
      <c r="C88" s="697" t="s">
        <v>2552</v>
      </c>
      <c r="D88" s="697" t="s">
        <v>2722</v>
      </c>
      <c r="E88" s="697" t="s">
        <v>2723</v>
      </c>
      <c r="F88" s="701">
        <v>1</v>
      </c>
      <c r="G88" s="701">
        <v>1399</v>
      </c>
      <c r="H88" s="701"/>
      <c r="I88" s="701">
        <v>1399</v>
      </c>
      <c r="J88" s="701"/>
      <c r="K88" s="701"/>
      <c r="L88" s="701"/>
      <c r="M88" s="701"/>
      <c r="N88" s="701"/>
      <c r="O88" s="701"/>
      <c r="P88" s="726"/>
      <c r="Q88" s="702"/>
    </row>
    <row r="89" spans="1:17" ht="14.45" customHeight="1" x14ac:dyDescent="0.2">
      <c r="A89" s="696" t="s">
        <v>530</v>
      </c>
      <c r="B89" s="697" t="s">
        <v>2557</v>
      </c>
      <c r="C89" s="697" t="s">
        <v>2552</v>
      </c>
      <c r="D89" s="697" t="s">
        <v>2724</v>
      </c>
      <c r="E89" s="697" t="s">
        <v>2725</v>
      </c>
      <c r="F89" s="701">
        <v>2</v>
      </c>
      <c r="G89" s="701">
        <v>3962</v>
      </c>
      <c r="H89" s="701"/>
      <c r="I89" s="701">
        <v>1981</v>
      </c>
      <c r="J89" s="701"/>
      <c r="K89" s="701"/>
      <c r="L89" s="701"/>
      <c r="M89" s="701"/>
      <c r="N89" s="701">
        <v>1</v>
      </c>
      <c r="O89" s="701">
        <v>2029</v>
      </c>
      <c r="P89" s="726"/>
      <c r="Q89" s="702">
        <v>2029</v>
      </c>
    </row>
    <row r="90" spans="1:17" ht="14.45" customHeight="1" x14ac:dyDescent="0.2">
      <c r="A90" s="696" t="s">
        <v>530</v>
      </c>
      <c r="B90" s="697" t="s">
        <v>2557</v>
      </c>
      <c r="C90" s="697" t="s">
        <v>2552</v>
      </c>
      <c r="D90" s="697" t="s">
        <v>2726</v>
      </c>
      <c r="E90" s="697" t="s">
        <v>2727</v>
      </c>
      <c r="F90" s="701"/>
      <c r="G90" s="701"/>
      <c r="H90" s="701"/>
      <c r="I90" s="701"/>
      <c r="J90" s="701">
        <v>1</v>
      </c>
      <c r="K90" s="701">
        <v>0</v>
      </c>
      <c r="L90" s="701"/>
      <c r="M90" s="701">
        <v>0</v>
      </c>
      <c r="N90" s="701"/>
      <c r="O90" s="701"/>
      <c r="P90" s="726"/>
      <c r="Q90" s="702"/>
    </row>
    <row r="91" spans="1:17" ht="14.45" customHeight="1" x14ac:dyDescent="0.2">
      <c r="A91" s="696" t="s">
        <v>530</v>
      </c>
      <c r="B91" s="697" t="s">
        <v>2557</v>
      </c>
      <c r="C91" s="697" t="s">
        <v>2552</v>
      </c>
      <c r="D91" s="697" t="s">
        <v>2728</v>
      </c>
      <c r="E91" s="697" t="s">
        <v>2729</v>
      </c>
      <c r="F91" s="701">
        <v>2</v>
      </c>
      <c r="G91" s="701">
        <v>0</v>
      </c>
      <c r="H91" s="701"/>
      <c r="I91" s="701">
        <v>0</v>
      </c>
      <c r="J91" s="701"/>
      <c r="K91" s="701"/>
      <c r="L91" s="701"/>
      <c r="M91" s="701"/>
      <c r="N91" s="701"/>
      <c r="O91" s="701"/>
      <c r="P91" s="726"/>
      <c r="Q91" s="702"/>
    </row>
    <row r="92" spans="1:17" ht="14.45" customHeight="1" x14ac:dyDescent="0.2">
      <c r="A92" s="696" t="s">
        <v>530</v>
      </c>
      <c r="B92" s="697" t="s">
        <v>2557</v>
      </c>
      <c r="C92" s="697" t="s">
        <v>2552</v>
      </c>
      <c r="D92" s="697" t="s">
        <v>2730</v>
      </c>
      <c r="E92" s="697" t="s">
        <v>2731</v>
      </c>
      <c r="F92" s="701"/>
      <c r="G92" s="701"/>
      <c r="H92" s="701"/>
      <c r="I92" s="701"/>
      <c r="J92" s="701">
        <v>4</v>
      </c>
      <c r="K92" s="701">
        <v>14312</v>
      </c>
      <c r="L92" s="701"/>
      <c r="M92" s="701">
        <v>3578</v>
      </c>
      <c r="N92" s="701">
        <v>2</v>
      </c>
      <c r="O92" s="701">
        <v>7414</v>
      </c>
      <c r="P92" s="726"/>
      <c r="Q92" s="702">
        <v>3707</v>
      </c>
    </row>
    <row r="93" spans="1:17" ht="14.45" customHeight="1" x14ac:dyDescent="0.2">
      <c r="A93" s="696" t="s">
        <v>530</v>
      </c>
      <c r="B93" s="697" t="s">
        <v>2557</v>
      </c>
      <c r="C93" s="697" t="s">
        <v>2552</v>
      </c>
      <c r="D93" s="697" t="s">
        <v>2732</v>
      </c>
      <c r="E93" s="697" t="s">
        <v>2733</v>
      </c>
      <c r="F93" s="701"/>
      <c r="G93" s="701"/>
      <c r="H93" s="701"/>
      <c r="I93" s="701"/>
      <c r="J93" s="701">
        <v>1</v>
      </c>
      <c r="K93" s="701">
        <v>8568</v>
      </c>
      <c r="L93" s="701"/>
      <c r="M93" s="701">
        <v>8568</v>
      </c>
      <c r="N93" s="701">
        <v>1</v>
      </c>
      <c r="O93" s="701">
        <v>8973</v>
      </c>
      <c r="P93" s="726"/>
      <c r="Q93" s="702">
        <v>8973</v>
      </c>
    </row>
    <row r="94" spans="1:17" ht="14.45" customHeight="1" x14ac:dyDescent="0.2">
      <c r="A94" s="696" t="s">
        <v>530</v>
      </c>
      <c r="B94" s="697" t="s">
        <v>2557</v>
      </c>
      <c r="C94" s="697" t="s">
        <v>2552</v>
      </c>
      <c r="D94" s="697" t="s">
        <v>2734</v>
      </c>
      <c r="E94" s="697" t="s">
        <v>2735</v>
      </c>
      <c r="F94" s="701"/>
      <c r="G94" s="701"/>
      <c r="H94" s="701"/>
      <c r="I94" s="701"/>
      <c r="J94" s="701"/>
      <c r="K94" s="701"/>
      <c r="L94" s="701"/>
      <c r="M94" s="701"/>
      <c r="N94" s="701">
        <v>1</v>
      </c>
      <c r="O94" s="701">
        <v>0</v>
      </c>
      <c r="P94" s="726"/>
      <c r="Q94" s="702">
        <v>0</v>
      </c>
    </row>
    <row r="95" spans="1:17" ht="14.45" customHeight="1" x14ac:dyDescent="0.2">
      <c r="A95" s="696" t="s">
        <v>530</v>
      </c>
      <c r="B95" s="697" t="s">
        <v>2557</v>
      </c>
      <c r="C95" s="697" t="s">
        <v>2552</v>
      </c>
      <c r="D95" s="697" t="s">
        <v>2736</v>
      </c>
      <c r="E95" s="697" t="s">
        <v>2737</v>
      </c>
      <c r="F95" s="701"/>
      <c r="G95" s="701"/>
      <c r="H95" s="701"/>
      <c r="I95" s="701"/>
      <c r="J95" s="701">
        <v>1</v>
      </c>
      <c r="K95" s="701">
        <v>6346</v>
      </c>
      <c r="L95" s="701"/>
      <c r="M95" s="701">
        <v>6346</v>
      </c>
      <c r="N95" s="701"/>
      <c r="O95" s="701"/>
      <c r="P95" s="726"/>
      <c r="Q95" s="702"/>
    </row>
    <row r="96" spans="1:17" ht="14.45" customHeight="1" x14ac:dyDescent="0.2">
      <c r="A96" s="696" t="s">
        <v>530</v>
      </c>
      <c r="B96" s="697" t="s">
        <v>2557</v>
      </c>
      <c r="C96" s="697" t="s">
        <v>2552</v>
      </c>
      <c r="D96" s="697" t="s">
        <v>2738</v>
      </c>
      <c r="E96" s="697" t="s">
        <v>2739</v>
      </c>
      <c r="F96" s="701">
        <v>1</v>
      </c>
      <c r="G96" s="701">
        <v>0</v>
      </c>
      <c r="H96" s="701"/>
      <c r="I96" s="701">
        <v>0</v>
      </c>
      <c r="J96" s="701"/>
      <c r="K96" s="701"/>
      <c r="L96" s="701"/>
      <c r="M96" s="701"/>
      <c r="N96" s="701"/>
      <c r="O96" s="701"/>
      <c r="P96" s="726"/>
      <c r="Q96" s="702"/>
    </row>
    <row r="97" spans="1:17" ht="14.45" customHeight="1" x14ac:dyDescent="0.2">
      <c r="A97" s="696" t="s">
        <v>530</v>
      </c>
      <c r="B97" s="697" t="s">
        <v>2557</v>
      </c>
      <c r="C97" s="697" t="s">
        <v>2552</v>
      </c>
      <c r="D97" s="697" t="s">
        <v>2740</v>
      </c>
      <c r="E97" s="697" t="s">
        <v>2741</v>
      </c>
      <c r="F97" s="701"/>
      <c r="G97" s="701"/>
      <c r="H97" s="701"/>
      <c r="I97" s="701"/>
      <c r="J97" s="701"/>
      <c r="K97" s="701"/>
      <c r="L97" s="701"/>
      <c r="M97" s="701"/>
      <c r="N97" s="701">
        <v>1</v>
      </c>
      <c r="O97" s="701">
        <v>14368</v>
      </c>
      <c r="P97" s="726"/>
      <c r="Q97" s="702">
        <v>14368</v>
      </c>
    </row>
    <row r="98" spans="1:17" ht="14.45" customHeight="1" x14ac:dyDescent="0.2">
      <c r="A98" s="696" t="s">
        <v>530</v>
      </c>
      <c r="B98" s="697" t="s">
        <v>2557</v>
      </c>
      <c r="C98" s="697" t="s">
        <v>2552</v>
      </c>
      <c r="D98" s="697" t="s">
        <v>2742</v>
      </c>
      <c r="E98" s="697" t="s">
        <v>2743</v>
      </c>
      <c r="F98" s="701"/>
      <c r="G98" s="701"/>
      <c r="H98" s="701"/>
      <c r="I98" s="701"/>
      <c r="J98" s="701"/>
      <c r="K98" s="701"/>
      <c r="L98" s="701"/>
      <c r="M98" s="701"/>
      <c r="N98" s="701">
        <v>1</v>
      </c>
      <c r="O98" s="701">
        <v>0</v>
      </c>
      <c r="P98" s="726"/>
      <c r="Q98" s="702">
        <v>0</v>
      </c>
    </row>
    <row r="99" spans="1:17" ht="14.45" customHeight="1" x14ac:dyDescent="0.2">
      <c r="A99" s="696" t="s">
        <v>530</v>
      </c>
      <c r="B99" s="697" t="s">
        <v>2557</v>
      </c>
      <c r="C99" s="697" t="s">
        <v>2552</v>
      </c>
      <c r="D99" s="697" t="s">
        <v>2744</v>
      </c>
      <c r="E99" s="697" t="s">
        <v>2745</v>
      </c>
      <c r="F99" s="701"/>
      <c r="G99" s="701"/>
      <c r="H99" s="701"/>
      <c r="I99" s="701"/>
      <c r="J99" s="701"/>
      <c r="K99" s="701"/>
      <c r="L99" s="701"/>
      <c r="M99" s="701"/>
      <c r="N99" s="701">
        <v>1</v>
      </c>
      <c r="O99" s="701">
        <v>0</v>
      </c>
      <c r="P99" s="726"/>
      <c r="Q99" s="702">
        <v>0</v>
      </c>
    </row>
    <row r="100" spans="1:17" ht="14.45" customHeight="1" x14ac:dyDescent="0.2">
      <c r="A100" s="696" t="s">
        <v>530</v>
      </c>
      <c r="B100" s="697" t="s">
        <v>2557</v>
      </c>
      <c r="C100" s="697" t="s">
        <v>2552</v>
      </c>
      <c r="D100" s="697" t="s">
        <v>2746</v>
      </c>
      <c r="E100" s="697" t="s">
        <v>2747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0</v>
      </c>
      <c r="P100" s="726"/>
      <c r="Q100" s="702">
        <v>0</v>
      </c>
    </row>
    <row r="101" spans="1:17" ht="14.45" customHeight="1" x14ac:dyDescent="0.2">
      <c r="A101" s="696" t="s">
        <v>530</v>
      </c>
      <c r="B101" s="697" t="s">
        <v>2557</v>
      </c>
      <c r="C101" s="697" t="s">
        <v>2552</v>
      </c>
      <c r="D101" s="697" t="s">
        <v>2748</v>
      </c>
      <c r="E101" s="697" t="s">
        <v>2749</v>
      </c>
      <c r="F101" s="701"/>
      <c r="G101" s="701"/>
      <c r="H101" s="701"/>
      <c r="I101" s="701"/>
      <c r="J101" s="701">
        <v>1</v>
      </c>
      <c r="K101" s="701">
        <v>8531</v>
      </c>
      <c r="L101" s="701"/>
      <c r="M101" s="701">
        <v>8531</v>
      </c>
      <c r="N101" s="701"/>
      <c r="O101" s="701"/>
      <c r="P101" s="726"/>
      <c r="Q101" s="702"/>
    </row>
    <row r="102" spans="1:17" ht="14.45" customHeight="1" x14ac:dyDescent="0.2">
      <c r="A102" s="696" t="s">
        <v>530</v>
      </c>
      <c r="B102" s="697" t="s">
        <v>2557</v>
      </c>
      <c r="C102" s="697" t="s">
        <v>2552</v>
      </c>
      <c r="D102" s="697" t="s">
        <v>2750</v>
      </c>
      <c r="E102" s="697" t="s">
        <v>2751</v>
      </c>
      <c r="F102" s="701"/>
      <c r="G102" s="701"/>
      <c r="H102" s="701"/>
      <c r="I102" s="701"/>
      <c r="J102" s="701"/>
      <c r="K102" s="701"/>
      <c r="L102" s="701"/>
      <c r="M102" s="701"/>
      <c r="N102" s="701">
        <v>1</v>
      </c>
      <c r="O102" s="701">
        <v>0</v>
      </c>
      <c r="P102" s="726"/>
      <c r="Q102" s="702">
        <v>0</v>
      </c>
    </row>
    <row r="103" spans="1:17" ht="14.45" customHeight="1" x14ac:dyDescent="0.2">
      <c r="A103" s="696" t="s">
        <v>530</v>
      </c>
      <c r="B103" s="697" t="s">
        <v>2557</v>
      </c>
      <c r="C103" s="697" t="s">
        <v>2552</v>
      </c>
      <c r="D103" s="697" t="s">
        <v>2752</v>
      </c>
      <c r="E103" s="697" t="s">
        <v>2753</v>
      </c>
      <c r="F103" s="701">
        <v>9</v>
      </c>
      <c r="G103" s="701">
        <v>0</v>
      </c>
      <c r="H103" s="701"/>
      <c r="I103" s="701">
        <v>0</v>
      </c>
      <c r="J103" s="701">
        <v>4</v>
      </c>
      <c r="K103" s="701">
        <v>0</v>
      </c>
      <c r="L103" s="701"/>
      <c r="M103" s="701">
        <v>0</v>
      </c>
      <c r="N103" s="701">
        <v>9</v>
      </c>
      <c r="O103" s="701">
        <v>0</v>
      </c>
      <c r="P103" s="726"/>
      <c r="Q103" s="702">
        <v>0</v>
      </c>
    </row>
    <row r="104" spans="1:17" ht="14.45" customHeight="1" x14ac:dyDescent="0.2">
      <c r="A104" s="696" t="s">
        <v>530</v>
      </c>
      <c r="B104" s="697" t="s">
        <v>2557</v>
      </c>
      <c r="C104" s="697" t="s">
        <v>2552</v>
      </c>
      <c r="D104" s="697" t="s">
        <v>2754</v>
      </c>
      <c r="E104" s="697" t="s">
        <v>2755</v>
      </c>
      <c r="F104" s="701">
        <v>1</v>
      </c>
      <c r="G104" s="701">
        <v>0</v>
      </c>
      <c r="H104" s="701"/>
      <c r="I104" s="701">
        <v>0</v>
      </c>
      <c r="J104" s="701"/>
      <c r="K104" s="701"/>
      <c r="L104" s="701"/>
      <c r="M104" s="701"/>
      <c r="N104" s="701"/>
      <c r="O104" s="701"/>
      <c r="P104" s="726"/>
      <c r="Q104" s="702"/>
    </row>
    <row r="105" spans="1:17" ht="14.45" customHeight="1" x14ac:dyDescent="0.2">
      <c r="A105" s="696" t="s">
        <v>530</v>
      </c>
      <c r="B105" s="697" t="s">
        <v>2557</v>
      </c>
      <c r="C105" s="697" t="s">
        <v>2552</v>
      </c>
      <c r="D105" s="697" t="s">
        <v>2756</v>
      </c>
      <c r="E105" s="697" t="s">
        <v>2757</v>
      </c>
      <c r="F105" s="701">
        <v>2</v>
      </c>
      <c r="G105" s="701">
        <v>0</v>
      </c>
      <c r="H105" s="701"/>
      <c r="I105" s="701">
        <v>0</v>
      </c>
      <c r="J105" s="701"/>
      <c r="K105" s="701"/>
      <c r="L105" s="701"/>
      <c r="M105" s="701"/>
      <c r="N105" s="701"/>
      <c r="O105" s="701"/>
      <c r="P105" s="726"/>
      <c r="Q105" s="702"/>
    </row>
    <row r="106" spans="1:17" ht="14.45" customHeight="1" x14ac:dyDescent="0.2">
      <c r="A106" s="696" t="s">
        <v>530</v>
      </c>
      <c r="B106" s="697" t="s">
        <v>2557</v>
      </c>
      <c r="C106" s="697" t="s">
        <v>2552</v>
      </c>
      <c r="D106" s="697" t="s">
        <v>2758</v>
      </c>
      <c r="E106" s="697" t="s">
        <v>2759</v>
      </c>
      <c r="F106" s="701"/>
      <c r="G106" s="701"/>
      <c r="H106" s="701"/>
      <c r="I106" s="701"/>
      <c r="J106" s="701">
        <v>4</v>
      </c>
      <c r="K106" s="701">
        <v>0</v>
      </c>
      <c r="L106" s="701"/>
      <c r="M106" s="701">
        <v>0</v>
      </c>
      <c r="N106" s="701">
        <v>1</v>
      </c>
      <c r="O106" s="701">
        <v>0</v>
      </c>
      <c r="P106" s="726"/>
      <c r="Q106" s="702">
        <v>0</v>
      </c>
    </row>
    <row r="107" spans="1:17" ht="14.45" customHeight="1" x14ac:dyDescent="0.2">
      <c r="A107" s="696" t="s">
        <v>530</v>
      </c>
      <c r="B107" s="697" t="s">
        <v>2557</v>
      </c>
      <c r="C107" s="697" t="s">
        <v>2552</v>
      </c>
      <c r="D107" s="697" t="s">
        <v>2760</v>
      </c>
      <c r="E107" s="697" t="s">
        <v>2761</v>
      </c>
      <c r="F107" s="701"/>
      <c r="G107" s="701"/>
      <c r="H107" s="701"/>
      <c r="I107" s="701"/>
      <c r="J107" s="701"/>
      <c r="K107" s="701"/>
      <c r="L107" s="701"/>
      <c r="M107" s="701"/>
      <c r="N107" s="701">
        <v>1</v>
      </c>
      <c r="O107" s="701">
        <v>0</v>
      </c>
      <c r="P107" s="726"/>
      <c r="Q107" s="702">
        <v>0</v>
      </c>
    </row>
    <row r="108" spans="1:17" ht="14.45" customHeight="1" x14ac:dyDescent="0.2">
      <c r="A108" s="696" t="s">
        <v>530</v>
      </c>
      <c r="B108" s="697" t="s">
        <v>2557</v>
      </c>
      <c r="C108" s="697" t="s">
        <v>2552</v>
      </c>
      <c r="D108" s="697" t="s">
        <v>2762</v>
      </c>
      <c r="E108" s="697" t="s">
        <v>2763</v>
      </c>
      <c r="F108" s="701"/>
      <c r="G108" s="701"/>
      <c r="H108" s="701"/>
      <c r="I108" s="701"/>
      <c r="J108" s="701">
        <v>3</v>
      </c>
      <c r="K108" s="701">
        <v>0</v>
      </c>
      <c r="L108" s="701"/>
      <c r="M108" s="701">
        <v>0</v>
      </c>
      <c r="N108" s="701"/>
      <c r="O108" s="701"/>
      <c r="P108" s="726"/>
      <c r="Q108" s="702"/>
    </row>
    <row r="109" spans="1:17" ht="14.45" customHeight="1" x14ac:dyDescent="0.2">
      <c r="A109" s="696" t="s">
        <v>530</v>
      </c>
      <c r="B109" s="697" t="s">
        <v>2764</v>
      </c>
      <c r="C109" s="697" t="s">
        <v>2552</v>
      </c>
      <c r="D109" s="697" t="s">
        <v>2584</v>
      </c>
      <c r="E109" s="697" t="s">
        <v>2585</v>
      </c>
      <c r="F109" s="701">
        <v>2</v>
      </c>
      <c r="G109" s="701">
        <v>1690</v>
      </c>
      <c r="H109" s="701"/>
      <c r="I109" s="701">
        <v>845</v>
      </c>
      <c r="J109" s="701">
        <v>3</v>
      </c>
      <c r="K109" s="701">
        <v>2556</v>
      </c>
      <c r="L109" s="701"/>
      <c r="M109" s="701">
        <v>852</v>
      </c>
      <c r="N109" s="701">
        <v>5</v>
      </c>
      <c r="O109" s="701">
        <v>4440</v>
      </c>
      <c r="P109" s="726"/>
      <c r="Q109" s="702">
        <v>888</v>
      </c>
    </row>
    <row r="110" spans="1:17" ht="14.45" customHeight="1" x14ac:dyDescent="0.2">
      <c r="A110" s="696" t="s">
        <v>530</v>
      </c>
      <c r="B110" s="697" t="s">
        <v>2764</v>
      </c>
      <c r="C110" s="697" t="s">
        <v>2552</v>
      </c>
      <c r="D110" s="697" t="s">
        <v>2765</v>
      </c>
      <c r="E110" s="697" t="s">
        <v>2766</v>
      </c>
      <c r="F110" s="701"/>
      <c r="G110" s="701"/>
      <c r="H110" s="701"/>
      <c r="I110" s="701"/>
      <c r="J110" s="701">
        <v>1</v>
      </c>
      <c r="K110" s="701">
        <v>82</v>
      </c>
      <c r="L110" s="701"/>
      <c r="M110" s="701">
        <v>82</v>
      </c>
      <c r="N110" s="701"/>
      <c r="O110" s="701"/>
      <c r="P110" s="726"/>
      <c r="Q110" s="702"/>
    </row>
    <row r="111" spans="1:17" ht="14.45" customHeight="1" x14ac:dyDescent="0.2">
      <c r="A111" s="696" t="s">
        <v>530</v>
      </c>
      <c r="B111" s="697" t="s">
        <v>2764</v>
      </c>
      <c r="C111" s="697" t="s">
        <v>2552</v>
      </c>
      <c r="D111" s="697" t="s">
        <v>2767</v>
      </c>
      <c r="E111" s="697" t="s">
        <v>2768</v>
      </c>
      <c r="F111" s="701">
        <v>1</v>
      </c>
      <c r="G111" s="701">
        <v>3680</v>
      </c>
      <c r="H111" s="701"/>
      <c r="I111" s="701">
        <v>3680</v>
      </c>
      <c r="J111" s="701"/>
      <c r="K111" s="701"/>
      <c r="L111" s="701"/>
      <c r="M111" s="701"/>
      <c r="N111" s="701"/>
      <c r="O111" s="701"/>
      <c r="P111" s="726"/>
      <c r="Q111" s="702"/>
    </row>
    <row r="112" spans="1:17" ht="14.45" customHeight="1" x14ac:dyDescent="0.2">
      <c r="A112" s="696" t="s">
        <v>530</v>
      </c>
      <c r="B112" s="697" t="s">
        <v>2764</v>
      </c>
      <c r="C112" s="697" t="s">
        <v>2552</v>
      </c>
      <c r="D112" s="697" t="s">
        <v>2769</v>
      </c>
      <c r="E112" s="697" t="s">
        <v>2770</v>
      </c>
      <c r="F112" s="701"/>
      <c r="G112" s="701"/>
      <c r="H112" s="701"/>
      <c r="I112" s="701"/>
      <c r="J112" s="701"/>
      <c r="K112" s="701"/>
      <c r="L112" s="701"/>
      <c r="M112" s="701"/>
      <c r="N112" s="701">
        <v>1</v>
      </c>
      <c r="O112" s="701">
        <v>5249</v>
      </c>
      <c r="P112" s="726"/>
      <c r="Q112" s="702">
        <v>5249</v>
      </c>
    </row>
    <row r="113" spans="1:17" ht="14.45" customHeight="1" x14ac:dyDescent="0.2">
      <c r="A113" s="696" t="s">
        <v>530</v>
      </c>
      <c r="B113" s="697" t="s">
        <v>2764</v>
      </c>
      <c r="C113" s="697" t="s">
        <v>2552</v>
      </c>
      <c r="D113" s="697" t="s">
        <v>2771</v>
      </c>
      <c r="E113" s="697" t="s">
        <v>2772</v>
      </c>
      <c r="F113" s="701"/>
      <c r="G113" s="701"/>
      <c r="H113" s="701"/>
      <c r="I113" s="701"/>
      <c r="J113" s="701">
        <v>1</v>
      </c>
      <c r="K113" s="701">
        <v>4401</v>
      </c>
      <c r="L113" s="701"/>
      <c r="M113" s="701">
        <v>4401</v>
      </c>
      <c r="N113" s="701"/>
      <c r="O113" s="701"/>
      <c r="P113" s="726"/>
      <c r="Q113" s="702"/>
    </row>
    <row r="114" spans="1:17" ht="14.45" customHeight="1" x14ac:dyDescent="0.2">
      <c r="A114" s="696" t="s">
        <v>530</v>
      </c>
      <c r="B114" s="697" t="s">
        <v>2764</v>
      </c>
      <c r="C114" s="697" t="s">
        <v>2552</v>
      </c>
      <c r="D114" s="697" t="s">
        <v>2773</v>
      </c>
      <c r="E114" s="697" t="s">
        <v>2774</v>
      </c>
      <c r="F114" s="701"/>
      <c r="G114" s="701"/>
      <c r="H114" s="701"/>
      <c r="I114" s="701"/>
      <c r="J114" s="701"/>
      <c r="K114" s="701"/>
      <c r="L114" s="701"/>
      <c r="M114" s="701"/>
      <c r="N114" s="701">
        <v>1</v>
      </c>
      <c r="O114" s="701">
        <v>4697</v>
      </c>
      <c r="P114" s="726"/>
      <c r="Q114" s="702">
        <v>4697</v>
      </c>
    </row>
    <row r="115" spans="1:17" ht="14.45" customHeight="1" x14ac:dyDescent="0.2">
      <c r="A115" s="696" t="s">
        <v>530</v>
      </c>
      <c r="B115" s="697" t="s">
        <v>2764</v>
      </c>
      <c r="C115" s="697" t="s">
        <v>2552</v>
      </c>
      <c r="D115" s="697" t="s">
        <v>2775</v>
      </c>
      <c r="E115" s="697" t="s">
        <v>2776</v>
      </c>
      <c r="F115" s="701"/>
      <c r="G115" s="701"/>
      <c r="H115" s="701"/>
      <c r="I115" s="701"/>
      <c r="J115" s="701">
        <v>1</v>
      </c>
      <c r="K115" s="701">
        <v>5556</v>
      </c>
      <c r="L115" s="701"/>
      <c r="M115" s="701">
        <v>5556</v>
      </c>
      <c r="N115" s="701">
        <v>1</v>
      </c>
      <c r="O115" s="701">
        <v>5736</v>
      </c>
      <c r="P115" s="726"/>
      <c r="Q115" s="702">
        <v>5736</v>
      </c>
    </row>
    <row r="116" spans="1:17" ht="14.45" customHeight="1" x14ac:dyDescent="0.2">
      <c r="A116" s="696" t="s">
        <v>530</v>
      </c>
      <c r="B116" s="697" t="s">
        <v>2764</v>
      </c>
      <c r="C116" s="697" t="s">
        <v>2552</v>
      </c>
      <c r="D116" s="697" t="s">
        <v>2777</v>
      </c>
      <c r="E116" s="697" t="s">
        <v>2778</v>
      </c>
      <c r="F116" s="701"/>
      <c r="G116" s="701"/>
      <c r="H116" s="701"/>
      <c r="I116" s="701"/>
      <c r="J116" s="701">
        <v>1</v>
      </c>
      <c r="K116" s="701">
        <v>6045</v>
      </c>
      <c r="L116" s="701"/>
      <c r="M116" s="701">
        <v>6045</v>
      </c>
      <c r="N116" s="701"/>
      <c r="O116" s="701"/>
      <c r="P116" s="726"/>
      <c r="Q116" s="702"/>
    </row>
    <row r="117" spans="1:17" ht="14.45" customHeight="1" x14ac:dyDescent="0.2">
      <c r="A117" s="696" t="s">
        <v>530</v>
      </c>
      <c r="B117" s="697" t="s">
        <v>2764</v>
      </c>
      <c r="C117" s="697" t="s">
        <v>2552</v>
      </c>
      <c r="D117" s="697" t="s">
        <v>2779</v>
      </c>
      <c r="E117" s="697" t="s">
        <v>2780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3195</v>
      </c>
      <c r="P117" s="726"/>
      <c r="Q117" s="702">
        <v>3195</v>
      </c>
    </row>
    <row r="118" spans="1:17" ht="14.45" customHeight="1" x14ac:dyDescent="0.2">
      <c r="A118" s="696" t="s">
        <v>530</v>
      </c>
      <c r="B118" s="697" t="s">
        <v>2764</v>
      </c>
      <c r="C118" s="697" t="s">
        <v>2552</v>
      </c>
      <c r="D118" s="697" t="s">
        <v>2781</v>
      </c>
      <c r="E118" s="697" t="s">
        <v>2782</v>
      </c>
      <c r="F118" s="701"/>
      <c r="G118" s="701"/>
      <c r="H118" s="701"/>
      <c r="I118" s="701"/>
      <c r="J118" s="701">
        <v>1</v>
      </c>
      <c r="K118" s="701">
        <v>1328</v>
      </c>
      <c r="L118" s="701"/>
      <c r="M118" s="701">
        <v>1328</v>
      </c>
      <c r="N118" s="701"/>
      <c r="O118" s="701"/>
      <c r="P118" s="726"/>
      <c r="Q118" s="702"/>
    </row>
    <row r="119" spans="1:17" ht="14.45" customHeight="1" x14ac:dyDescent="0.2">
      <c r="A119" s="696" t="s">
        <v>530</v>
      </c>
      <c r="B119" s="697" t="s">
        <v>2764</v>
      </c>
      <c r="C119" s="697" t="s">
        <v>2552</v>
      </c>
      <c r="D119" s="697" t="s">
        <v>2783</v>
      </c>
      <c r="E119" s="697" t="s">
        <v>2784</v>
      </c>
      <c r="F119" s="701">
        <v>3</v>
      </c>
      <c r="G119" s="701">
        <v>12903</v>
      </c>
      <c r="H119" s="701"/>
      <c r="I119" s="701">
        <v>4301</v>
      </c>
      <c r="J119" s="701">
        <v>1</v>
      </c>
      <c r="K119" s="701">
        <v>4325</v>
      </c>
      <c r="L119" s="701"/>
      <c r="M119" s="701">
        <v>4325</v>
      </c>
      <c r="N119" s="701">
        <v>4</v>
      </c>
      <c r="O119" s="701">
        <v>18204</v>
      </c>
      <c r="P119" s="726"/>
      <c r="Q119" s="702">
        <v>4551</v>
      </c>
    </row>
    <row r="120" spans="1:17" ht="14.45" customHeight="1" x14ac:dyDescent="0.2">
      <c r="A120" s="696" t="s">
        <v>530</v>
      </c>
      <c r="B120" s="697" t="s">
        <v>2764</v>
      </c>
      <c r="C120" s="697" t="s">
        <v>2552</v>
      </c>
      <c r="D120" s="697" t="s">
        <v>2785</v>
      </c>
      <c r="E120" s="697" t="s">
        <v>2786</v>
      </c>
      <c r="F120" s="701"/>
      <c r="G120" s="701"/>
      <c r="H120" s="701"/>
      <c r="I120" s="701"/>
      <c r="J120" s="701">
        <v>1</v>
      </c>
      <c r="K120" s="701">
        <v>989</v>
      </c>
      <c r="L120" s="701"/>
      <c r="M120" s="701">
        <v>989</v>
      </c>
      <c r="N120" s="701">
        <v>1</v>
      </c>
      <c r="O120" s="701">
        <v>1025</v>
      </c>
      <c r="P120" s="726"/>
      <c r="Q120" s="702">
        <v>1025</v>
      </c>
    </row>
    <row r="121" spans="1:17" ht="14.45" customHeight="1" x14ac:dyDescent="0.2">
      <c r="A121" s="696" t="s">
        <v>530</v>
      </c>
      <c r="B121" s="697" t="s">
        <v>2764</v>
      </c>
      <c r="C121" s="697" t="s">
        <v>2552</v>
      </c>
      <c r="D121" s="697" t="s">
        <v>2592</v>
      </c>
      <c r="E121" s="697" t="s">
        <v>2593</v>
      </c>
      <c r="F121" s="701"/>
      <c r="G121" s="701"/>
      <c r="H121" s="701"/>
      <c r="I121" s="701"/>
      <c r="J121" s="701">
        <v>1</v>
      </c>
      <c r="K121" s="701">
        <v>852</v>
      </c>
      <c r="L121" s="701"/>
      <c r="M121" s="701">
        <v>852</v>
      </c>
      <c r="N121" s="701">
        <v>3</v>
      </c>
      <c r="O121" s="701">
        <v>2610</v>
      </c>
      <c r="P121" s="726"/>
      <c r="Q121" s="702">
        <v>870</v>
      </c>
    </row>
    <row r="122" spans="1:17" ht="14.45" customHeight="1" x14ac:dyDescent="0.2">
      <c r="A122" s="696" t="s">
        <v>530</v>
      </c>
      <c r="B122" s="697" t="s">
        <v>2764</v>
      </c>
      <c r="C122" s="697" t="s">
        <v>2552</v>
      </c>
      <c r="D122" s="697" t="s">
        <v>2624</v>
      </c>
      <c r="E122" s="697" t="s">
        <v>2625</v>
      </c>
      <c r="F122" s="701"/>
      <c r="G122" s="701"/>
      <c r="H122" s="701"/>
      <c r="I122" s="701"/>
      <c r="J122" s="701">
        <v>6</v>
      </c>
      <c r="K122" s="701">
        <v>0</v>
      </c>
      <c r="L122" s="701"/>
      <c r="M122" s="701">
        <v>0</v>
      </c>
      <c r="N122" s="701">
        <v>10</v>
      </c>
      <c r="O122" s="701">
        <v>0</v>
      </c>
      <c r="P122" s="726"/>
      <c r="Q122" s="702">
        <v>0</v>
      </c>
    </row>
    <row r="123" spans="1:17" ht="14.45" customHeight="1" x14ac:dyDescent="0.2">
      <c r="A123" s="696" t="s">
        <v>530</v>
      </c>
      <c r="B123" s="697" t="s">
        <v>2764</v>
      </c>
      <c r="C123" s="697" t="s">
        <v>2552</v>
      </c>
      <c r="D123" s="697" t="s">
        <v>2787</v>
      </c>
      <c r="E123" s="697" t="s">
        <v>2788</v>
      </c>
      <c r="F123" s="701">
        <v>1</v>
      </c>
      <c r="G123" s="701">
        <v>2980</v>
      </c>
      <c r="H123" s="701"/>
      <c r="I123" s="701">
        <v>2980</v>
      </c>
      <c r="J123" s="701">
        <v>2</v>
      </c>
      <c r="K123" s="701">
        <v>5998</v>
      </c>
      <c r="L123" s="701"/>
      <c r="M123" s="701">
        <v>2999</v>
      </c>
      <c r="N123" s="701">
        <v>5</v>
      </c>
      <c r="O123" s="701">
        <v>15630</v>
      </c>
      <c r="P123" s="726"/>
      <c r="Q123" s="702">
        <v>3126</v>
      </c>
    </row>
    <row r="124" spans="1:17" ht="14.45" customHeight="1" x14ac:dyDescent="0.2">
      <c r="A124" s="696" t="s">
        <v>530</v>
      </c>
      <c r="B124" s="697" t="s">
        <v>2764</v>
      </c>
      <c r="C124" s="697" t="s">
        <v>2552</v>
      </c>
      <c r="D124" s="697" t="s">
        <v>2646</v>
      </c>
      <c r="E124" s="697" t="s">
        <v>2647</v>
      </c>
      <c r="F124" s="701">
        <v>2</v>
      </c>
      <c r="G124" s="701">
        <v>896</v>
      </c>
      <c r="H124" s="701"/>
      <c r="I124" s="701">
        <v>448</v>
      </c>
      <c r="J124" s="701"/>
      <c r="K124" s="701"/>
      <c r="L124" s="701"/>
      <c r="M124" s="701"/>
      <c r="N124" s="701">
        <v>1</v>
      </c>
      <c r="O124" s="701">
        <v>463</v>
      </c>
      <c r="P124" s="726"/>
      <c r="Q124" s="702">
        <v>463</v>
      </c>
    </row>
    <row r="125" spans="1:17" ht="14.45" customHeight="1" x14ac:dyDescent="0.2">
      <c r="A125" s="696" t="s">
        <v>530</v>
      </c>
      <c r="B125" s="697" t="s">
        <v>2764</v>
      </c>
      <c r="C125" s="697" t="s">
        <v>2552</v>
      </c>
      <c r="D125" s="697" t="s">
        <v>2789</v>
      </c>
      <c r="E125" s="697" t="s">
        <v>2790</v>
      </c>
      <c r="F125" s="701">
        <v>1</v>
      </c>
      <c r="G125" s="701">
        <v>122</v>
      </c>
      <c r="H125" s="701"/>
      <c r="I125" s="701">
        <v>122</v>
      </c>
      <c r="J125" s="701"/>
      <c r="K125" s="701"/>
      <c r="L125" s="701"/>
      <c r="M125" s="701"/>
      <c r="N125" s="701"/>
      <c r="O125" s="701"/>
      <c r="P125" s="726"/>
      <c r="Q125" s="702"/>
    </row>
    <row r="126" spans="1:17" ht="14.45" customHeight="1" x14ac:dyDescent="0.2">
      <c r="A126" s="696" t="s">
        <v>530</v>
      </c>
      <c r="B126" s="697" t="s">
        <v>2764</v>
      </c>
      <c r="C126" s="697" t="s">
        <v>2552</v>
      </c>
      <c r="D126" s="697" t="s">
        <v>2648</v>
      </c>
      <c r="E126" s="697" t="s">
        <v>2649</v>
      </c>
      <c r="F126" s="701">
        <v>3</v>
      </c>
      <c r="G126" s="701">
        <v>2613</v>
      </c>
      <c r="H126" s="701"/>
      <c r="I126" s="701">
        <v>871</v>
      </c>
      <c r="J126" s="701">
        <v>5</v>
      </c>
      <c r="K126" s="701">
        <v>4210</v>
      </c>
      <c r="L126" s="701"/>
      <c r="M126" s="701">
        <v>842</v>
      </c>
      <c r="N126" s="701">
        <v>8</v>
      </c>
      <c r="O126" s="701">
        <v>6984</v>
      </c>
      <c r="P126" s="726"/>
      <c r="Q126" s="702">
        <v>873</v>
      </c>
    </row>
    <row r="127" spans="1:17" ht="14.45" customHeight="1" x14ac:dyDescent="0.2">
      <c r="A127" s="696" t="s">
        <v>530</v>
      </c>
      <c r="B127" s="697" t="s">
        <v>2764</v>
      </c>
      <c r="C127" s="697" t="s">
        <v>2552</v>
      </c>
      <c r="D127" s="697" t="s">
        <v>2791</v>
      </c>
      <c r="E127" s="697" t="s">
        <v>2792</v>
      </c>
      <c r="F127" s="701">
        <v>2</v>
      </c>
      <c r="G127" s="701">
        <v>244</v>
      </c>
      <c r="H127" s="701"/>
      <c r="I127" s="701">
        <v>122</v>
      </c>
      <c r="J127" s="701">
        <v>4</v>
      </c>
      <c r="K127" s="701">
        <v>492</v>
      </c>
      <c r="L127" s="701"/>
      <c r="M127" s="701">
        <v>123</v>
      </c>
      <c r="N127" s="701">
        <v>9</v>
      </c>
      <c r="O127" s="701">
        <v>1188</v>
      </c>
      <c r="P127" s="726"/>
      <c r="Q127" s="702">
        <v>132</v>
      </c>
    </row>
    <row r="128" spans="1:17" ht="14.45" customHeight="1" x14ac:dyDescent="0.2">
      <c r="A128" s="696" t="s">
        <v>530</v>
      </c>
      <c r="B128" s="697" t="s">
        <v>2764</v>
      </c>
      <c r="C128" s="697" t="s">
        <v>2552</v>
      </c>
      <c r="D128" s="697" t="s">
        <v>2793</v>
      </c>
      <c r="E128" s="697" t="s">
        <v>2794</v>
      </c>
      <c r="F128" s="701"/>
      <c r="G128" s="701"/>
      <c r="H128" s="701"/>
      <c r="I128" s="701"/>
      <c r="J128" s="701"/>
      <c r="K128" s="701"/>
      <c r="L128" s="701"/>
      <c r="M128" s="701"/>
      <c r="N128" s="701">
        <v>1</v>
      </c>
      <c r="O128" s="701">
        <v>1976</v>
      </c>
      <c r="P128" s="726"/>
      <c r="Q128" s="702">
        <v>1976</v>
      </c>
    </row>
    <row r="129" spans="1:17" ht="14.45" customHeight="1" x14ac:dyDescent="0.2">
      <c r="A129" s="696" t="s">
        <v>530</v>
      </c>
      <c r="B129" s="697" t="s">
        <v>2764</v>
      </c>
      <c r="C129" s="697" t="s">
        <v>2552</v>
      </c>
      <c r="D129" s="697" t="s">
        <v>2795</v>
      </c>
      <c r="E129" s="697" t="s">
        <v>2796</v>
      </c>
      <c r="F129" s="701"/>
      <c r="G129" s="701"/>
      <c r="H129" s="701"/>
      <c r="I129" s="701"/>
      <c r="J129" s="701"/>
      <c r="K129" s="701"/>
      <c r="L129" s="701"/>
      <c r="M129" s="701"/>
      <c r="N129" s="701">
        <v>2</v>
      </c>
      <c r="O129" s="701">
        <v>736</v>
      </c>
      <c r="P129" s="726"/>
      <c r="Q129" s="702">
        <v>368</v>
      </c>
    </row>
    <row r="130" spans="1:17" ht="14.45" customHeight="1" x14ac:dyDescent="0.2">
      <c r="A130" s="696" t="s">
        <v>530</v>
      </c>
      <c r="B130" s="697" t="s">
        <v>2764</v>
      </c>
      <c r="C130" s="697" t="s">
        <v>2552</v>
      </c>
      <c r="D130" s="697" t="s">
        <v>2797</v>
      </c>
      <c r="E130" s="697" t="s">
        <v>2798</v>
      </c>
      <c r="F130" s="701"/>
      <c r="G130" s="701"/>
      <c r="H130" s="701"/>
      <c r="I130" s="701"/>
      <c r="J130" s="701"/>
      <c r="K130" s="701"/>
      <c r="L130" s="701"/>
      <c r="M130" s="701"/>
      <c r="N130" s="701">
        <v>1</v>
      </c>
      <c r="O130" s="701">
        <v>2820</v>
      </c>
      <c r="P130" s="726"/>
      <c r="Q130" s="702">
        <v>2820</v>
      </c>
    </row>
    <row r="131" spans="1:17" ht="14.45" customHeight="1" x14ac:dyDescent="0.2">
      <c r="A131" s="696" t="s">
        <v>530</v>
      </c>
      <c r="B131" s="697" t="s">
        <v>2764</v>
      </c>
      <c r="C131" s="697" t="s">
        <v>2552</v>
      </c>
      <c r="D131" s="697" t="s">
        <v>2799</v>
      </c>
      <c r="E131" s="697" t="s">
        <v>2800</v>
      </c>
      <c r="F131" s="701"/>
      <c r="G131" s="701"/>
      <c r="H131" s="701"/>
      <c r="I131" s="701"/>
      <c r="J131" s="701">
        <v>4</v>
      </c>
      <c r="K131" s="701">
        <v>23268</v>
      </c>
      <c r="L131" s="701"/>
      <c r="M131" s="701">
        <v>5817</v>
      </c>
      <c r="N131" s="701"/>
      <c r="O131" s="701"/>
      <c r="P131" s="726"/>
      <c r="Q131" s="702"/>
    </row>
    <row r="132" spans="1:17" ht="14.45" customHeight="1" x14ac:dyDescent="0.2">
      <c r="A132" s="696" t="s">
        <v>530</v>
      </c>
      <c r="B132" s="697" t="s">
        <v>2764</v>
      </c>
      <c r="C132" s="697" t="s">
        <v>2552</v>
      </c>
      <c r="D132" s="697" t="s">
        <v>2801</v>
      </c>
      <c r="E132" s="697" t="s">
        <v>2802</v>
      </c>
      <c r="F132" s="701"/>
      <c r="G132" s="701"/>
      <c r="H132" s="701"/>
      <c r="I132" s="701"/>
      <c r="J132" s="701"/>
      <c r="K132" s="701"/>
      <c r="L132" s="701"/>
      <c r="M132" s="701"/>
      <c r="N132" s="701">
        <v>1</v>
      </c>
      <c r="O132" s="701">
        <v>3092</v>
      </c>
      <c r="P132" s="726"/>
      <c r="Q132" s="702">
        <v>3092</v>
      </c>
    </row>
    <row r="133" spans="1:17" ht="14.45" customHeight="1" x14ac:dyDescent="0.2">
      <c r="A133" s="696" t="s">
        <v>530</v>
      </c>
      <c r="B133" s="697" t="s">
        <v>2764</v>
      </c>
      <c r="C133" s="697" t="s">
        <v>2552</v>
      </c>
      <c r="D133" s="697" t="s">
        <v>2676</v>
      </c>
      <c r="E133" s="697" t="s">
        <v>2677</v>
      </c>
      <c r="F133" s="701"/>
      <c r="G133" s="701"/>
      <c r="H133" s="701"/>
      <c r="I133" s="701"/>
      <c r="J133" s="701">
        <v>1</v>
      </c>
      <c r="K133" s="701">
        <v>4631</v>
      </c>
      <c r="L133" s="701"/>
      <c r="M133" s="701">
        <v>4631</v>
      </c>
      <c r="N133" s="701">
        <v>1</v>
      </c>
      <c r="O133" s="701">
        <v>4857</v>
      </c>
      <c r="P133" s="726"/>
      <c r="Q133" s="702">
        <v>4857</v>
      </c>
    </row>
    <row r="134" spans="1:17" ht="14.45" customHeight="1" x14ac:dyDescent="0.2">
      <c r="A134" s="696" t="s">
        <v>530</v>
      </c>
      <c r="B134" s="697" t="s">
        <v>2764</v>
      </c>
      <c r="C134" s="697" t="s">
        <v>2552</v>
      </c>
      <c r="D134" s="697" t="s">
        <v>2803</v>
      </c>
      <c r="E134" s="697" t="s">
        <v>2804</v>
      </c>
      <c r="F134" s="701"/>
      <c r="G134" s="701"/>
      <c r="H134" s="701"/>
      <c r="I134" s="701"/>
      <c r="J134" s="701"/>
      <c r="K134" s="701"/>
      <c r="L134" s="701"/>
      <c r="M134" s="701"/>
      <c r="N134" s="701">
        <v>1</v>
      </c>
      <c r="O134" s="701">
        <v>3837</v>
      </c>
      <c r="P134" s="726"/>
      <c r="Q134" s="702">
        <v>3837</v>
      </c>
    </row>
    <row r="135" spans="1:17" ht="14.45" customHeight="1" x14ac:dyDescent="0.2">
      <c r="A135" s="696" t="s">
        <v>530</v>
      </c>
      <c r="B135" s="697" t="s">
        <v>2764</v>
      </c>
      <c r="C135" s="697" t="s">
        <v>2552</v>
      </c>
      <c r="D135" s="697" t="s">
        <v>2805</v>
      </c>
      <c r="E135" s="697" t="s">
        <v>2806</v>
      </c>
      <c r="F135" s="701">
        <v>1</v>
      </c>
      <c r="G135" s="701">
        <v>3458</v>
      </c>
      <c r="H135" s="701"/>
      <c r="I135" s="701">
        <v>3458</v>
      </c>
      <c r="J135" s="701">
        <v>1</v>
      </c>
      <c r="K135" s="701">
        <v>3477</v>
      </c>
      <c r="L135" s="701"/>
      <c r="M135" s="701">
        <v>3477</v>
      </c>
      <c r="N135" s="701"/>
      <c r="O135" s="701"/>
      <c r="P135" s="726"/>
      <c r="Q135" s="702"/>
    </row>
    <row r="136" spans="1:17" ht="14.45" customHeight="1" x14ac:dyDescent="0.2">
      <c r="A136" s="696" t="s">
        <v>530</v>
      </c>
      <c r="B136" s="697" t="s">
        <v>2764</v>
      </c>
      <c r="C136" s="697" t="s">
        <v>2552</v>
      </c>
      <c r="D136" s="697" t="s">
        <v>2807</v>
      </c>
      <c r="E136" s="697" t="s">
        <v>2808</v>
      </c>
      <c r="F136" s="701"/>
      <c r="G136" s="701"/>
      <c r="H136" s="701"/>
      <c r="I136" s="701"/>
      <c r="J136" s="701"/>
      <c r="K136" s="701"/>
      <c r="L136" s="701"/>
      <c r="M136" s="701"/>
      <c r="N136" s="701">
        <v>1</v>
      </c>
      <c r="O136" s="701">
        <v>1687</v>
      </c>
      <c r="P136" s="726"/>
      <c r="Q136" s="702">
        <v>1687</v>
      </c>
    </row>
    <row r="137" spans="1:17" ht="14.45" customHeight="1" x14ac:dyDescent="0.2">
      <c r="A137" s="696" t="s">
        <v>530</v>
      </c>
      <c r="B137" s="697" t="s">
        <v>2764</v>
      </c>
      <c r="C137" s="697" t="s">
        <v>2552</v>
      </c>
      <c r="D137" s="697" t="s">
        <v>2809</v>
      </c>
      <c r="E137" s="697" t="s">
        <v>2810</v>
      </c>
      <c r="F137" s="701">
        <v>2</v>
      </c>
      <c r="G137" s="701">
        <v>16770</v>
      </c>
      <c r="H137" s="701"/>
      <c r="I137" s="701">
        <v>8385</v>
      </c>
      <c r="J137" s="701">
        <v>2</v>
      </c>
      <c r="K137" s="701">
        <v>16872</v>
      </c>
      <c r="L137" s="701"/>
      <c r="M137" s="701">
        <v>8436</v>
      </c>
      <c r="N137" s="701">
        <v>1</v>
      </c>
      <c r="O137" s="701">
        <v>8774</v>
      </c>
      <c r="P137" s="726"/>
      <c r="Q137" s="702">
        <v>8774</v>
      </c>
    </row>
    <row r="138" spans="1:17" ht="14.45" customHeight="1" x14ac:dyDescent="0.2">
      <c r="A138" s="696" t="s">
        <v>530</v>
      </c>
      <c r="B138" s="697" t="s">
        <v>2764</v>
      </c>
      <c r="C138" s="697" t="s">
        <v>2552</v>
      </c>
      <c r="D138" s="697" t="s">
        <v>2811</v>
      </c>
      <c r="E138" s="697" t="s">
        <v>2812</v>
      </c>
      <c r="F138" s="701"/>
      <c r="G138" s="701"/>
      <c r="H138" s="701"/>
      <c r="I138" s="701"/>
      <c r="J138" s="701"/>
      <c r="K138" s="701"/>
      <c r="L138" s="701"/>
      <c r="M138" s="701"/>
      <c r="N138" s="701">
        <v>1</v>
      </c>
      <c r="O138" s="701">
        <v>1191</v>
      </c>
      <c r="P138" s="726"/>
      <c r="Q138" s="702">
        <v>1191</v>
      </c>
    </row>
    <row r="139" spans="1:17" ht="14.45" customHeight="1" x14ac:dyDescent="0.2">
      <c r="A139" s="696" t="s">
        <v>530</v>
      </c>
      <c r="B139" s="697" t="s">
        <v>2764</v>
      </c>
      <c r="C139" s="697" t="s">
        <v>2552</v>
      </c>
      <c r="D139" s="697" t="s">
        <v>2813</v>
      </c>
      <c r="E139" s="697" t="s">
        <v>2814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5553</v>
      </c>
      <c r="P139" s="726"/>
      <c r="Q139" s="702">
        <v>5553</v>
      </c>
    </row>
    <row r="140" spans="1:17" ht="14.45" customHeight="1" x14ac:dyDescent="0.2">
      <c r="A140" s="696" t="s">
        <v>530</v>
      </c>
      <c r="B140" s="697" t="s">
        <v>2764</v>
      </c>
      <c r="C140" s="697" t="s">
        <v>2552</v>
      </c>
      <c r="D140" s="697" t="s">
        <v>2718</v>
      </c>
      <c r="E140" s="697" t="s">
        <v>2719</v>
      </c>
      <c r="F140" s="701"/>
      <c r="G140" s="701"/>
      <c r="H140" s="701"/>
      <c r="I140" s="701"/>
      <c r="J140" s="701">
        <v>2</v>
      </c>
      <c r="K140" s="701">
        <v>0</v>
      </c>
      <c r="L140" s="701"/>
      <c r="M140" s="701">
        <v>0</v>
      </c>
      <c r="N140" s="701">
        <v>3</v>
      </c>
      <c r="O140" s="701">
        <v>0</v>
      </c>
      <c r="P140" s="726"/>
      <c r="Q140" s="702">
        <v>0</v>
      </c>
    </row>
    <row r="141" spans="1:17" ht="14.45" customHeight="1" x14ac:dyDescent="0.2">
      <c r="A141" s="696" t="s">
        <v>530</v>
      </c>
      <c r="B141" s="697" t="s">
        <v>2764</v>
      </c>
      <c r="C141" s="697" t="s">
        <v>2552</v>
      </c>
      <c r="D141" s="697" t="s">
        <v>2724</v>
      </c>
      <c r="E141" s="697" t="s">
        <v>2725</v>
      </c>
      <c r="F141" s="701"/>
      <c r="G141" s="701"/>
      <c r="H141" s="701"/>
      <c r="I141" s="701"/>
      <c r="J141" s="701"/>
      <c r="K141" s="701"/>
      <c r="L141" s="701"/>
      <c r="M141" s="701"/>
      <c r="N141" s="701">
        <v>1</v>
      </c>
      <c r="O141" s="701">
        <v>2029</v>
      </c>
      <c r="P141" s="726"/>
      <c r="Q141" s="702">
        <v>2029</v>
      </c>
    </row>
    <row r="142" spans="1:17" ht="14.45" customHeight="1" x14ac:dyDescent="0.2">
      <c r="A142" s="696" t="s">
        <v>530</v>
      </c>
      <c r="B142" s="697" t="s">
        <v>2764</v>
      </c>
      <c r="C142" s="697" t="s">
        <v>2552</v>
      </c>
      <c r="D142" s="697" t="s">
        <v>2815</v>
      </c>
      <c r="E142" s="697" t="s">
        <v>2816</v>
      </c>
      <c r="F142" s="701"/>
      <c r="G142" s="701"/>
      <c r="H142" s="701"/>
      <c r="I142" s="701"/>
      <c r="J142" s="701">
        <v>1</v>
      </c>
      <c r="K142" s="701">
        <v>3745</v>
      </c>
      <c r="L142" s="701"/>
      <c r="M142" s="701">
        <v>3745</v>
      </c>
      <c r="N142" s="701"/>
      <c r="O142" s="701"/>
      <c r="P142" s="726"/>
      <c r="Q142" s="702"/>
    </row>
    <row r="143" spans="1:17" ht="14.45" customHeight="1" x14ac:dyDescent="0.2">
      <c r="A143" s="696" t="s">
        <v>530</v>
      </c>
      <c r="B143" s="697" t="s">
        <v>2764</v>
      </c>
      <c r="C143" s="697" t="s">
        <v>2552</v>
      </c>
      <c r="D143" s="697" t="s">
        <v>2817</v>
      </c>
      <c r="E143" s="697" t="s">
        <v>2818</v>
      </c>
      <c r="F143" s="701">
        <v>1</v>
      </c>
      <c r="G143" s="701">
        <v>5961</v>
      </c>
      <c r="H143" s="701"/>
      <c r="I143" s="701">
        <v>5961</v>
      </c>
      <c r="J143" s="701"/>
      <c r="K143" s="701"/>
      <c r="L143" s="701"/>
      <c r="M143" s="701"/>
      <c r="N143" s="701"/>
      <c r="O143" s="701"/>
      <c r="P143" s="726"/>
      <c r="Q143" s="702"/>
    </row>
    <row r="144" spans="1:17" ht="14.45" customHeight="1" x14ac:dyDescent="0.2">
      <c r="A144" s="696" t="s">
        <v>530</v>
      </c>
      <c r="B144" s="697" t="s">
        <v>2764</v>
      </c>
      <c r="C144" s="697" t="s">
        <v>2552</v>
      </c>
      <c r="D144" s="697" t="s">
        <v>2762</v>
      </c>
      <c r="E144" s="697" t="s">
        <v>2763</v>
      </c>
      <c r="F144" s="701"/>
      <c r="G144" s="701"/>
      <c r="H144" s="701"/>
      <c r="I144" s="701"/>
      <c r="J144" s="701">
        <v>3</v>
      </c>
      <c r="K144" s="701">
        <v>0</v>
      </c>
      <c r="L144" s="701"/>
      <c r="M144" s="701">
        <v>0</v>
      </c>
      <c r="N144" s="701">
        <v>8</v>
      </c>
      <c r="O144" s="701">
        <v>0</v>
      </c>
      <c r="P144" s="726"/>
      <c r="Q144" s="702">
        <v>0</v>
      </c>
    </row>
    <row r="145" spans="1:17" ht="14.45" customHeight="1" x14ac:dyDescent="0.2">
      <c r="A145" s="696" t="s">
        <v>530</v>
      </c>
      <c r="B145" s="697" t="s">
        <v>2551</v>
      </c>
      <c r="C145" s="697" t="s">
        <v>2819</v>
      </c>
      <c r="D145" s="697" t="s">
        <v>2820</v>
      </c>
      <c r="E145" s="697" t="s">
        <v>2821</v>
      </c>
      <c r="F145" s="701">
        <v>0.4</v>
      </c>
      <c r="G145" s="701">
        <v>453.82</v>
      </c>
      <c r="H145" s="701"/>
      <c r="I145" s="701">
        <v>1134.55</v>
      </c>
      <c r="J145" s="701">
        <v>6.1999999999999993</v>
      </c>
      <c r="K145" s="701">
        <v>7036.380000000001</v>
      </c>
      <c r="L145" s="701"/>
      <c r="M145" s="701">
        <v>1134.9000000000003</v>
      </c>
      <c r="N145" s="701"/>
      <c r="O145" s="701"/>
      <c r="P145" s="726"/>
      <c r="Q145" s="702"/>
    </row>
    <row r="146" spans="1:17" ht="14.45" customHeight="1" x14ac:dyDescent="0.2">
      <c r="A146" s="696" t="s">
        <v>530</v>
      </c>
      <c r="B146" s="697" t="s">
        <v>2551</v>
      </c>
      <c r="C146" s="697" t="s">
        <v>2819</v>
      </c>
      <c r="D146" s="697" t="s">
        <v>2822</v>
      </c>
      <c r="E146" s="697" t="s">
        <v>2823</v>
      </c>
      <c r="F146" s="701">
        <v>7</v>
      </c>
      <c r="G146" s="701">
        <v>894.09</v>
      </c>
      <c r="H146" s="701"/>
      <c r="I146" s="701">
        <v>127.72714285714287</v>
      </c>
      <c r="J146" s="701"/>
      <c r="K146" s="701"/>
      <c r="L146" s="701"/>
      <c r="M146" s="701"/>
      <c r="N146" s="701"/>
      <c r="O146" s="701"/>
      <c r="P146" s="726"/>
      <c r="Q146" s="702"/>
    </row>
    <row r="147" spans="1:17" ht="14.45" customHeight="1" x14ac:dyDescent="0.2">
      <c r="A147" s="696" t="s">
        <v>530</v>
      </c>
      <c r="B147" s="697" t="s">
        <v>2551</v>
      </c>
      <c r="C147" s="697" t="s">
        <v>2819</v>
      </c>
      <c r="D147" s="697" t="s">
        <v>2824</v>
      </c>
      <c r="E147" s="697" t="s">
        <v>1288</v>
      </c>
      <c r="F147" s="701">
        <v>5</v>
      </c>
      <c r="G147" s="701">
        <v>20588.09</v>
      </c>
      <c r="H147" s="701"/>
      <c r="I147" s="701">
        <v>4117.6180000000004</v>
      </c>
      <c r="J147" s="701"/>
      <c r="K147" s="701"/>
      <c r="L147" s="701"/>
      <c r="M147" s="701"/>
      <c r="N147" s="701"/>
      <c r="O147" s="701"/>
      <c r="P147" s="726"/>
      <c r="Q147" s="702"/>
    </row>
    <row r="148" spans="1:17" ht="14.45" customHeight="1" x14ac:dyDescent="0.2">
      <c r="A148" s="696" t="s">
        <v>530</v>
      </c>
      <c r="B148" s="697" t="s">
        <v>2551</v>
      </c>
      <c r="C148" s="697" t="s">
        <v>2819</v>
      </c>
      <c r="D148" s="697" t="s">
        <v>2825</v>
      </c>
      <c r="E148" s="697" t="s">
        <v>2826</v>
      </c>
      <c r="F148" s="701">
        <v>147.26000000000002</v>
      </c>
      <c r="G148" s="701">
        <v>54712.029999999984</v>
      </c>
      <c r="H148" s="701"/>
      <c r="I148" s="701">
        <v>371.53354610892285</v>
      </c>
      <c r="J148" s="701">
        <v>5.1000000000000005</v>
      </c>
      <c r="K148" s="701">
        <v>1603.7900000000002</v>
      </c>
      <c r="L148" s="701"/>
      <c r="M148" s="701">
        <v>314.46862745098042</v>
      </c>
      <c r="N148" s="701"/>
      <c r="O148" s="701"/>
      <c r="P148" s="726"/>
      <c r="Q148" s="702"/>
    </row>
    <row r="149" spans="1:17" ht="14.45" customHeight="1" x14ac:dyDescent="0.2">
      <c r="A149" s="696" t="s">
        <v>530</v>
      </c>
      <c r="B149" s="697" t="s">
        <v>2551</v>
      </c>
      <c r="C149" s="697" t="s">
        <v>2819</v>
      </c>
      <c r="D149" s="697" t="s">
        <v>2827</v>
      </c>
      <c r="E149" s="697" t="s">
        <v>699</v>
      </c>
      <c r="F149" s="701">
        <v>15</v>
      </c>
      <c r="G149" s="701">
        <v>7968.9</v>
      </c>
      <c r="H149" s="701"/>
      <c r="I149" s="701">
        <v>531.26</v>
      </c>
      <c r="J149" s="701"/>
      <c r="K149" s="701"/>
      <c r="L149" s="701"/>
      <c r="M149" s="701"/>
      <c r="N149" s="701"/>
      <c r="O149" s="701"/>
      <c r="P149" s="726"/>
      <c r="Q149" s="702"/>
    </row>
    <row r="150" spans="1:17" ht="14.45" customHeight="1" x14ac:dyDescent="0.2">
      <c r="A150" s="696" t="s">
        <v>530</v>
      </c>
      <c r="B150" s="697" t="s">
        <v>2551</v>
      </c>
      <c r="C150" s="697" t="s">
        <v>2819</v>
      </c>
      <c r="D150" s="697" t="s">
        <v>2828</v>
      </c>
      <c r="E150" s="697" t="s">
        <v>2829</v>
      </c>
      <c r="F150" s="701">
        <v>710</v>
      </c>
      <c r="G150" s="701">
        <v>26117.659999999996</v>
      </c>
      <c r="H150" s="701"/>
      <c r="I150" s="701">
        <v>36.785436619718304</v>
      </c>
      <c r="J150" s="701"/>
      <c r="K150" s="701"/>
      <c r="L150" s="701"/>
      <c r="M150" s="701"/>
      <c r="N150" s="701"/>
      <c r="O150" s="701"/>
      <c r="P150" s="726"/>
      <c r="Q150" s="702"/>
    </row>
    <row r="151" spans="1:17" ht="14.45" customHeight="1" x14ac:dyDescent="0.2">
      <c r="A151" s="696" t="s">
        <v>530</v>
      </c>
      <c r="B151" s="697" t="s">
        <v>2551</v>
      </c>
      <c r="C151" s="697" t="s">
        <v>2819</v>
      </c>
      <c r="D151" s="697" t="s">
        <v>2830</v>
      </c>
      <c r="E151" s="697" t="s">
        <v>2831</v>
      </c>
      <c r="F151" s="701">
        <v>0.1</v>
      </c>
      <c r="G151" s="701">
        <v>486.31</v>
      </c>
      <c r="H151" s="701"/>
      <c r="I151" s="701">
        <v>4863.0999999999995</v>
      </c>
      <c r="J151" s="701"/>
      <c r="K151" s="701"/>
      <c r="L151" s="701"/>
      <c r="M151" s="701"/>
      <c r="N151" s="701">
        <v>0.6</v>
      </c>
      <c r="O151" s="701">
        <v>2917.87</v>
      </c>
      <c r="P151" s="726"/>
      <c r="Q151" s="702">
        <v>4863.1166666666668</v>
      </c>
    </row>
    <row r="152" spans="1:17" ht="14.45" customHeight="1" x14ac:dyDescent="0.2">
      <c r="A152" s="696" t="s">
        <v>530</v>
      </c>
      <c r="B152" s="697" t="s">
        <v>2551</v>
      </c>
      <c r="C152" s="697" t="s">
        <v>2819</v>
      </c>
      <c r="D152" s="697" t="s">
        <v>2832</v>
      </c>
      <c r="E152" s="697" t="s">
        <v>1576</v>
      </c>
      <c r="F152" s="701">
        <v>58.800000000000004</v>
      </c>
      <c r="G152" s="701">
        <v>181109.38000000003</v>
      </c>
      <c r="H152" s="701"/>
      <c r="I152" s="701">
        <v>3080.0914965986399</v>
      </c>
      <c r="J152" s="701">
        <v>79.8</v>
      </c>
      <c r="K152" s="701">
        <v>180237.62</v>
      </c>
      <c r="L152" s="701"/>
      <c r="M152" s="701">
        <v>2258.61679197995</v>
      </c>
      <c r="N152" s="701">
        <v>99.819999999999979</v>
      </c>
      <c r="O152" s="701">
        <v>233323</v>
      </c>
      <c r="P152" s="726"/>
      <c r="Q152" s="702">
        <v>2337.4373872971355</v>
      </c>
    </row>
    <row r="153" spans="1:17" ht="14.45" customHeight="1" x14ac:dyDescent="0.2">
      <c r="A153" s="696" t="s">
        <v>530</v>
      </c>
      <c r="B153" s="697" t="s">
        <v>2551</v>
      </c>
      <c r="C153" s="697" t="s">
        <v>2819</v>
      </c>
      <c r="D153" s="697" t="s">
        <v>2833</v>
      </c>
      <c r="E153" s="697" t="s">
        <v>2834</v>
      </c>
      <c r="F153" s="701"/>
      <c r="G153" s="701"/>
      <c r="H153" s="701"/>
      <c r="I153" s="701"/>
      <c r="J153" s="701">
        <v>36</v>
      </c>
      <c r="K153" s="701">
        <v>12020.58</v>
      </c>
      <c r="L153" s="701"/>
      <c r="M153" s="701">
        <v>333.90499999999997</v>
      </c>
      <c r="N153" s="701"/>
      <c r="O153" s="701"/>
      <c r="P153" s="726"/>
      <c r="Q153" s="702"/>
    </row>
    <row r="154" spans="1:17" ht="14.45" customHeight="1" x14ac:dyDescent="0.2">
      <c r="A154" s="696" t="s">
        <v>530</v>
      </c>
      <c r="B154" s="697" t="s">
        <v>2551</v>
      </c>
      <c r="C154" s="697" t="s">
        <v>2819</v>
      </c>
      <c r="D154" s="697" t="s">
        <v>2835</v>
      </c>
      <c r="E154" s="697" t="s">
        <v>1283</v>
      </c>
      <c r="F154" s="701"/>
      <c r="G154" s="701"/>
      <c r="H154" s="701"/>
      <c r="I154" s="701"/>
      <c r="J154" s="701"/>
      <c r="K154" s="701"/>
      <c r="L154" s="701"/>
      <c r="M154" s="701"/>
      <c r="N154" s="701">
        <v>19</v>
      </c>
      <c r="O154" s="701">
        <v>216996.53</v>
      </c>
      <c r="P154" s="726"/>
      <c r="Q154" s="702">
        <v>11420.87</v>
      </c>
    </row>
    <row r="155" spans="1:17" ht="14.45" customHeight="1" x14ac:dyDescent="0.2">
      <c r="A155" s="696" t="s">
        <v>530</v>
      </c>
      <c r="B155" s="697" t="s">
        <v>2551</v>
      </c>
      <c r="C155" s="697" t="s">
        <v>2819</v>
      </c>
      <c r="D155" s="697" t="s">
        <v>2836</v>
      </c>
      <c r="E155" s="697" t="s">
        <v>2837</v>
      </c>
      <c r="F155" s="701"/>
      <c r="G155" s="701"/>
      <c r="H155" s="701"/>
      <c r="I155" s="701"/>
      <c r="J155" s="701"/>
      <c r="K155" s="701"/>
      <c r="L155" s="701"/>
      <c r="M155" s="701"/>
      <c r="N155" s="701">
        <v>90</v>
      </c>
      <c r="O155" s="701">
        <v>3366</v>
      </c>
      <c r="P155" s="726"/>
      <c r="Q155" s="702">
        <v>37.4</v>
      </c>
    </row>
    <row r="156" spans="1:17" ht="14.45" customHeight="1" x14ac:dyDescent="0.2">
      <c r="A156" s="696" t="s">
        <v>530</v>
      </c>
      <c r="B156" s="697" t="s">
        <v>2551</v>
      </c>
      <c r="C156" s="697" t="s">
        <v>2819</v>
      </c>
      <c r="D156" s="697" t="s">
        <v>2838</v>
      </c>
      <c r="E156" s="697" t="s">
        <v>1285</v>
      </c>
      <c r="F156" s="701">
        <v>49</v>
      </c>
      <c r="G156" s="701">
        <v>447639.06</v>
      </c>
      <c r="H156" s="701"/>
      <c r="I156" s="701">
        <v>9135.4910204081625</v>
      </c>
      <c r="J156" s="701">
        <v>55</v>
      </c>
      <c r="K156" s="701">
        <v>503704.85</v>
      </c>
      <c r="L156" s="701"/>
      <c r="M156" s="701">
        <v>9158.27</v>
      </c>
      <c r="N156" s="701">
        <v>119</v>
      </c>
      <c r="O156" s="701">
        <v>1089834.1300000001</v>
      </c>
      <c r="P156" s="726"/>
      <c r="Q156" s="702">
        <v>9158.27</v>
      </c>
    </row>
    <row r="157" spans="1:17" ht="14.45" customHeight="1" x14ac:dyDescent="0.2">
      <c r="A157" s="696" t="s">
        <v>530</v>
      </c>
      <c r="B157" s="697" t="s">
        <v>2551</v>
      </c>
      <c r="C157" s="697" t="s">
        <v>2819</v>
      </c>
      <c r="D157" s="697" t="s">
        <v>2839</v>
      </c>
      <c r="E157" s="697" t="s">
        <v>1285</v>
      </c>
      <c r="F157" s="701"/>
      <c r="G157" s="701"/>
      <c r="H157" s="701"/>
      <c r="I157" s="701"/>
      <c r="J157" s="701">
        <v>3</v>
      </c>
      <c r="K157" s="701">
        <v>52372.05</v>
      </c>
      <c r="L157" s="701"/>
      <c r="M157" s="701">
        <v>17457.350000000002</v>
      </c>
      <c r="N157" s="701"/>
      <c r="O157" s="701"/>
      <c r="P157" s="726"/>
      <c r="Q157" s="702"/>
    </row>
    <row r="158" spans="1:17" ht="14.45" customHeight="1" x14ac:dyDescent="0.2">
      <c r="A158" s="696" t="s">
        <v>530</v>
      </c>
      <c r="B158" s="697" t="s">
        <v>2551</v>
      </c>
      <c r="C158" s="697" t="s">
        <v>2819</v>
      </c>
      <c r="D158" s="697" t="s">
        <v>2840</v>
      </c>
      <c r="E158" s="697" t="s">
        <v>1592</v>
      </c>
      <c r="F158" s="701">
        <v>8.8000000000000007</v>
      </c>
      <c r="G158" s="701">
        <v>2012.77</v>
      </c>
      <c r="H158" s="701"/>
      <c r="I158" s="701">
        <v>228.7238636363636</v>
      </c>
      <c r="J158" s="701">
        <v>21.500000000000004</v>
      </c>
      <c r="K158" s="701">
        <v>4219.3100000000004</v>
      </c>
      <c r="L158" s="701"/>
      <c r="M158" s="701">
        <v>196.24697674418604</v>
      </c>
      <c r="N158" s="701">
        <v>12.9</v>
      </c>
      <c r="O158" s="701">
        <v>2528.65</v>
      </c>
      <c r="P158" s="726"/>
      <c r="Q158" s="702">
        <v>196.01937984496124</v>
      </c>
    </row>
    <row r="159" spans="1:17" ht="14.45" customHeight="1" x14ac:dyDescent="0.2">
      <c r="A159" s="696" t="s">
        <v>530</v>
      </c>
      <c r="B159" s="697" t="s">
        <v>2551</v>
      </c>
      <c r="C159" s="697" t="s">
        <v>2819</v>
      </c>
      <c r="D159" s="697" t="s">
        <v>2841</v>
      </c>
      <c r="E159" s="697" t="s">
        <v>2842</v>
      </c>
      <c r="F159" s="701">
        <v>309.60000000000002</v>
      </c>
      <c r="G159" s="701">
        <v>56222.520000000011</v>
      </c>
      <c r="H159" s="701"/>
      <c r="I159" s="701">
        <v>181.59728682170544</v>
      </c>
      <c r="J159" s="701">
        <v>235.40000000000006</v>
      </c>
      <c r="K159" s="701">
        <v>47957.19000000001</v>
      </c>
      <c r="L159" s="701"/>
      <c r="M159" s="701">
        <v>203.72638062871707</v>
      </c>
      <c r="N159" s="701">
        <v>138.6</v>
      </c>
      <c r="O159" s="701">
        <v>28360.230000000003</v>
      </c>
      <c r="P159" s="726"/>
      <c r="Q159" s="702">
        <v>204.61926406926409</v>
      </c>
    </row>
    <row r="160" spans="1:17" ht="14.45" customHeight="1" x14ac:dyDescent="0.2">
      <c r="A160" s="696" t="s">
        <v>530</v>
      </c>
      <c r="B160" s="697" t="s">
        <v>2551</v>
      </c>
      <c r="C160" s="697" t="s">
        <v>2819</v>
      </c>
      <c r="D160" s="697" t="s">
        <v>2843</v>
      </c>
      <c r="E160" s="697" t="s">
        <v>2844</v>
      </c>
      <c r="F160" s="701">
        <v>48</v>
      </c>
      <c r="G160" s="701">
        <v>3156</v>
      </c>
      <c r="H160" s="701"/>
      <c r="I160" s="701">
        <v>65.75</v>
      </c>
      <c r="J160" s="701">
        <v>64</v>
      </c>
      <c r="K160" s="701">
        <v>1886.08</v>
      </c>
      <c r="L160" s="701"/>
      <c r="M160" s="701">
        <v>29.47</v>
      </c>
      <c r="N160" s="701">
        <v>39</v>
      </c>
      <c r="O160" s="701">
        <v>1149.33</v>
      </c>
      <c r="P160" s="726"/>
      <c r="Q160" s="702">
        <v>29.47</v>
      </c>
    </row>
    <row r="161" spans="1:17" ht="14.45" customHeight="1" x14ac:dyDescent="0.2">
      <c r="A161" s="696" t="s">
        <v>530</v>
      </c>
      <c r="B161" s="697" t="s">
        <v>2551</v>
      </c>
      <c r="C161" s="697" t="s">
        <v>2819</v>
      </c>
      <c r="D161" s="697" t="s">
        <v>2845</v>
      </c>
      <c r="E161" s="697" t="s">
        <v>2844</v>
      </c>
      <c r="F161" s="701">
        <v>81</v>
      </c>
      <c r="G161" s="701">
        <v>10649.88</v>
      </c>
      <c r="H161" s="701"/>
      <c r="I161" s="701">
        <v>131.47999999999999</v>
      </c>
      <c r="J161" s="701">
        <v>115.3</v>
      </c>
      <c r="K161" s="701">
        <v>6794.62</v>
      </c>
      <c r="L161" s="701"/>
      <c r="M161" s="701">
        <v>58.929921942758021</v>
      </c>
      <c r="N161" s="701">
        <v>59.3</v>
      </c>
      <c r="O161" s="701">
        <v>3494.5400000000004</v>
      </c>
      <c r="P161" s="726"/>
      <c r="Q161" s="702">
        <v>58.92984822934234</v>
      </c>
    </row>
    <row r="162" spans="1:17" ht="14.45" customHeight="1" x14ac:dyDescent="0.2">
      <c r="A162" s="696" t="s">
        <v>530</v>
      </c>
      <c r="B162" s="697" t="s">
        <v>2551</v>
      </c>
      <c r="C162" s="697" t="s">
        <v>2819</v>
      </c>
      <c r="D162" s="697" t="s">
        <v>2846</v>
      </c>
      <c r="E162" s="697" t="s">
        <v>1067</v>
      </c>
      <c r="F162" s="701"/>
      <c r="G162" s="701"/>
      <c r="H162" s="701"/>
      <c r="I162" s="701"/>
      <c r="J162" s="701"/>
      <c r="K162" s="701"/>
      <c r="L162" s="701"/>
      <c r="M162" s="701"/>
      <c r="N162" s="701">
        <v>0.3</v>
      </c>
      <c r="O162" s="701">
        <v>368.31</v>
      </c>
      <c r="P162" s="726"/>
      <c r="Q162" s="702">
        <v>1227.7</v>
      </c>
    </row>
    <row r="163" spans="1:17" ht="14.45" customHeight="1" x14ac:dyDescent="0.2">
      <c r="A163" s="696" t="s">
        <v>530</v>
      </c>
      <c r="B163" s="697" t="s">
        <v>2551</v>
      </c>
      <c r="C163" s="697" t="s">
        <v>2819</v>
      </c>
      <c r="D163" s="697" t="s">
        <v>2847</v>
      </c>
      <c r="E163" s="697"/>
      <c r="F163" s="701">
        <v>2.8000000000000003</v>
      </c>
      <c r="G163" s="701">
        <v>900.04000000000008</v>
      </c>
      <c r="H163" s="701"/>
      <c r="I163" s="701">
        <v>321.44285714285712</v>
      </c>
      <c r="J163" s="701"/>
      <c r="K163" s="701"/>
      <c r="L163" s="701"/>
      <c r="M163" s="701"/>
      <c r="N163" s="701"/>
      <c r="O163" s="701"/>
      <c r="P163" s="726"/>
      <c r="Q163" s="702"/>
    </row>
    <row r="164" spans="1:17" ht="14.45" customHeight="1" x14ac:dyDescent="0.2">
      <c r="A164" s="696" t="s">
        <v>530</v>
      </c>
      <c r="B164" s="697" t="s">
        <v>2551</v>
      </c>
      <c r="C164" s="697" t="s">
        <v>2819</v>
      </c>
      <c r="D164" s="697" t="s">
        <v>2847</v>
      </c>
      <c r="E164" s="697" t="s">
        <v>2848</v>
      </c>
      <c r="F164" s="701">
        <v>0.70000000000000007</v>
      </c>
      <c r="G164" s="701">
        <v>226.61</v>
      </c>
      <c r="H164" s="701"/>
      <c r="I164" s="701">
        <v>323.7285714285714</v>
      </c>
      <c r="J164" s="701"/>
      <c r="K164" s="701"/>
      <c r="L164" s="701"/>
      <c r="M164" s="701"/>
      <c r="N164" s="701"/>
      <c r="O164" s="701"/>
      <c r="P164" s="726"/>
      <c r="Q164" s="702"/>
    </row>
    <row r="165" spans="1:17" ht="14.45" customHeight="1" x14ac:dyDescent="0.2">
      <c r="A165" s="696" t="s">
        <v>530</v>
      </c>
      <c r="B165" s="697" t="s">
        <v>2551</v>
      </c>
      <c r="C165" s="697" t="s">
        <v>2819</v>
      </c>
      <c r="D165" s="697" t="s">
        <v>2849</v>
      </c>
      <c r="E165" s="697" t="s">
        <v>2850</v>
      </c>
      <c r="F165" s="701">
        <v>10.8</v>
      </c>
      <c r="G165" s="701">
        <v>636.6</v>
      </c>
      <c r="H165" s="701"/>
      <c r="I165" s="701">
        <v>58.944444444444443</v>
      </c>
      <c r="J165" s="701">
        <v>0.7</v>
      </c>
      <c r="K165" s="701">
        <v>41.08</v>
      </c>
      <c r="L165" s="701"/>
      <c r="M165" s="701">
        <v>58.68571428571429</v>
      </c>
      <c r="N165" s="701">
        <v>5.4</v>
      </c>
      <c r="O165" s="701">
        <v>316.81999999999994</v>
      </c>
      <c r="P165" s="726"/>
      <c r="Q165" s="702">
        <v>58.670370370370357</v>
      </c>
    </row>
    <row r="166" spans="1:17" ht="14.45" customHeight="1" x14ac:dyDescent="0.2">
      <c r="A166" s="696" t="s">
        <v>530</v>
      </c>
      <c r="B166" s="697" t="s">
        <v>2551</v>
      </c>
      <c r="C166" s="697" t="s">
        <v>2819</v>
      </c>
      <c r="D166" s="697" t="s">
        <v>2851</v>
      </c>
      <c r="E166" s="697" t="s">
        <v>2852</v>
      </c>
      <c r="F166" s="701">
        <v>11.349999999999998</v>
      </c>
      <c r="G166" s="701">
        <v>7759.33</v>
      </c>
      <c r="H166" s="701"/>
      <c r="I166" s="701">
        <v>683.64140969163009</v>
      </c>
      <c r="J166" s="701">
        <v>7.8099999999999969</v>
      </c>
      <c r="K166" s="701">
        <v>5579.0299999999988</v>
      </c>
      <c r="L166" s="701"/>
      <c r="M166" s="701">
        <v>714.34443021766981</v>
      </c>
      <c r="N166" s="701">
        <v>10.1</v>
      </c>
      <c r="O166" s="701">
        <v>7358.8</v>
      </c>
      <c r="P166" s="726"/>
      <c r="Q166" s="702">
        <v>728.59405940594058</v>
      </c>
    </row>
    <row r="167" spans="1:17" ht="14.45" customHeight="1" x14ac:dyDescent="0.2">
      <c r="A167" s="696" t="s">
        <v>530</v>
      </c>
      <c r="B167" s="697" t="s">
        <v>2551</v>
      </c>
      <c r="C167" s="697" t="s">
        <v>2819</v>
      </c>
      <c r="D167" s="697" t="s">
        <v>2853</v>
      </c>
      <c r="E167" s="697" t="s">
        <v>2852</v>
      </c>
      <c r="F167" s="701"/>
      <c r="G167" s="701"/>
      <c r="H167" s="701"/>
      <c r="I167" s="701"/>
      <c r="J167" s="701">
        <v>3.5</v>
      </c>
      <c r="K167" s="701">
        <v>1158.1400000000001</v>
      </c>
      <c r="L167" s="701"/>
      <c r="M167" s="701">
        <v>330.89714285714291</v>
      </c>
      <c r="N167" s="701">
        <v>1</v>
      </c>
      <c r="O167" s="701">
        <v>330</v>
      </c>
      <c r="P167" s="726"/>
      <c r="Q167" s="702">
        <v>330</v>
      </c>
    </row>
    <row r="168" spans="1:17" ht="14.45" customHeight="1" x14ac:dyDescent="0.2">
      <c r="A168" s="696" t="s">
        <v>530</v>
      </c>
      <c r="B168" s="697" t="s">
        <v>2551</v>
      </c>
      <c r="C168" s="697" t="s">
        <v>2819</v>
      </c>
      <c r="D168" s="697" t="s">
        <v>2854</v>
      </c>
      <c r="E168" s="697" t="s">
        <v>2855</v>
      </c>
      <c r="F168" s="701">
        <v>3.2</v>
      </c>
      <c r="G168" s="701">
        <v>1196.8</v>
      </c>
      <c r="H168" s="701"/>
      <c r="I168" s="701">
        <v>373.99999999999994</v>
      </c>
      <c r="J168" s="701"/>
      <c r="K168" s="701"/>
      <c r="L168" s="701"/>
      <c r="M168" s="701"/>
      <c r="N168" s="701"/>
      <c r="O168" s="701"/>
      <c r="P168" s="726"/>
      <c r="Q168" s="702"/>
    </row>
    <row r="169" spans="1:17" ht="14.45" customHeight="1" x14ac:dyDescent="0.2">
      <c r="A169" s="696" t="s">
        <v>530</v>
      </c>
      <c r="B169" s="697" t="s">
        <v>2551</v>
      </c>
      <c r="C169" s="697" t="s">
        <v>2819</v>
      </c>
      <c r="D169" s="697" t="s">
        <v>2856</v>
      </c>
      <c r="E169" s="697" t="s">
        <v>2857</v>
      </c>
      <c r="F169" s="701">
        <v>26</v>
      </c>
      <c r="G169" s="701">
        <v>33471.360000000001</v>
      </c>
      <c r="H169" s="701"/>
      <c r="I169" s="701">
        <v>1287.3600000000001</v>
      </c>
      <c r="J169" s="701"/>
      <c r="K169" s="701"/>
      <c r="L169" s="701"/>
      <c r="M169" s="701"/>
      <c r="N169" s="701"/>
      <c r="O169" s="701"/>
      <c r="P169" s="726"/>
      <c r="Q169" s="702"/>
    </row>
    <row r="170" spans="1:17" ht="14.45" customHeight="1" x14ac:dyDescent="0.2">
      <c r="A170" s="696" t="s">
        <v>530</v>
      </c>
      <c r="B170" s="697" t="s">
        <v>2551</v>
      </c>
      <c r="C170" s="697" t="s">
        <v>2819</v>
      </c>
      <c r="D170" s="697" t="s">
        <v>2858</v>
      </c>
      <c r="E170" s="697"/>
      <c r="F170" s="701">
        <v>8</v>
      </c>
      <c r="G170" s="701">
        <v>13054.91</v>
      </c>
      <c r="H170" s="701"/>
      <c r="I170" s="701">
        <v>1631.86375</v>
      </c>
      <c r="J170" s="701">
        <v>4.2</v>
      </c>
      <c r="K170" s="701">
        <v>6853.84</v>
      </c>
      <c r="L170" s="701"/>
      <c r="M170" s="701">
        <v>1631.8666666666666</v>
      </c>
      <c r="N170" s="701"/>
      <c r="O170" s="701"/>
      <c r="P170" s="726"/>
      <c r="Q170" s="702"/>
    </row>
    <row r="171" spans="1:17" ht="14.45" customHeight="1" x14ac:dyDescent="0.2">
      <c r="A171" s="696" t="s">
        <v>530</v>
      </c>
      <c r="B171" s="697" t="s">
        <v>2551</v>
      </c>
      <c r="C171" s="697" t="s">
        <v>2819</v>
      </c>
      <c r="D171" s="697" t="s">
        <v>2858</v>
      </c>
      <c r="E171" s="697" t="s">
        <v>2859</v>
      </c>
      <c r="F171" s="701">
        <v>2</v>
      </c>
      <c r="G171" s="701">
        <v>3263.74</v>
      </c>
      <c r="H171" s="701"/>
      <c r="I171" s="701">
        <v>1631.87</v>
      </c>
      <c r="J171" s="701"/>
      <c r="K171" s="701"/>
      <c r="L171" s="701"/>
      <c r="M171" s="701"/>
      <c r="N171" s="701"/>
      <c r="O171" s="701"/>
      <c r="P171" s="726"/>
      <c r="Q171" s="702"/>
    </row>
    <row r="172" spans="1:17" ht="14.45" customHeight="1" x14ac:dyDescent="0.2">
      <c r="A172" s="696" t="s">
        <v>530</v>
      </c>
      <c r="B172" s="697" t="s">
        <v>2551</v>
      </c>
      <c r="C172" s="697" t="s">
        <v>2819</v>
      </c>
      <c r="D172" s="697" t="s">
        <v>2860</v>
      </c>
      <c r="E172" s="697" t="s">
        <v>1615</v>
      </c>
      <c r="F172" s="701">
        <v>0.3</v>
      </c>
      <c r="G172" s="701">
        <v>57.19</v>
      </c>
      <c r="H172" s="701"/>
      <c r="I172" s="701">
        <v>190.63333333333333</v>
      </c>
      <c r="J172" s="701">
        <v>1.3</v>
      </c>
      <c r="K172" s="701">
        <v>443.3</v>
      </c>
      <c r="L172" s="701"/>
      <c r="M172" s="701">
        <v>341</v>
      </c>
      <c r="N172" s="701"/>
      <c r="O172" s="701"/>
      <c r="P172" s="726"/>
      <c r="Q172" s="702"/>
    </row>
    <row r="173" spans="1:17" ht="14.45" customHeight="1" x14ac:dyDescent="0.2">
      <c r="A173" s="696" t="s">
        <v>530</v>
      </c>
      <c r="B173" s="697" t="s">
        <v>2551</v>
      </c>
      <c r="C173" s="697" t="s">
        <v>2819</v>
      </c>
      <c r="D173" s="697" t="s">
        <v>2861</v>
      </c>
      <c r="E173" s="697" t="s">
        <v>1615</v>
      </c>
      <c r="F173" s="701">
        <v>15.799999999999999</v>
      </c>
      <c r="G173" s="701">
        <v>5075.83</v>
      </c>
      <c r="H173" s="701"/>
      <c r="I173" s="701">
        <v>321.25506329113927</v>
      </c>
      <c r="J173" s="701">
        <v>16.899999999999999</v>
      </c>
      <c r="K173" s="701">
        <v>11485.189999999999</v>
      </c>
      <c r="L173" s="701"/>
      <c r="M173" s="701">
        <v>679.59704142011833</v>
      </c>
      <c r="N173" s="701">
        <v>20.199999999999996</v>
      </c>
      <c r="O173" s="701">
        <v>13446.199999999999</v>
      </c>
      <c r="P173" s="726"/>
      <c r="Q173" s="702">
        <v>665.65346534653474</v>
      </c>
    </row>
    <row r="174" spans="1:17" ht="14.45" customHeight="1" x14ac:dyDescent="0.2">
      <c r="A174" s="696" t="s">
        <v>530</v>
      </c>
      <c r="B174" s="697" t="s">
        <v>2551</v>
      </c>
      <c r="C174" s="697" t="s">
        <v>2819</v>
      </c>
      <c r="D174" s="697" t="s">
        <v>2862</v>
      </c>
      <c r="E174" s="697" t="s">
        <v>1639</v>
      </c>
      <c r="F174" s="701">
        <v>48.499999999999993</v>
      </c>
      <c r="G174" s="701">
        <v>8957.2699999999986</v>
      </c>
      <c r="H174" s="701"/>
      <c r="I174" s="701">
        <v>184.6859793814433</v>
      </c>
      <c r="J174" s="701">
        <v>69.8</v>
      </c>
      <c r="K174" s="701">
        <v>22274.879999999994</v>
      </c>
      <c r="L174" s="701"/>
      <c r="M174" s="701">
        <v>319.12435530085952</v>
      </c>
      <c r="N174" s="701">
        <v>65.800000000000026</v>
      </c>
      <c r="O174" s="701">
        <v>20990.2</v>
      </c>
      <c r="P174" s="726"/>
      <c r="Q174" s="702">
        <v>318.99999999999989</v>
      </c>
    </row>
    <row r="175" spans="1:17" ht="14.45" customHeight="1" x14ac:dyDescent="0.2">
      <c r="A175" s="696" t="s">
        <v>530</v>
      </c>
      <c r="B175" s="697" t="s">
        <v>2551</v>
      </c>
      <c r="C175" s="697" t="s">
        <v>2819</v>
      </c>
      <c r="D175" s="697" t="s">
        <v>2863</v>
      </c>
      <c r="E175" s="697" t="s">
        <v>1619</v>
      </c>
      <c r="F175" s="701">
        <v>84</v>
      </c>
      <c r="G175" s="701">
        <v>4441.92</v>
      </c>
      <c r="H175" s="701"/>
      <c r="I175" s="701">
        <v>52.88</v>
      </c>
      <c r="J175" s="701">
        <v>30.03</v>
      </c>
      <c r="K175" s="701">
        <v>1588.68</v>
      </c>
      <c r="L175" s="701"/>
      <c r="M175" s="701">
        <v>52.903096903096902</v>
      </c>
      <c r="N175" s="701">
        <v>59</v>
      </c>
      <c r="O175" s="701">
        <v>3119.9199999999996</v>
      </c>
      <c r="P175" s="726"/>
      <c r="Q175" s="702">
        <v>52.879999999999995</v>
      </c>
    </row>
    <row r="176" spans="1:17" ht="14.45" customHeight="1" x14ac:dyDescent="0.2">
      <c r="A176" s="696" t="s">
        <v>530</v>
      </c>
      <c r="B176" s="697" t="s">
        <v>2551</v>
      </c>
      <c r="C176" s="697" t="s">
        <v>2819</v>
      </c>
      <c r="D176" s="697" t="s">
        <v>2864</v>
      </c>
      <c r="E176" s="697" t="s">
        <v>1664</v>
      </c>
      <c r="F176" s="701">
        <v>1</v>
      </c>
      <c r="G176" s="701">
        <v>576.72</v>
      </c>
      <c r="H176" s="701"/>
      <c r="I176" s="701">
        <v>576.72</v>
      </c>
      <c r="J176" s="701"/>
      <c r="K176" s="701"/>
      <c r="L176" s="701"/>
      <c r="M176" s="701"/>
      <c r="N176" s="701"/>
      <c r="O176" s="701"/>
      <c r="P176" s="726"/>
      <c r="Q176" s="702"/>
    </row>
    <row r="177" spans="1:17" ht="14.45" customHeight="1" x14ac:dyDescent="0.2">
      <c r="A177" s="696" t="s">
        <v>530</v>
      </c>
      <c r="B177" s="697" t="s">
        <v>2551</v>
      </c>
      <c r="C177" s="697" t="s">
        <v>2819</v>
      </c>
      <c r="D177" s="697" t="s">
        <v>2865</v>
      </c>
      <c r="E177" s="697" t="s">
        <v>1650</v>
      </c>
      <c r="F177" s="701">
        <v>63</v>
      </c>
      <c r="G177" s="701">
        <v>228690</v>
      </c>
      <c r="H177" s="701"/>
      <c r="I177" s="701">
        <v>3630</v>
      </c>
      <c r="J177" s="701">
        <v>106</v>
      </c>
      <c r="K177" s="701">
        <v>384780</v>
      </c>
      <c r="L177" s="701"/>
      <c r="M177" s="701">
        <v>3630</v>
      </c>
      <c r="N177" s="701">
        <v>46</v>
      </c>
      <c r="O177" s="701">
        <v>166980</v>
      </c>
      <c r="P177" s="726"/>
      <c r="Q177" s="702">
        <v>3630</v>
      </c>
    </row>
    <row r="178" spans="1:17" ht="14.45" customHeight="1" x14ac:dyDescent="0.2">
      <c r="A178" s="696" t="s">
        <v>530</v>
      </c>
      <c r="B178" s="697" t="s">
        <v>2551</v>
      </c>
      <c r="C178" s="697" t="s">
        <v>2819</v>
      </c>
      <c r="D178" s="697" t="s">
        <v>2866</v>
      </c>
      <c r="E178" s="697" t="s">
        <v>1280</v>
      </c>
      <c r="F178" s="701">
        <v>4</v>
      </c>
      <c r="G178" s="701">
        <v>11418.340000000002</v>
      </c>
      <c r="H178" s="701"/>
      <c r="I178" s="701">
        <v>2854.5850000000005</v>
      </c>
      <c r="J178" s="701"/>
      <c r="K178" s="701"/>
      <c r="L178" s="701"/>
      <c r="M178" s="701"/>
      <c r="N178" s="701"/>
      <c r="O178" s="701"/>
      <c r="P178" s="726"/>
      <c r="Q178" s="702"/>
    </row>
    <row r="179" spans="1:17" ht="14.45" customHeight="1" x14ac:dyDescent="0.2">
      <c r="A179" s="696" t="s">
        <v>530</v>
      </c>
      <c r="B179" s="697" t="s">
        <v>2551</v>
      </c>
      <c r="C179" s="697" t="s">
        <v>2819</v>
      </c>
      <c r="D179" s="697" t="s">
        <v>2867</v>
      </c>
      <c r="E179" s="697" t="s">
        <v>1639</v>
      </c>
      <c r="F179" s="701">
        <v>9.8999999999999986</v>
      </c>
      <c r="G179" s="701">
        <v>3715.72</v>
      </c>
      <c r="H179" s="701"/>
      <c r="I179" s="701">
        <v>375.32525252525255</v>
      </c>
      <c r="J179" s="701">
        <v>21.3</v>
      </c>
      <c r="K179" s="701">
        <v>13792.730000000003</v>
      </c>
      <c r="L179" s="701"/>
      <c r="M179" s="701">
        <v>647.54600938967144</v>
      </c>
      <c r="N179" s="701">
        <v>18.52</v>
      </c>
      <c r="O179" s="701">
        <v>11815.759999999997</v>
      </c>
      <c r="P179" s="726"/>
      <c r="Q179" s="702">
        <v>637.99999999999989</v>
      </c>
    </row>
    <row r="180" spans="1:17" ht="14.45" customHeight="1" x14ac:dyDescent="0.2">
      <c r="A180" s="696" t="s">
        <v>530</v>
      </c>
      <c r="B180" s="697" t="s">
        <v>2551</v>
      </c>
      <c r="C180" s="697" t="s">
        <v>2819</v>
      </c>
      <c r="D180" s="697" t="s">
        <v>2868</v>
      </c>
      <c r="E180" s="697" t="s">
        <v>1580</v>
      </c>
      <c r="F180" s="701">
        <v>3.5</v>
      </c>
      <c r="G180" s="701">
        <v>1425.8999999999999</v>
      </c>
      <c r="H180" s="701"/>
      <c r="I180" s="701">
        <v>407.4</v>
      </c>
      <c r="J180" s="701">
        <v>71</v>
      </c>
      <c r="K180" s="701">
        <v>33170.12000000001</v>
      </c>
      <c r="L180" s="701"/>
      <c r="M180" s="701">
        <v>467.18478873239451</v>
      </c>
      <c r="N180" s="701">
        <v>51.000000000000021</v>
      </c>
      <c r="O180" s="701">
        <v>27710.270000000004</v>
      </c>
      <c r="P180" s="726"/>
      <c r="Q180" s="702">
        <v>543.3386274509802</v>
      </c>
    </row>
    <row r="181" spans="1:17" ht="14.45" customHeight="1" x14ac:dyDescent="0.2">
      <c r="A181" s="696" t="s">
        <v>530</v>
      </c>
      <c r="B181" s="697" t="s">
        <v>2551</v>
      </c>
      <c r="C181" s="697" t="s">
        <v>2819</v>
      </c>
      <c r="D181" s="697" t="s">
        <v>2869</v>
      </c>
      <c r="E181" s="697" t="s">
        <v>2870</v>
      </c>
      <c r="F181" s="701">
        <v>102.2</v>
      </c>
      <c r="G181" s="701">
        <v>3416.01</v>
      </c>
      <c r="H181" s="701"/>
      <c r="I181" s="701">
        <v>33.424755381604697</v>
      </c>
      <c r="J181" s="701">
        <v>62</v>
      </c>
      <c r="K181" s="701">
        <v>1827.1399999999999</v>
      </c>
      <c r="L181" s="701"/>
      <c r="M181" s="701">
        <v>29.47</v>
      </c>
      <c r="N181" s="701"/>
      <c r="O181" s="701"/>
      <c r="P181" s="726"/>
      <c r="Q181" s="702"/>
    </row>
    <row r="182" spans="1:17" ht="14.45" customHeight="1" x14ac:dyDescent="0.2">
      <c r="A182" s="696" t="s">
        <v>530</v>
      </c>
      <c r="B182" s="697" t="s">
        <v>2551</v>
      </c>
      <c r="C182" s="697" t="s">
        <v>2819</v>
      </c>
      <c r="D182" s="697" t="s">
        <v>2871</v>
      </c>
      <c r="E182" s="697"/>
      <c r="F182" s="701">
        <v>1.3</v>
      </c>
      <c r="G182" s="701">
        <v>12977.55</v>
      </c>
      <c r="H182" s="701"/>
      <c r="I182" s="701">
        <v>9982.7307692307677</v>
      </c>
      <c r="J182" s="701"/>
      <c r="K182" s="701"/>
      <c r="L182" s="701"/>
      <c r="M182" s="701"/>
      <c r="N182" s="701"/>
      <c r="O182" s="701"/>
      <c r="P182" s="726"/>
      <c r="Q182" s="702"/>
    </row>
    <row r="183" spans="1:17" ht="14.45" customHeight="1" x14ac:dyDescent="0.2">
      <c r="A183" s="696" t="s">
        <v>530</v>
      </c>
      <c r="B183" s="697" t="s">
        <v>2551</v>
      </c>
      <c r="C183" s="697" t="s">
        <v>2819</v>
      </c>
      <c r="D183" s="697" t="s">
        <v>2872</v>
      </c>
      <c r="E183" s="697" t="s">
        <v>1584</v>
      </c>
      <c r="F183" s="701"/>
      <c r="G183" s="701"/>
      <c r="H183" s="701"/>
      <c r="I183" s="701"/>
      <c r="J183" s="701">
        <v>42.3</v>
      </c>
      <c r="K183" s="701">
        <v>17629.939999999999</v>
      </c>
      <c r="L183" s="701"/>
      <c r="M183" s="701">
        <v>416.78345153664304</v>
      </c>
      <c r="N183" s="701">
        <v>82.550000000000011</v>
      </c>
      <c r="O183" s="701">
        <v>34258.540000000008</v>
      </c>
      <c r="P183" s="726"/>
      <c r="Q183" s="702">
        <v>415.00351302241069</v>
      </c>
    </row>
    <row r="184" spans="1:17" ht="14.45" customHeight="1" x14ac:dyDescent="0.2">
      <c r="A184" s="696" t="s">
        <v>530</v>
      </c>
      <c r="B184" s="697" t="s">
        <v>2551</v>
      </c>
      <c r="C184" s="697" t="s">
        <v>2819</v>
      </c>
      <c r="D184" s="697" t="s">
        <v>2873</v>
      </c>
      <c r="E184" s="697" t="s">
        <v>1592</v>
      </c>
      <c r="F184" s="701">
        <v>0.4</v>
      </c>
      <c r="G184" s="701">
        <v>57.47</v>
      </c>
      <c r="H184" s="701"/>
      <c r="I184" s="701">
        <v>143.67499999999998</v>
      </c>
      <c r="J184" s="701">
        <v>1</v>
      </c>
      <c r="K184" s="701">
        <v>140.04</v>
      </c>
      <c r="L184" s="701"/>
      <c r="M184" s="701">
        <v>140.04</v>
      </c>
      <c r="N184" s="701"/>
      <c r="O184" s="701"/>
      <c r="P184" s="726"/>
      <c r="Q184" s="702"/>
    </row>
    <row r="185" spans="1:17" ht="14.45" customHeight="1" x14ac:dyDescent="0.2">
      <c r="A185" s="696" t="s">
        <v>530</v>
      </c>
      <c r="B185" s="697" t="s">
        <v>2551</v>
      </c>
      <c r="C185" s="697" t="s">
        <v>2819</v>
      </c>
      <c r="D185" s="697" t="s">
        <v>2874</v>
      </c>
      <c r="E185" s="697" t="s">
        <v>1588</v>
      </c>
      <c r="F185" s="701">
        <v>94.889999999999986</v>
      </c>
      <c r="G185" s="701">
        <v>43564.69999999999</v>
      </c>
      <c r="H185" s="701"/>
      <c r="I185" s="701">
        <v>459.10738750131725</v>
      </c>
      <c r="J185" s="701">
        <v>138.13</v>
      </c>
      <c r="K185" s="701">
        <v>220801.90999999997</v>
      </c>
      <c r="L185" s="701"/>
      <c r="M185" s="701">
        <v>1598.5079997104176</v>
      </c>
      <c r="N185" s="701">
        <v>151.89999999999998</v>
      </c>
      <c r="O185" s="701">
        <v>113665.46000000002</v>
      </c>
      <c r="P185" s="726"/>
      <c r="Q185" s="702">
        <v>748.29137590520099</v>
      </c>
    </row>
    <row r="186" spans="1:17" ht="14.45" customHeight="1" x14ac:dyDescent="0.2">
      <c r="A186" s="696" t="s">
        <v>530</v>
      </c>
      <c r="B186" s="697" t="s">
        <v>2551</v>
      </c>
      <c r="C186" s="697" t="s">
        <v>2819</v>
      </c>
      <c r="D186" s="697" t="s">
        <v>2875</v>
      </c>
      <c r="E186" s="697" t="s">
        <v>1654</v>
      </c>
      <c r="F186" s="701"/>
      <c r="G186" s="701"/>
      <c r="H186" s="701"/>
      <c r="I186" s="701"/>
      <c r="J186" s="701"/>
      <c r="K186" s="701"/>
      <c r="L186" s="701"/>
      <c r="M186" s="701"/>
      <c r="N186" s="701">
        <v>12</v>
      </c>
      <c r="O186" s="701">
        <v>13143</v>
      </c>
      <c r="P186" s="726"/>
      <c r="Q186" s="702">
        <v>1095.25</v>
      </c>
    </row>
    <row r="187" spans="1:17" ht="14.45" customHeight="1" x14ac:dyDescent="0.2">
      <c r="A187" s="696" t="s">
        <v>530</v>
      </c>
      <c r="B187" s="697" t="s">
        <v>2551</v>
      </c>
      <c r="C187" s="697" t="s">
        <v>2819</v>
      </c>
      <c r="D187" s="697" t="s">
        <v>2876</v>
      </c>
      <c r="E187" s="697" t="s">
        <v>2877</v>
      </c>
      <c r="F187" s="701">
        <v>9.7999999999999989</v>
      </c>
      <c r="G187" s="701">
        <v>10941.71</v>
      </c>
      <c r="H187" s="701"/>
      <c r="I187" s="701">
        <v>1116.5010204081632</v>
      </c>
      <c r="J187" s="701">
        <v>14.999999999999998</v>
      </c>
      <c r="K187" s="701">
        <v>19900.5</v>
      </c>
      <c r="L187" s="701"/>
      <c r="M187" s="701">
        <v>1326.7</v>
      </c>
      <c r="N187" s="701"/>
      <c r="O187" s="701"/>
      <c r="P187" s="726"/>
      <c r="Q187" s="702"/>
    </row>
    <row r="188" spans="1:17" ht="14.45" customHeight="1" x14ac:dyDescent="0.2">
      <c r="A188" s="696" t="s">
        <v>530</v>
      </c>
      <c r="B188" s="697" t="s">
        <v>2551</v>
      </c>
      <c r="C188" s="697" t="s">
        <v>2819</v>
      </c>
      <c r="D188" s="697" t="s">
        <v>2878</v>
      </c>
      <c r="E188" s="697" t="s">
        <v>1603</v>
      </c>
      <c r="F188" s="701">
        <v>9</v>
      </c>
      <c r="G188" s="701">
        <v>1386</v>
      </c>
      <c r="H188" s="701"/>
      <c r="I188" s="701">
        <v>154</v>
      </c>
      <c r="J188" s="701">
        <v>13.3</v>
      </c>
      <c r="K188" s="701">
        <v>2004.83</v>
      </c>
      <c r="L188" s="701"/>
      <c r="M188" s="701">
        <v>150.73909774436089</v>
      </c>
      <c r="N188" s="701">
        <v>0.89999999999999991</v>
      </c>
      <c r="O188" s="701">
        <v>135.63</v>
      </c>
      <c r="P188" s="726"/>
      <c r="Q188" s="702">
        <v>150.70000000000002</v>
      </c>
    </row>
    <row r="189" spans="1:17" ht="14.45" customHeight="1" x14ac:dyDescent="0.2">
      <c r="A189" s="696" t="s">
        <v>530</v>
      </c>
      <c r="B189" s="697" t="s">
        <v>2551</v>
      </c>
      <c r="C189" s="697" t="s">
        <v>2819</v>
      </c>
      <c r="D189" s="697" t="s">
        <v>2879</v>
      </c>
      <c r="E189" s="697" t="s">
        <v>1603</v>
      </c>
      <c r="F189" s="701">
        <v>21.6</v>
      </c>
      <c r="G189" s="701">
        <v>5679.6999999999989</v>
      </c>
      <c r="H189" s="701"/>
      <c r="I189" s="701">
        <v>262.94907407407402</v>
      </c>
      <c r="J189" s="701">
        <v>25.1</v>
      </c>
      <c r="K189" s="701">
        <v>6626.4</v>
      </c>
      <c r="L189" s="701"/>
      <c r="M189" s="701">
        <v>263.99999999999994</v>
      </c>
      <c r="N189" s="701">
        <v>6.3999999999999986</v>
      </c>
      <c r="O189" s="701">
        <v>1689.6000000000004</v>
      </c>
      <c r="P189" s="726"/>
      <c r="Q189" s="702">
        <v>264.00000000000011</v>
      </c>
    </row>
    <row r="190" spans="1:17" ht="14.45" customHeight="1" x14ac:dyDescent="0.2">
      <c r="A190" s="696" t="s">
        <v>530</v>
      </c>
      <c r="B190" s="697" t="s">
        <v>2551</v>
      </c>
      <c r="C190" s="697" t="s">
        <v>2819</v>
      </c>
      <c r="D190" s="697" t="s">
        <v>2880</v>
      </c>
      <c r="E190" s="697" t="s">
        <v>1619</v>
      </c>
      <c r="F190" s="701">
        <v>21</v>
      </c>
      <c r="G190" s="701">
        <v>701.2</v>
      </c>
      <c r="H190" s="701"/>
      <c r="I190" s="701">
        <v>33.390476190476193</v>
      </c>
      <c r="J190" s="701">
        <v>9</v>
      </c>
      <c r="K190" s="701">
        <v>300.46000000000004</v>
      </c>
      <c r="L190" s="701"/>
      <c r="M190" s="701">
        <v>33.384444444444448</v>
      </c>
      <c r="N190" s="701">
        <v>36</v>
      </c>
      <c r="O190" s="701">
        <v>1202.04</v>
      </c>
      <c r="P190" s="726"/>
      <c r="Q190" s="702">
        <v>33.39</v>
      </c>
    </row>
    <row r="191" spans="1:17" ht="14.45" customHeight="1" x14ac:dyDescent="0.2">
      <c r="A191" s="696" t="s">
        <v>530</v>
      </c>
      <c r="B191" s="697" t="s">
        <v>2551</v>
      </c>
      <c r="C191" s="697" t="s">
        <v>2819</v>
      </c>
      <c r="D191" s="697" t="s">
        <v>2881</v>
      </c>
      <c r="E191" s="697" t="s">
        <v>2882</v>
      </c>
      <c r="F191" s="701">
        <v>16.599999999999998</v>
      </c>
      <c r="G191" s="701">
        <v>2204.7000000000003</v>
      </c>
      <c r="H191" s="701"/>
      <c r="I191" s="701">
        <v>132.81325301204822</v>
      </c>
      <c r="J191" s="701">
        <v>15.6</v>
      </c>
      <c r="K191" s="701">
        <v>2036.5199999999998</v>
      </c>
      <c r="L191" s="701"/>
      <c r="M191" s="701">
        <v>130.54615384615383</v>
      </c>
      <c r="N191" s="701">
        <v>27.300000000000004</v>
      </c>
      <c r="O191" s="701">
        <v>3516.2400000000011</v>
      </c>
      <c r="P191" s="726"/>
      <c r="Q191" s="702">
        <v>128.80000000000001</v>
      </c>
    </row>
    <row r="192" spans="1:17" ht="14.45" customHeight="1" x14ac:dyDescent="0.2">
      <c r="A192" s="696" t="s">
        <v>530</v>
      </c>
      <c r="B192" s="697" t="s">
        <v>2551</v>
      </c>
      <c r="C192" s="697" t="s">
        <v>2819</v>
      </c>
      <c r="D192" s="697" t="s">
        <v>2883</v>
      </c>
      <c r="E192" s="697"/>
      <c r="F192" s="701"/>
      <c r="G192" s="701"/>
      <c r="H192" s="701"/>
      <c r="I192" s="701"/>
      <c r="J192" s="701">
        <v>0.8</v>
      </c>
      <c r="K192" s="701">
        <v>1700.48</v>
      </c>
      <c r="L192" s="701"/>
      <c r="M192" s="701">
        <v>2125.6</v>
      </c>
      <c r="N192" s="701"/>
      <c r="O192" s="701"/>
      <c r="P192" s="726"/>
      <c r="Q192" s="702"/>
    </row>
    <row r="193" spans="1:17" ht="14.45" customHeight="1" x14ac:dyDescent="0.2">
      <c r="A193" s="696" t="s">
        <v>530</v>
      </c>
      <c r="B193" s="697" t="s">
        <v>2551</v>
      </c>
      <c r="C193" s="697" t="s">
        <v>2819</v>
      </c>
      <c r="D193" s="697" t="s">
        <v>2884</v>
      </c>
      <c r="E193" s="697" t="s">
        <v>2885</v>
      </c>
      <c r="F193" s="701">
        <v>8.3000000000000007</v>
      </c>
      <c r="G193" s="701">
        <v>4816.97</v>
      </c>
      <c r="H193" s="701"/>
      <c r="I193" s="701">
        <v>580.35783132530116</v>
      </c>
      <c r="J193" s="701">
        <v>1.8000000000000003</v>
      </c>
      <c r="K193" s="701">
        <v>1114.31</v>
      </c>
      <c r="L193" s="701"/>
      <c r="M193" s="701">
        <v>619.06111111111102</v>
      </c>
      <c r="N193" s="701">
        <v>0.4</v>
      </c>
      <c r="O193" s="701">
        <v>315.94</v>
      </c>
      <c r="P193" s="726"/>
      <c r="Q193" s="702">
        <v>789.84999999999991</v>
      </c>
    </row>
    <row r="194" spans="1:17" ht="14.45" customHeight="1" x14ac:dyDescent="0.2">
      <c r="A194" s="696" t="s">
        <v>530</v>
      </c>
      <c r="B194" s="697" t="s">
        <v>2551</v>
      </c>
      <c r="C194" s="697" t="s">
        <v>2819</v>
      </c>
      <c r="D194" s="697" t="s">
        <v>2886</v>
      </c>
      <c r="E194" s="697" t="s">
        <v>2887</v>
      </c>
      <c r="F194" s="701">
        <v>49.000000000000014</v>
      </c>
      <c r="G194" s="701">
        <v>62137.790000000008</v>
      </c>
      <c r="H194" s="701"/>
      <c r="I194" s="701">
        <v>1268.1181632653058</v>
      </c>
      <c r="J194" s="701"/>
      <c r="K194" s="701"/>
      <c r="L194" s="701"/>
      <c r="M194" s="701"/>
      <c r="N194" s="701"/>
      <c r="O194" s="701"/>
      <c r="P194" s="726"/>
      <c r="Q194" s="702"/>
    </row>
    <row r="195" spans="1:17" ht="14.45" customHeight="1" x14ac:dyDescent="0.2">
      <c r="A195" s="696" t="s">
        <v>530</v>
      </c>
      <c r="B195" s="697" t="s">
        <v>2551</v>
      </c>
      <c r="C195" s="697" t="s">
        <v>2819</v>
      </c>
      <c r="D195" s="697" t="s">
        <v>2888</v>
      </c>
      <c r="E195" s="697" t="s">
        <v>1288</v>
      </c>
      <c r="F195" s="701">
        <v>1</v>
      </c>
      <c r="G195" s="701">
        <v>9276.36</v>
      </c>
      <c r="H195" s="701"/>
      <c r="I195" s="701">
        <v>9276.36</v>
      </c>
      <c r="J195" s="701"/>
      <c r="K195" s="701"/>
      <c r="L195" s="701"/>
      <c r="M195" s="701"/>
      <c r="N195" s="701"/>
      <c r="O195" s="701"/>
      <c r="P195" s="726"/>
      <c r="Q195" s="702"/>
    </row>
    <row r="196" spans="1:17" ht="14.45" customHeight="1" x14ac:dyDescent="0.2">
      <c r="A196" s="696" t="s">
        <v>530</v>
      </c>
      <c r="B196" s="697" t="s">
        <v>2551</v>
      </c>
      <c r="C196" s="697" t="s">
        <v>2819</v>
      </c>
      <c r="D196" s="697" t="s">
        <v>2889</v>
      </c>
      <c r="E196" s="697" t="s">
        <v>2890</v>
      </c>
      <c r="F196" s="701"/>
      <c r="G196" s="701"/>
      <c r="H196" s="701"/>
      <c r="I196" s="701"/>
      <c r="J196" s="701">
        <v>0.3</v>
      </c>
      <c r="K196" s="701">
        <v>6483.09</v>
      </c>
      <c r="L196" s="701"/>
      <c r="M196" s="701">
        <v>21610.300000000003</v>
      </c>
      <c r="N196" s="701"/>
      <c r="O196" s="701"/>
      <c r="P196" s="726"/>
      <c r="Q196" s="702"/>
    </row>
    <row r="197" spans="1:17" ht="14.45" customHeight="1" x14ac:dyDescent="0.2">
      <c r="A197" s="696" t="s">
        <v>530</v>
      </c>
      <c r="B197" s="697" t="s">
        <v>2551</v>
      </c>
      <c r="C197" s="697" t="s">
        <v>2819</v>
      </c>
      <c r="D197" s="697" t="s">
        <v>2891</v>
      </c>
      <c r="E197" s="697" t="s">
        <v>2892</v>
      </c>
      <c r="F197" s="701">
        <v>45</v>
      </c>
      <c r="G197" s="701">
        <v>12490.869999999999</v>
      </c>
      <c r="H197" s="701"/>
      <c r="I197" s="701">
        <v>277.57488888888889</v>
      </c>
      <c r="J197" s="701"/>
      <c r="K197" s="701"/>
      <c r="L197" s="701"/>
      <c r="M197" s="701"/>
      <c r="N197" s="701"/>
      <c r="O197" s="701"/>
      <c r="P197" s="726"/>
      <c r="Q197" s="702"/>
    </row>
    <row r="198" spans="1:17" ht="14.45" customHeight="1" x14ac:dyDescent="0.2">
      <c r="A198" s="696" t="s">
        <v>530</v>
      </c>
      <c r="B198" s="697" t="s">
        <v>2551</v>
      </c>
      <c r="C198" s="697" t="s">
        <v>2819</v>
      </c>
      <c r="D198" s="697" t="s">
        <v>2893</v>
      </c>
      <c r="E198" s="697" t="s">
        <v>1291</v>
      </c>
      <c r="F198" s="701"/>
      <c r="G198" s="701"/>
      <c r="H198" s="701"/>
      <c r="I198" s="701"/>
      <c r="J198" s="701"/>
      <c r="K198" s="701"/>
      <c r="L198" s="701"/>
      <c r="M198" s="701"/>
      <c r="N198" s="701">
        <v>1</v>
      </c>
      <c r="O198" s="701">
        <v>2235</v>
      </c>
      <c r="P198" s="726"/>
      <c r="Q198" s="702">
        <v>2235</v>
      </c>
    </row>
    <row r="199" spans="1:17" ht="14.45" customHeight="1" x14ac:dyDescent="0.2">
      <c r="A199" s="696" t="s">
        <v>530</v>
      </c>
      <c r="B199" s="697" t="s">
        <v>2551</v>
      </c>
      <c r="C199" s="697" t="s">
        <v>2819</v>
      </c>
      <c r="D199" s="697" t="s">
        <v>2894</v>
      </c>
      <c r="E199" s="697" t="s">
        <v>1364</v>
      </c>
      <c r="F199" s="701"/>
      <c r="G199" s="701"/>
      <c r="H199" s="701"/>
      <c r="I199" s="701"/>
      <c r="J199" s="701">
        <v>6</v>
      </c>
      <c r="K199" s="701">
        <v>353.58</v>
      </c>
      <c r="L199" s="701"/>
      <c r="M199" s="701">
        <v>58.93</v>
      </c>
      <c r="N199" s="701"/>
      <c r="O199" s="701"/>
      <c r="P199" s="726"/>
      <c r="Q199" s="702"/>
    </row>
    <row r="200" spans="1:17" ht="14.45" customHeight="1" x14ac:dyDescent="0.2">
      <c r="A200" s="696" t="s">
        <v>530</v>
      </c>
      <c r="B200" s="697" t="s">
        <v>2551</v>
      </c>
      <c r="C200" s="697" t="s">
        <v>2819</v>
      </c>
      <c r="D200" s="697" t="s">
        <v>2895</v>
      </c>
      <c r="E200" s="697"/>
      <c r="F200" s="701">
        <v>0.55000000000000004</v>
      </c>
      <c r="G200" s="701">
        <v>15931.03</v>
      </c>
      <c r="H200" s="701"/>
      <c r="I200" s="701">
        <v>28965.50909090909</v>
      </c>
      <c r="J200" s="701"/>
      <c r="K200" s="701"/>
      <c r="L200" s="701"/>
      <c r="M200" s="701"/>
      <c r="N200" s="701"/>
      <c r="O200" s="701"/>
      <c r="P200" s="726"/>
      <c r="Q200" s="702"/>
    </row>
    <row r="201" spans="1:17" ht="14.45" customHeight="1" x14ac:dyDescent="0.2">
      <c r="A201" s="696" t="s">
        <v>530</v>
      </c>
      <c r="B201" s="697" t="s">
        <v>2551</v>
      </c>
      <c r="C201" s="697" t="s">
        <v>2819</v>
      </c>
      <c r="D201" s="697" t="s">
        <v>2896</v>
      </c>
      <c r="E201" s="697" t="s">
        <v>2897</v>
      </c>
      <c r="F201" s="701">
        <v>0.1</v>
      </c>
      <c r="G201" s="701">
        <v>163.95</v>
      </c>
      <c r="H201" s="701"/>
      <c r="I201" s="701">
        <v>1639.4999999999998</v>
      </c>
      <c r="J201" s="701"/>
      <c r="K201" s="701"/>
      <c r="L201" s="701"/>
      <c r="M201" s="701"/>
      <c r="N201" s="701"/>
      <c r="O201" s="701"/>
      <c r="P201" s="726"/>
      <c r="Q201" s="702"/>
    </row>
    <row r="202" spans="1:17" ht="14.45" customHeight="1" x14ac:dyDescent="0.2">
      <c r="A202" s="696" t="s">
        <v>530</v>
      </c>
      <c r="B202" s="697" t="s">
        <v>2551</v>
      </c>
      <c r="C202" s="697" t="s">
        <v>2819</v>
      </c>
      <c r="D202" s="697" t="s">
        <v>2898</v>
      </c>
      <c r="E202" s="697" t="s">
        <v>1343</v>
      </c>
      <c r="F202" s="701"/>
      <c r="G202" s="701"/>
      <c r="H202" s="701"/>
      <c r="I202" s="701"/>
      <c r="J202" s="701"/>
      <c r="K202" s="701"/>
      <c r="L202" s="701"/>
      <c r="M202" s="701"/>
      <c r="N202" s="701">
        <v>11.000000000000002</v>
      </c>
      <c r="O202" s="701">
        <v>17866.260000000002</v>
      </c>
      <c r="P202" s="726"/>
      <c r="Q202" s="702">
        <v>1624.2054545454544</v>
      </c>
    </row>
    <row r="203" spans="1:17" ht="14.45" customHeight="1" x14ac:dyDescent="0.2">
      <c r="A203" s="696" t="s">
        <v>530</v>
      </c>
      <c r="B203" s="697" t="s">
        <v>2551</v>
      </c>
      <c r="C203" s="697" t="s">
        <v>2819</v>
      </c>
      <c r="D203" s="697" t="s">
        <v>2899</v>
      </c>
      <c r="E203" s="697" t="s">
        <v>1280</v>
      </c>
      <c r="F203" s="701"/>
      <c r="G203" s="701"/>
      <c r="H203" s="701"/>
      <c r="I203" s="701"/>
      <c r="J203" s="701"/>
      <c r="K203" s="701"/>
      <c r="L203" s="701"/>
      <c r="M203" s="701"/>
      <c r="N203" s="701">
        <v>18</v>
      </c>
      <c r="O203" s="701">
        <v>114220.26</v>
      </c>
      <c r="P203" s="726"/>
      <c r="Q203" s="702">
        <v>6345.57</v>
      </c>
    </row>
    <row r="204" spans="1:17" ht="14.45" customHeight="1" x14ac:dyDescent="0.2">
      <c r="A204" s="696" t="s">
        <v>530</v>
      </c>
      <c r="B204" s="697" t="s">
        <v>2551</v>
      </c>
      <c r="C204" s="697" t="s">
        <v>2819</v>
      </c>
      <c r="D204" s="697" t="s">
        <v>2900</v>
      </c>
      <c r="E204" s="697" t="s">
        <v>2901</v>
      </c>
      <c r="F204" s="701"/>
      <c r="G204" s="701"/>
      <c r="H204" s="701"/>
      <c r="I204" s="701"/>
      <c r="J204" s="701">
        <v>3.2</v>
      </c>
      <c r="K204" s="701">
        <v>66153.600000000006</v>
      </c>
      <c r="L204" s="701"/>
      <c r="M204" s="701">
        <v>20673</v>
      </c>
      <c r="N204" s="701">
        <v>0.89999999999999991</v>
      </c>
      <c r="O204" s="701">
        <v>18605.7</v>
      </c>
      <c r="P204" s="726"/>
      <c r="Q204" s="702">
        <v>20673.000000000004</v>
      </c>
    </row>
    <row r="205" spans="1:17" ht="14.45" customHeight="1" x14ac:dyDescent="0.2">
      <c r="A205" s="696" t="s">
        <v>530</v>
      </c>
      <c r="B205" s="697" t="s">
        <v>2551</v>
      </c>
      <c r="C205" s="697" t="s">
        <v>2819</v>
      </c>
      <c r="D205" s="697" t="s">
        <v>2902</v>
      </c>
      <c r="E205" s="697" t="s">
        <v>1294</v>
      </c>
      <c r="F205" s="701">
        <v>122</v>
      </c>
      <c r="G205" s="701">
        <v>157057.92000000001</v>
      </c>
      <c r="H205" s="701"/>
      <c r="I205" s="701">
        <v>1287.3600000000001</v>
      </c>
      <c r="J205" s="701">
        <v>193</v>
      </c>
      <c r="K205" s="701">
        <v>248460.47999999998</v>
      </c>
      <c r="L205" s="701"/>
      <c r="M205" s="701">
        <v>1287.3599999999999</v>
      </c>
      <c r="N205" s="701">
        <v>408</v>
      </c>
      <c r="O205" s="701">
        <v>525242.88</v>
      </c>
      <c r="P205" s="726"/>
      <c r="Q205" s="702">
        <v>1287.3599999999999</v>
      </c>
    </row>
    <row r="206" spans="1:17" ht="14.45" customHeight="1" x14ac:dyDescent="0.2">
      <c r="A206" s="696" t="s">
        <v>530</v>
      </c>
      <c r="B206" s="697" t="s">
        <v>2551</v>
      </c>
      <c r="C206" s="697" t="s">
        <v>2819</v>
      </c>
      <c r="D206" s="697" t="s">
        <v>2903</v>
      </c>
      <c r="E206" s="697" t="s">
        <v>2904</v>
      </c>
      <c r="F206" s="701">
        <v>1</v>
      </c>
      <c r="G206" s="701">
        <v>1287.3599999999999</v>
      </c>
      <c r="H206" s="701"/>
      <c r="I206" s="701">
        <v>1287.3599999999999</v>
      </c>
      <c r="J206" s="701">
        <v>12</v>
      </c>
      <c r="K206" s="701">
        <v>15448.319999999998</v>
      </c>
      <c r="L206" s="701"/>
      <c r="M206" s="701">
        <v>1287.3599999999999</v>
      </c>
      <c r="N206" s="701"/>
      <c r="O206" s="701"/>
      <c r="P206" s="726"/>
      <c r="Q206" s="702"/>
    </row>
    <row r="207" spans="1:17" ht="14.45" customHeight="1" x14ac:dyDescent="0.2">
      <c r="A207" s="696" t="s">
        <v>530</v>
      </c>
      <c r="B207" s="697" t="s">
        <v>2551</v>
      </c>
      <c r="C207" s="697" t="s">
        <v>2819</v>
      </c>
      <c r="D207" s="697" t="s">
        <v>2905</v>
      </c>
      <c r="E207" s="697" t="s">
        <v>2906</v>
      </c>
      <c r="F207" s="701"/>
      <c r="G207" s="701"/>
      <c r="H207" s="701"/>
      <c r="I207" s="701"/>
      <c r="J207" s="701"/>
      <c r="K207" s="701"/>
      <c r="L207" s="701"/>
      <c r="M207" s="701"/>
      <c r="N207" s="701">
        <v>4</v>
      </c>
      <c r="O207" s="701">
        <v>24345.48</v>
      </c>
      <c r="P207" s="726"/>
      <c r="Q207" s="702">
        <v>6086.37</v>
      </c>
    </row>
    <row r="208" spans="1:17" ht="14.45" customHeight="1" x14ac:dyDescent="0.2">
      <c r="A208" s="696" t="s">
        <v>530</v>
      </c>
      <c r="B208" s="697" t="s">
        <v>2551</v>
      </c>
      <c r="C208" s="697" t="s">
        <v>2819</v>
      </c>
      <c r="D208" s="697" t="s">
        <v>2907</v>
      </c>
      <c r="E208" s="697" t="s">
        <v>553</v>
      </c>
      <c r="F208" s="701"/>
      <c r="G208" s="701"/>
      <c r="H208" s="701"/>
      <c r="I208" s="701"/>
      <c r="J208" s="701"/>
      <c r="K208" s="701"/>
      <c r="L208" s="701"/>
      <c r="M208" s="701"/>
      <c r="N208" s="701">
        <v>40</v>
      </c>
      <c r="O208" s="701">
        <v>11976.98</v>
      </c>
      <c r="P208" s="726"/>
      <c r="Q208" s="702">
        <v>299.42449999999997</v>
      </c>
    </row>
    <row r="209" spans="1:17" ht="14.45" customHeight="1" x14ac:dyDescent="0.2">
      <c r="A209" s="696" t="s">
        <v>530</v>
      </c>
      <c r="B209" s="697" t="s">
        <v>2551</v>
      </c>
      <c r="C209" s="697" t="s">
        <v>2819</v>
      </c>
      <c r="D209" s="697" t="s">
        <v>2908</v>
      </c>
      <c r="E209" s="697" t="s">
        <v>1288</v>
      </c>
      <c r="F209" s="701">
        <v>1</v>
      </c>
      <c r="G209" s="701">
        <v>9924</v>
      </c>
      <c r="H209" s="701"/>
      <c r="I209" s="701">
        <v>9924</v>
      </c>
      <c r="J209" s="701">
        <v>19</v>
      </c>
      <c r="K209" s="701">
        <v>182079.6</v>
      </c>
      <c r="L209" s="701"/>
      <c r="M209" s="701">
        <v>9583.136842105263</v>
      </c>
      <c r="N209" s="701">
        <v>17</v>
      </c>
      <c r="O209" s="701">
        <v>162231.6</v>
      </c>
      <c r="P209" s="726"/>
      <c r="Q209" s="702">
        <v>9543.0352941176479</v>
      </c>
    </row>
    <row r="210" spans="1:17" ht="14.45" customHeight="1" x14ac:dyDescent="0.2">
      <c r="A210" s="696" t="s">
        <v>530</v>
      </c>
      <c r="B210" s="697" t="s">
        <v>2551</v>
      </c>
      <c r="C210" s="697" t="s">
        <v>2819</v>
      </c>
      <c r="D210" s="697" t="s">
        <v>2909</v>
      </c>
      <c r="E210" s="697" t="s">
        <v>1625</v>
      </c>
      <c r="F210" s="701">
        <v>7.6499999999999995</v>
      </c>
      <c r="G210" s="701">
        <v>4990.84</v>
      </c>
      <c r="H210" s="701"/>
      <c r="I210" s="701">
        <v>652.39738562091509</v>
      </c>
      <c r="J210" s="701">
        <v>7</v>
      </c>
      <c r="K210" s="701">
        <v>4778.6499999999996</v>
      </c>
      <c r="L210" s="701"/>
      <c r="M210" s="701">
        <v>682.66428571428571</v>
      </c>
      <c r="N210" s="701">
        <v>20.8</v>
      </c>
      <c r="O210" s="701">
        <v>13707.199999999999</v>
      </c>
      <c r="P210" s="726"/>
      <c r="Q210" s="702">
        <v>658.99999999999989</v>
      </c>
    </row>
    <row r="211" spans="1:17" ht="14.45" customHeight="1" x14ac:dyDescent="0.2">
      <c r="A211" s="696" t="s">
        <v>530</v>
      </c>
      <c r="B211" s="697" t="s">
        <v>2551</v>
      </c>
      <c r="C211" s="697" t="s">
        <v>2819</v>
      </c>
      <c r="D211" s="697" t="s">
        <v>2910</v>
      </c>
      <c r="E211" s="697" t="s">
        <v>1288</v>
      </c>
      <c r="F211" s="701">
        <v>3</v>
      </c>
      <c r="G211" s="701">
        <v>14964.27</v>
      </c>
      <c r="H211" s="701"/>
      <c r="I211" s="701">
        <v>4988.09</v>
      </c>
      <c r="J211" s="701">
        <v>43</v>
      </c>
      <c r="K211" s="701">
        <v>210288.95</v>
      </c>
      <c r="L211" s="701"/>
      <c r="M211" s="701">
        <v>4890.4406976744185</v>
      </c>
      <c r="N211" s="701">
        <v>33</v>
      </c>
      <c r="O211" s="701">
        <v>161457.77999999997</v>
      </c>
      <c r="P211" s="726"/>
      <c r="Q211" s="702">
        <v>4892.6599999999989</v>
      </c>
    </row>
    <row r="212" spans="1:17" ht="14.45" customHeight="1" x14ac:dyDescent="0.2">
      <c r="A212" s="696" t="s">
        <v>530</v>
      </c>
      <c r="B212" s="697" t="s">
        <v>2551</v>
      </c>
      <c r="C212" s="697" t="s">
        <v>2819</v>
      </c>
      <c r="D212" s="697" t="s">
        <v>2911</v>
      </c>
      <c r="E212" s="697" t="s">
        <v>1376</v>
      </c>
      <c r="F212" s="701"/>
      <c r="G212" s="701"/>
      <c r="H212" s="701"/>
      <c r="I212" s="701"/>
      <c r="J212" s="701"/>
      <c r="K212" s="701"/>
      <c r="L212" s="701"/>
      <c r="M212" s="701"/>
      <c r="N212" s="701">
        <v>19</v>
      </c>
      <c r="O212" s="701">
        <v>16720</v>
      </c>
      <c r="P212" s="726"/>
      <c r="Q212" s="702">
        <v>880</v>
      </c>
    </row>
    <row r="213" spans="1:17" ht="14.45" customHeight="1" x14ac:dyDescent="0.2">
      <c r="A213" s="696" t="s">
        <v>530</v>
      </c>
      <c r="B213" s="697" t="s">
        <v>2551</v>
      </c>
      <c r="C213" s="697" t="s">
        <v>2819</v>
      </c>
      <c r="D213" s="697" t="s">
        <v>2912</v>
      </c>
      <c r="E213" s="697" t="s">
        <v>553</v>
      </c>
      <c r="F213" s="701"/>
      <c r="G213" s="701"/>
      <c r="H213" s="701"/>
      <c r="I213" s="701"/>
      <c r="J213" s="701">
        <v>1.6</v>
      </c>
      <c r="K213" s="701">
        <v>869.55</v>
      </c>
      <c r="L213" s="701"/>
      <c r="M213" s="701">
        <v>543.46874999999989</v>
      </c>
      <c r="N213" s="701"/>
      <c r="O213" s="701"/>
      <c r="P213" s="726"/>
      <c r="Q213" s="702"/>
    </row>
    <row r="214" spans="1:17" ht="14.45" customHeight="1" x14ac:dyDescent="0.2">
      <c r="A214" s="696" t="s">
        <v>530</v>
      </c>
      <c r="B214" s="697" t="s">
        <v>2551</v>
      </c>
      <c r="C214" s="697" t="s">
        <v>2819</v>
      </c>
      <c r="D214" s="697" t="s">
        <v>2913</v>
      </c>
      <c r="E214" s="697" t="s">
        <v>699</v>
      </c>
      <c r="F214" s="701"/>
      <c r="G214" s="701"/>
      <c r="H214" s="701"/>
      <c r="I214" s="701"/>
      <c r="J214" s="701"/>
      <c r="K214" s="701"/>
      <c r="L214" s="701"/>
      <c r="M214" s="701"/>
      <c r="N214" s="701">
        <v>65</v>
      </c>
      <c r="O214" s="701">
        <v>35536.49</v>
      </c>
      <c r="P214" s="726"/>
      <c r="Q214" s="702">
        <v>546.71523076923074</v>
      </c>
    </row>
    <row r="215" spans="1:17" ht="14.45" customHeight="1" x14ac:dyDescent="0.2">
      <c r="A215" s="696" t="s">
        <v>530</v>
      </c>
      <c r="B215" s="697" t="s">
        <v>2551</v>
      </c>
      <c r="C215" s="697" t="s">
        <v>2819</v>
      </c>
      <c r="D215" s="697" t="s">
        <v>2914</v>
      </c>
      <c r="E215" s="697" t="s">
        <v>1291</v>
      </c>
      <c r="F215" s="701"/>
      <c r="G215" s="701"/>
      <c r="H215" s="701"/>
      <c r="I215" s="701"/>
      <c r="J215" s="701">
        <v>1</v>
      </c>
      <c r="K215" s="701">
        <v>2235</v>
      </c>
      <c r="L215" s="701"/>
      <c r="M215" s="701">
        <v>2235</v>
      </c>
      <c r="N215" s="701">
        <v>2</v>
      </c>
      <c r="O215" s="701">
        <v>4470</v>
      </c>
      <c r="P215" s="726"/>
      <c r="Q215" s="702">
        <v>2235</v>
      </c>
    </row>
    <row r="216" spans="1:17" ht="14.45" customHeight="1" x14ac:dyDescent="0.2">
      <c r="A216" s="696" t="s">
        <v>530</v>
      </c>
      <c r="B216" s="697" t="s">
        <v>2551</v>
      </c>
      <c r="C216" s="697" t="s">
        <v>2819</v>
      </c>
      <c r="D216" s="697" t="s">
        <v>2915</v>
      </c>
      <c r="E216" s="697" t="s">
        <v>1349</v>
      </c>
      <c r="F216" s="701"/>
      <c r="G216" s="701"/>
      <c r="H216" s="701"/>
      <c r="I216" s="701"/>
      <c r="J216" s="701">
        <v>15.549999999999999</v>
      </c>
      <c r="K216" s="701">
        <v>5861.95</v>
      </c>
      <c r="L216" s="701"/>
      <c r="M216" s="701">
        <v>376.9742765273312</v>
      </c>
      <c r="N216" s="701"/>
      <c r="O216" s="701"/>
      <c r="P216" s="726"/>
      <c r="Q216" s="702"/>
    </row>
    <row r="217" spans="1:17" ht="14.45" customHeight="1" x14ac:dyDescent="0.2">
      <c r="A217" s="696" t="s">
        <v>530</v>
      </c>
      <c r="B217" s="697" t="s">
        <v>2551</v>
      </c>
      <c r="C217" s="697" t="s">
        <v>2819</v>
      </c>
      <c r="D217" s="697" t="s">
        <v>2916</v>
      </c>
      <c r="E217" s="697" t="s">
        <v>1348</v>
      </c>
      <c r="F217" s="701"/>
      <c r="G217" s="701"/>
      <c r="H217" s="701"/>
      <c r="I217" s="701"/>
      <c r="J217" s="701">
        <v>64.299999999999983</v>
      </c>
      <c r="K217" s="701">
        <v>53055.17</v>
      </c>
      <c r="L217" s="701"/>
      <c r="M217" s="701">
        <v>825.11928460342165</v>
      </c>
      <c r="N217" s="701">
        <v>154.56999999999996</v>
      </c>
      <c r="O217" s="701">
        <v>110776.90000000001</v>
      </c>
      <c r="P217" s="726"/>
      <c r="Q217" s="702">
        <v>716.67788057190944</v>
      </c>
    </row>
    <row r="218" spans="1:17" ht="14.45" customHeight="1" x14ac:dyDescent="0.2">
      <c r="A218" s="696" t="s">
        <v>530</v>
      </c>
      <c r="B218" s="697" t="s">
        <v>2551</v>
      </c>
      <c r="C218" s="697" t="s">
        <v>2819</v>
      </c>
      <c r="D218" s="697" t="s">
        <v>2917</v>
      </c>
      <c r="E218" s="697" t="s">
        <v>1349</v>
      </c>
      <c r="F218" s="701"/>
      <c r="G218" s="701"/>
      <c r="H218" s="701"/>
      <c r="I218" s="701"/>
      <c r="J218" s="701">
        <v>117.19999999999997</v>
      </c>
      <c r="K218" s="701">
        <v>22088.18</v>
      </c>
      <c r="L218" s="701"/>
      <c r="M218" s="701">
        <v>188.4656996587031</v>
      </c>
      <c r="N218" s="701">
        <v>23.200000000000003</v>
      </c>
      <c r="O218" s="701">
        <v>4372.4800000000005</v>
      </c>
      <c r="P218" s="726"/>
      <c r="Q218" s="702">
        <v>188.46896551724137</v>
      </c>
    </row>
    <row r="219" spans="1:17" ht="14.45" customHeight="1" x14ac:dyDescent="0.2">
      <c r="A219" s="696" t="s">
        <v>530</v>
      </c>
      <c r="B219" s="697" t="s">
        <v>2551</v>
      </c>
      <c r="C219" s="697" t="s">
        <v>2819</v>
      </c>
      <c r="D219" s="697" t="s">
        <v>2918</v>
      </c>
      <c r="E219" s="697" t="s">
        <v>1609</v>
      </c>
      <c r="F219" s="701"/>
      <c r="G219" s="701"/>
      <c r="H219" s="701"/>
      <c r="I219" s="701"/>
      <c r="J219" s="701"/>
      <c r="K219" s="701"/>
      <c r="L219" s="701"/>
      <c r="M219" s="701"/>
      <c r="N219" s="701">
        <v>14.200000000000001</v>
      </c>
      <c r="O219" s="701">
        <v>7730.4299999999994</v>
      </c>
      <c r="P219" s="726"/>
      <c r="Q219" s="702">
        <v>544.3964788732394</v>
      </c>
    </row>
    <row r="220" spans="1:17" ht="14.45" customHeight="1" x14ac:dyDescent="0.2">
      <c r="A220" s="696" t="s">
        <v>530</v>
      </c>
      <c r="B220" s="697" t="s">
        <v>2551</v>
      </c>
      <c r="C220" s="697" t="s">
        <v>2819</v>
      </c>
      <c r="D220" s="697" t="s">
        <v>2919</v>
      </c>
      <c r="E220" s="697" t="s">
        <v>1364</v>
      </c>
      <c r="F220" s="701"/>
      <c r="G220" s="701"/>
      <c r="H220" s="701"/>
      <c r="I220" s="701"/>
      <c r="J220" s="701">
        <v>18</v>
      </c>
      <c r="K220" s="701">
        <v>342.72</v>
      </c>
      <c r="L220" s="701"/>
      <c r="M220" s="701">
        <v>19.040000000000003</v>
      </c>
      <c r="N220" s="701">
        <v>98</v>
      </c>
      <c r="O220" s="701">
        <v>2020.31</v>
      </c>
      <c r="P220" s="726"/>
      <c r="Q220" s="702">
        <v>20.615408163265304</v>
      </c>
    </row>
    <row r="221" spans="1:17" ht="14.45" customHeight="1" x14ac:dyDescent="0.2">
      <c r="A221" s="696" t="s">
        <v>530</v>
      </c>
      <c r="B221" s="697" t="s">
        <v>2551</v>
      </c>
      <c r="C221" s="697" t="s">
        <v>2819</v>
      </c>
      <c r="D221" s="697" t="s">
        <v>2920</v>
      </c>
      <c r="E221" s="697" t="s">
        <v>1280</v>
      </c>
      <c r="F221" s="701"/>
      <c r="G221" s="701"/>
      <c r="H221" s="701"/>
      <c r="I221" s="701"/>
      <c r="J221" s="701">
        <v>6</v>
      </c>
      <c r="K221" s="701">
        <v>19036.68</v>
      </c>
      <c r="L221" s="701"/>
      <c r="M221" s="701">
        <v>3172.78</v>
      </c>
      <c r="N221" s="701">
        <v>17</v>
      </c>
      <c r="O221" s="701">
        <v>53937.26</v>
      </c>
      <c r="P221" s="726"/>
      <c r="Q221" s="702">
        <v>3172.78</v>
      </c>
    </row>
    <row r="222" spans="1:17" ht="14.45" customHeight="1" x14ac:dyDescent="0.2">
      <c r="A222" s="696" t="s">
        <v>530</v>
      </c>
      <c r="B222" s="697" t="s">
        <v>2551</v>
      </c>
      <c r="C222" s="697" t="s">
        <v>2819</v>
      </c>
      <c r="D222" s="697" t="s">
        <v>2921</v>
      </c>
      <c r="E222" s="697" t="s">
        <v>868</v>
      </c>
      <c r="F222" s="701"/>
      <c r="G222" s="701"/>
      <c r="H222" s="701"/>
      <c r="I222" s="701"/>
      <c r="J222" s="701">
        <v>5</v>
      </c>
      <c r="K222" s="701">
        <v>6405.86</v>
      </c>
      <c r="L222" s="701"/>
      <c r="M222" s="701">
        <v>1281.172</v>
      </c>
      <c r="N222" s="701">
        <v>4.2</v>
      </c>
      <c r="O222" s="701">
        <v>5393.67</v>
      </c>
      <c r="P222" s="726"/>
      <c r="Q222" s="702">
        <v>1284.2071428571428</v>
      </c>
    </row>
    <row r="223" spans="1:17" ht="14.45" customHeight="1" x14ac:dyDescent="0.2">
      <c r="A223" s="696" t="s">
        <v>530</v>
      </c>
      <c r="B223" s="697" t="s">
        <v>2551</v>
      </c>
      <c r="C223" s="697" t="s">
        <v>2819</v>
      </c>
      <c r="D223" s="697" t="s">
        <v>2922</v>
      </c>
      <c r="E223" s="697" t="s">
        <v>1360</v>
      </c>
      <c r="F223" s="701"/>
      <c r="G223" s="701"/>
      <c r="H223" s="701"/>
      <c r="I223" s="701"/>
      <c r="J223" s="701"/>
      <c r="K223" s="701"/>
      <c r="L223" s="701"/>
      <c r="M223" s="701"/>
      <c r="N223" s="701">
        <v>7.1000000000000005</v>
      </c>
      <c r="O223" s="701">
        <v>6345.27</v>
      </c>
      <c r="P223" s="726"/>
      <c r="Q223" s="702">
        <v>893.7</v>
      </c>
    </row>
    <row r="224" spans="1:17" ht="14.45" customHeight="1" x14ac:dyDescent="0.2">
      <c r="A224" s="696" t="s">
        <v>530</v>
      </c>
      <c r="B224" s="697" t="s">
        <v>2551</v>
      </c>
      <c r="C224" s="697" t="s">
        <v>2819</v>
      </c>
      <c r="D224" s="697" t="s">
        <v>2923</v>
      </c>
      <c r="E224" s="697" t="s">
        <v>1353</v>
      </c>
      <c r="F224" s="701"/>
      <c r="G224" s="701"/>
      <c r="H224" s="701"/>
      <c r="I224" s="701"/>
      <c r="J224" s="701"/>
      <c r="K224" s="701"/>
      <c r="L224" s="701"/>
      <c r="M224" s="701"/>
      <c r="N224" s="701">
        <v>1</v>
      </c>
      <c r="O224" s="701">
        <v>1655.78</v>
      </c>
      <c r="P224" s="726"/>
      <c r="Q224" s="702">
        <v>1655.78</v>
      </c>
    </row>
    <row r="225" spans="1:17" ht="14.45" customHeight="1" x14ac:dyDescent="0.2">
      <c r="A225" s="696" t="s">
        <v>530</v>
      </c>
      <c r="B225" s="697" t="s">
        <v>2551</v>
      </c>
      <c r="C225" s="697" t="s">
        <v>2819</v>
      </c>
      <c r="D225" s="697" t="s">
        <v>2924</v>
      </c>
      <c r="E225" s="697" t="s">
        <v>938</v>
      </c>
      <c r="F225" s="701"/>
      <c r="G225" s="701"/>
      <c r="H225" s="701"/>
      <c r="I225" s="701"/>
      <c r="J225" s="701"/>
      <c r="K225" s="701"/>
      <c r="L225" s="701"/>
      <c r="M225" s="701"/>
      <c r="N225" s="701">
        <v>1</v>
      </c>
      <c r="O225" s="701">
        <v>885.5</v>
      </c>
      <c r="P225" s="726"/>
      <c r="Q225" s="702">
        <v>885.5</v>
      </c>
    </row>
    <row r="226" spans="1:17" ht="14.45" customHeight="1" x14ac:dyDescent="0.2">
      <c r="A226" s="696" t="s">
        <v>530</v>
      </c>
      <c r="B226" s="697" t="s">
        <v>2551</v>
      </c>
      <c r="C226" s="697" t="s">
        <v>2819</v>
      </c>
      <c r="D226" s="697" t="s">
        <v>2925</v>
      </c>
      <c r="E226" s="697" t="s">
        <v>938</v>
      </c>
      <c r="F226" s="701"/>
      <c r="G226" s="701"/>
      <c r="H226" s="701"/>
      <c r="I226" s="701"/>
      <c r="J226" s="701"/>
      <c r="K226" s="701"/>
      <c r="L226" s="701"/>
      <c r="M226" s="701"/>
      <c r="N226" s="701">
        <v>3.9000000000000004</v>
      </c>
      <c r="O226" s="701">
        <v>3453.45</v>
      </c>
      <c r="P226" s="726"/>
      <c r="Q226" s="702">
        <v>885.49999999999989</v>
      </c>
    </row>
    <row r="227" spans="1:17" ht="14.45" customHeight="1" x14ac:dyDescent="0.2">
      <c r="A227" s="696" t="s">
        <v>530</v>
      </c>
      <c r="B227" s="697" t="s">
        <v>2551</v>
      </c>
      <c r="C227" s="697" t="s">
        <v>2819</v>
      </c>
      <c r="D227" s="697" t="s">
        <v>2926</v>
      </c>
      <c r="E227" s="697" t="s">
        <v>2927</v>
      </c>
      <c r="F227" s="701"/>
      <c r="G227" s="701"/>
      <c r="H227" s="701"/>
      <c r="I227" s="701"/>
      <c r="J227" s="701"/>
      <c r="K227" s="701"/>
      <c r="L227" s="701"/>
      <c r="M227" s="701"/>
      <c r="N227" s="701">
        <v>2</v>
      </c>
      <c r="O227" s="701">
        <v>2705.7</v>
      </c>
      <c r="P227" s="726"/>
      <c r="Q227" s="702">
        <v>1352.85</v>
      </c>
    </row>
    <row r="228" spans="1:17" ht="14.45" customHeight="1" x14ac:dyDescent="0.2">
      <c r="A228" s="696" t="s">
        <v>530</v>
      </c>
      <c r="B228" s="697" t="s">
        <v>2551</v>
      </c>
      <c r="C228" s="697" t="s">
        <v>2928</v>
      </c>
      <c r="D228" s="697" t="s">
        <v>2929</v>
      </c>
      <c r="E228" s="697" t="s">
        <v>2930</v>
      </c>
      <c r="F228" s="701">
        <v>3</v>
      </c>
      <c r="G228" s="701">
        <v>4263.96</v>
      </c>
      <c r="H228" s="701"/>
      <c r="I228" s="701">
        <v>1421.32</v>
      </c>
      <c r="J228" s="701"/>
      <c r="K228" s="701"/>
      <c r="L228" s="701"/>
      <c r="M228" s="701"/>
      <c r="N228" s="701"/>
      <c r="O228" s="701"/>
      <c r="P228" s="726"/>
      <c r="Q228" s="702"/>
    </row>
    <row r="229" spans="1:17" ht="14.45" customHeight="1" x14ac:dyDescent="0.2">
      <c r="A229" s="696" t="s">
        <v>530</v>
      </c>
      <c r="B229" s="697" t="s">
        <v>2551</v>
      </c>
      <c r="C229" s="697" t="s">
        <v>2928</v>
      </c>
      <c r="D229" s="697" t="s">
        <v>2931</v>
      </c>
      <c r="E229" s="697" t="s">
        <v>2932</v>
      </c>
      <c r="F229" s="701">
        <v>283</v>
      </c>
      <c r="G229" s="701">
        <v>616998.76</v>
      </c>
      <c r="H229" s="701"/>
      <c r="I229" s="701">
        <v>2180.2076325088337</v>
      </c>
      <c r="J229" s="701">
        <v>291</v>
      </c>
      <c r="K229" s="701">
        <v>644361.93000000005</v>
      </c>
      <c r="L229" s="701"/>
      <c r="M229" s="701">
        <v>2214.302164948454</v>
      </c>
      <c r="N229" s="701">
        <v>339</v>
      </c>
      <c r="O229" s="701">
        <v>755134.53</v>
      </c>
      <c r="P229" s="726"/>
      <c r="Q229" s="702">
        <v>2227.5354867256638</v>
      </c>
    </row>
    <row r="230" spans="1:17" ht="14.45" customHeight="1" x14ac:dyDescent="0.2">
      <c r="A230" s="696" t="s">
        <v>530</v>
      </c>
      <c r="B230" s="697" t="s">
        <v>2551</v>
      </c>
      <c r="C230" s="697" t="s">
        <v>2928</v>
      </c>
      <c r="D230" s="697" t="s">
        <v>2933</v>
      </c>
      <c r="E230" s="697" t="s">
        <v>2934</v>
      </c>
      <c r="F230" s="701">
        <v>525</v>
      </c>
      <c r="G230" s="701">
        <v>1399185.3200000003</v>
      </c>
      <c r="H230" s="701"/>
      <c r="I230" s="701">
        <v>2665.1148952380959</v>
      </c>
      <c r="J230" s="701">
        <v>606</v>
      </c>
      <c r="K230" s="701">
        <v>1638058.2499999998</v>
      </c>
      <c r="L230" s="701"/>
      <c r="M230" s="701">
        <v>2703.0664191419137</v>
      </c>
      <c r="N230" s="701">
        <v>608</v>
      </c>
      <c r="O230" s="701">
        <v>1654805.32</v>
      </c>
      <c r="P230" s="726"/>
      <c r="Q230" s="702">
        <v>2721.7192763157896</v>
      </c>
    </row>
    <row r="231" spans="1:17" ht="14.45" customHeight="1" x14ac:dyDescent="0.2">
      <c r="A231" s="696" t="s">
        <v>530</v>
      </c>
      <c r="B231" s="697" t="s">
        <v>2551</v>
      </c>
      <c r="C231" s="697" t="s">
        <v>2928</v>
      </c>
      <c r="D231" s="697" t="s">
        <v>2935</v>
      </c>
      <c r="E231" s="697" t="s">
        <v>2936</v>
      </c>
      <c r="F231" s="701">
        <v>4</v>
      </c>
      <c r="G231" s="701">
        <v>8711.2000000000007</v>
      </c>
      <c r="H231" s="701"/>
      <c r="I231" s="701">
        <v>2177.8000000000002</v>
      </c>
      <c r="J231" s="701">
        <v>9</v>
      </c>
      <c r="K231" s="701">
        <v>19793.32</v>
      </c>
      <c r="L231" s="701"/>
      <c r="M231" s="701">
        <v>2199.2577777777778</v>
      </c>
      <c r="N231" s="701">
        <v>21</v>
      </c>
      <c r="O231" s="701">
        <v>47163.9</v>
      </c>
      <c r="P231" s="726"/>
      <c r="Q231" s="702">
        <v>2245.9</v>
      </c>
    </row>
    <row r="232" spans="1:17" ht="14.45" customHeight="1" x14ac:dyDescent="0.2">
      <c r="A232" s="696" t="s">
        <v>530</v>
      </c>
      <c r="B232" s="697" t="s">
        <v>2551</v>
      </c>
      <c r="C232" s="697" t="s">
        <v>2928</v>
      </c>
      <c r="D232" s="697" t="s">
        <v>2937</v>
      </c>
      <c r="E232" s="697" t="s">
        <v>2938</v>
      </c>
      <c r="F232" s="701">
        <v>41</v>
      </c>
      <c r="G232" s="701">
        <v>367592.98000000004</v>
      </c>
      <c r="H232" s="701"/>
      <c r="I232" s="701">
        <v>8965.682439024391</v>
      </c>
      <c r="J232" s="701">
        <v>30</v>
      </c>
      <c r="K232" s="701">
        <v>272754.62</v>
      </c>
      <c r="L232" s="701"/>
      <c r="M232" s="701">
        <v>9091.8206666666665</v>
      </c>
      <c r="N232" s="701">
        <v>49</v>
      </c>
      <c r="O232" s="701">
        <v>446425.41000000009</v>
      </c>
      <c r="P232" s="726"/>
      <c r="Q232" s="702">
        <v>9110.7226530612261</v>
      </c>
    </row>
    <row r="233" spans="1:17" ht="14.45" customHeight="1" x14ac:dyDescent="0.2">
      <c r="A233" s="696" t="s">
        <v>530</v>
      </c>
      <c r="B233" s="697" t="s">
        <v>2551</v>
      </c>
      <c r="C233" s="697" t="s">
        <v>2928</v>
      </c>
      <c r="D233" s="697" t="s">
        <v>2939</v>
      </c>
      <c r="E233" s="697" t="s">
        <v>2940</v>
      </c>
      <c r="F233" s="701">
        <v>40</v>
      </c>
      <c r="G233" s="701">
        <v>413808.30000000005</v>
      </c>
      <c r="H233" s="701"/>
      <c r="I233" s="701">
        <v>10345.2075</v>
      </c>
      <c r="J233" s="701">
        <v>64</v>
      </c>
      <c r="K233" s="701">
        <v>664993.53</v>
      </c>
      <c r="L233" s="701"/>
      <c r="M233" s="701">
        <v>10390.52390625</v>
      </c>
      <c r="N233" s="701">
        <v>55</v>
      </c>
      <c r="O233" s="701">
        <v>573775.32999999996</v>
      </c>
      <c r="P233" s="726"/>
      <c r="Q233" s="702">
        <v>10432.278727272727</v>
      </c>
    </row>
    <row r="234" spans="1:17" ht="14.45" customHeight="1" x14ac:dyDescent="0.2">
      <c r="A234" s="696" t="s">
        <v>530</v>
      </c>
      <c r="B234" s="697" t="s">
        <v>2551</v>
      </c>
      <c r="C234" s="697" t="s">
        <v>2928</v>
      </c>
      <c r="D234" s="697" t="s">
        <v>2941</v>
      </c>
      <c r="E234" s="697" t="s">
        <v>2942</v>
      </c>
      <c r="F234" s="701">
        <v>227</v>
      </c>
      <c r="G234" s="701">
        <v>278250.65000000008</v>
      </c>
      <c r="H234" s="701"/>
      <c r="I234" s="701">
        <v>1225.7737885462559</v>
      </c>
      <c r="J234" s="701">
        <v>417</v>
      </c>
      <c r="K234" s="701">
        <v>519637.23</v>
      </c>
      <c r="L234" s="701"/>
      <c r="M234" s="701">
        <v>1246.1324460431654</v>
      </c>
      <c r="N234" s="701">
        <v>282</v>
      </c>
      <c r="O234" s="701">
        <v>358213.88000000006</v>
      </c>
      <c r="P234" s="726"/>
      <c r="Q234" s="702">
        <v>1270.2619858156031</v>
      </c>
    </row>
    <row r="235" spans="1:17" ht="14.45" customHeight="1" x14ac:dyDescent="0.2">
      <c r="A235" s="696" t="s">
        <v>530</v>
      </c>
      <c r="B235" s="697" t="s">
        <v>2551</v>
      </c>
      <c r="C235" s="697" t="s">
        <v>2928</v>
      </c>
      <c r="D235" s="697" t="s">
        <v>2943</v>
      </c>
      <c r="E235" s="697" t="s">
        <v>2944</v>
      </c>
      <c r="F235" s="701">
        <v>38</v>
      </c>
      <c r="G235" s="701">
        <v>9498.48</v>
      </c>
      <c r="H235" s="701"/>
      <c r="I235" s="701">
        <v>249.95999999999998</v>
      </c>
      <c r="J235" s="701">
        <v>26</v>
      </c>
      <c r="K235" s="701">
        <v>6579.46</v>
      </c>
      <c r="L235" s="701"/>
      <c r="M235" s="701">
        <v>253.05615384615385</v>
      </c>
      <c r="N235" s="701">
        <v>47</v>
      </c>
      <c r="O235" s="701">
        <v>12031.280000000002</v>
      </c>
      <c r="P235" s="726"/>
      <c r="Q235" s="702">
        <v>255.98468085106387</v>
      </c>
    </row>
    <row r="236" spans="1:17" ht="14.45" customHeight="1" x14ac:dyDescent="0.2">
      <c r="A236" s="696" t="s">
        <v>530</v>
      </c>
      <c r="B236" s="697" t="s">
        <v>2551</v>
      </c>
      <c r="C236" s="697" t="s">
        <v>2928</v>
      </c>
      <c r="D236" s="697" t="s">
        <v>2945</v>
      </c>
      <c r="E236" s="697" t="s">
        <v>2946</v>
      </c>
      <c r="F236" s="701"/>
      <c r="G236" s="701"/>
      <c r="H236" s="701"/>
      <c r="I236" s="701"/>
      <c r="J236" s="701">
        <v>1</v>
      </c>
      <c r="K236" s="701">
        <v>2707.83</v>
      </c>
      <c r="L236" s="701"/>
      <c r="M236" s="701">
        <v>2707.83</v>
      </c>
      <c r="N236" s="701"/>
      <c r="O236" s="701"/>
      <c r="P236" s="726"/>
      <c r="Q236" s="702"/>
    </row>
    <row r="237" spans="1:17" ht="14.45" customHeight="1" x14ac:dyDescent="0.2">
      <c r="A237" s="696" t="s">
        <v>530</v>
      </c>
      <c r="B237" s="697" t="s">
        <v>2551</v>
      </c>
      <c r="C237" s="697" t="s">
        <v>2947</v>
      </c>
      <c r="D237" s="697" t="s">
        <v>2948</v>
      </c>
      <c r="E237" s="697" t="s">
        <v>2949</v>
      </c>
      <c r="F237" s="701">
        <v>19</v>
      </c>
      <c r="G237" s="701">
        <v>6269.6200000000008</v>
      </c>
      <c r="H237" s="701"/>
      <c r="I237" s="701">
        <v>329.98</v>
      </c>
      <c r="J237" s="701">
        <v>17</v>
      </c>
      <c r="K237" s="701">
        <v>4788.7299999999996</v>
      </c>
      <c r="L237" s="701"/>
      <c r="M237" s="701">
        <v>281.69</v>
      </c>
      <c r="N237" s="701">
        <v>2</v>
      </c>
      <c r="O237" s="701">
        <v>563.38</v>
      </c>
      <c r="P237" s="726"/>
      <c r="Q237" s="702">
        <v>281.69</v>
      </c>
    </row>
    <row r="238" spans="1:17" ht="14.45" customHeight="1" x14ac:dyDescent="0.2">
      <c r="A238" s="696" t="s">
        <v>530</v>
      </c>
      <c r="B238" s="697" t="s">
        <v>2551</v>
      </c>
      <c r="C238" s="697" t="s">
        <v>2947</v>
      </c>
      <c r="D238" s="697" t="s">
        <v>2950</v>
      </c>
      <c r="E238" s="697" t="s">
        <v>2951</v>
      </c>
      <c r="F238" s="701"/>
      <c r="G238" s="701"/>
      <c r="H238" s="701"/>
      <c r="I238" s="701"/>
      <c r="J238" s="701"/>
      <c r="K238" s="701"/>
      <c r="L238" s="701"/>
      <c r="M238" s="701"/>
      <c r="N238" s="701">
        <v>8</v>
      </c>
      <c r="O238" s="701">
        <v>594.96</v>
      </c>
      <c r="P238" s="726"/>
      <c r="Q238" s="702">
        <v>74.37</v>
      </c>
    </row>
    <row r="239" spans="1:17" ht="14.45" customHeight="1" x14ac:dyDescent="0.2">
      <c r="A239" s="696" t="s">
        <v>530</v>
      </c>
      <c r="B239" s="697" t="s">
        <v>2551</v>
      </c>
      <c r="C239" s="697" t="s">
        <v>2947</v>
      </c>
      <c r="D239" s="697" t="s">
        <v>2952</v>
      </c>
      <c r="E239" s="697" t="s">
        <v>2953</v>
      </c>
      <c r="F239" s="701"/>
      <c r="G239" s="701"/>
      <c r="H239" s="701"/>
      <c r="I239" s="701"/>
      <c r="J239" s="701"/>
      <c r="K239" s="701"/>
      <c r="L239" s="701"/>
      <c r="M239" s="701"/>
      <c r="N239" s="701">
        <v>0.4</v>
      </c>
      <c r="O239" s="701">
        <v>45.84</v>
      </c>
      <c r="P239" s="726"/>
      <c r="Q239" s="702">
        <v>114.60000000000001</v>
      </c>
    </row>
    <row r="240" spans="1:17" ht="14.45" customHeight="1" x14ac:dyDescent="0.2">
      <c r="A240" s="696" t="s">
        <v>530</v>
      </c>
      <c r="B240" s="697" t="s">
        <v>2551</v>
      </c>
      <c r="C240" s="697" t="s">
        <v>2947</v>
      </c>
      <c r="D240" s="697" t="s">
        <v>2954</v>
      </c>
      <c r="E240" s="697" t="s">
        <v>2953</v>
      </c>
      <c r="F240" s="701">
        <v>1</v>
      </c>
      <c r="G240" s="701">
        <v>629.57000000000005</v>
      </c>
      <c r="H240" s="701"/>
      <c r="I240" s="701">
        <v>629.57000000000005</v>
      </c>
      <c r="J240" s="701">
        <v>1.7</v>
      </c>
      <c r="K240" s="701">
        <v>1070.3</v>
      </c>
      <c r="L240" s="701"/>
      <c r="M240" s="701">
        <v>629.58823529411768</v>
      </c>
      <c r="N240" s="701">
        <v>1.5</v>
      </c>
      <c r="O240" s="701">
        <v>944.37000000000012</v>
      </c>
      <c r="P240" s="726"/>
      <c r="Q240" s="702">
        <v>629.58000000000004</v>
      </c>
    </row>
    <row r="241" spans="1:17" ht="14.45" customHeight="1" x14ac:dyDescent="0.2">
      <c r="A241" s="696" t="s">
        <v>530</v>
      </c>
      <c r="B241" s="697" t="s">
        <v>2551</v>
      </c>
      <c r="C241" s="697" t="s">
        <v>2947</v>
      </c>
      <c r="D241" s="697" t="s">
        <v>2955</v>
      </c>
      <c r="E241" s="697" t="s">
        <v>2956</v>
      </c>
      <c r="F241" s="701">
        <v>2</v>
      </c>
      <c r="G241" s="701">
        <v>1374</v>
      </c>
      <c r="H241" s="701"/>
      <c r="I241" s="701">
        <v>687</v>
      </c>
      <c r="J241" s="701">
        <v>1</v>
      </c>
      <c r="K241" s="701">
        <v>687</v>
      </c>
      <c r="L241" s="701"/>
      <c r="M241" s="701">
        <v>687</v>
      </c>
      <c r="N241" s="701"/>
      <c r="O241" s="701"/>
      <c r="P241" s="726"/>
      <c r="Q241" s="702"/>
    </row>
    <row r="242" spans="1:17" ht="14.45" customHeight="1" x14ac:dyDescent="0.2">
      <c r="A242" s="696" t="s">
        <v>530</v>
      </c>
      <c r="B242" s="697" t="s">
        <v>2551</v>
      </c>
      <c r="C242" s="697" t="s">
        <v>2947</v>
      </c>
      <c r="D242" s="697" t="s">
        <v>2957</v>
      </c>
      <c r="E242" s="697" t="s">
        <v>2958</v>
      </c>
      <c r="F242" s="701">
        <v>2</v>
      </c>
      <c r="G242" s="701">
        <v>3887.8</v>
      </c>
      <c r="H242" s="701"/>
      <c r="I242" s="701">
        <v>1943.9</v>
      </c>
      <c r="J242" s="701"/>
      <c r="K242" s="701"/>
      <c r="L242" s="701"/>
      <c r="M242" s="701"/>
      <c r="N242" s="701"/>
      <c r="O242" s="701"/>
      <c r="P242" s="726"/>
      <c r="Q242" s="702"/>
    </row>
    <row r="243" spans="1:17" ht="14.45" customHeight="1" x14ac:dyDescent="0.2">
      <c r="A243" s="696" t="s">
        <v>530</v>
      </c>
      <c r="B243" s="697" t="s">
        <v>2551</v>
      </c>
      <c r="C243" s="697" t="s">
        <v>2947</v>
      </c>
      <c r="D243" s="697" t="s">
        <v>2959</v>
      </c>
      <c r="E243" s="697" t="s">
        <v>2958</v>
      </c>
      <c r="F243" s="701">
        <v>2</v>
      </c>
      <c r="G243" s="701">
        <v>3887.8</v>
      </c>
      <c r="H243" s="701"/>
      <c r="I243" s="701">
        <v>1943.9</v>
      </c>
      <c r="J243" s="701"/>
      <c r="K243" s="701"/>
      <c r="L243" s="701"/>
      <c r="M243" s="701"/>
      <c r="N243" s="701"/>
      <c r="O243" s="701"/>
      <c r="P243" s="726"/>
      <c r="Q243" s="702"/>
    </row>
    <row r="244" spans="1:17" ht="14.45" customHeight="1" x14ac:dyDescent="0.2">
      <c r="A244" s="696" t="s">
        <v>530</v>
      </c>
      <c r="B244" s="697" t="s">
        <v>2551</v>
      </c>
      <c r="C244" s="697" t="s">
        <v>2947</v>
      </c>
      <c r="D244" s="697" t="s">
        <v>2960</v>
      </c>
      <c r="E244" s="697" t="s">
        <v>2961</v>
      </c>
      <c r="F244" s="701"/>
      <c r="G244" s="701"/>
      <c r="H244" s="701"/>
      <c r="I244" s="701"/>
      <c r="J244" s="701"/>
      <c r="K244" s="701"/>
      <c r="L244" s="701"/>
      <c r="M244" s="701"/>
      <c r="N244" s="701">
        <v>4.5</v>
      </c>
      <c r="O244" s="701">
        <v>15808.5</v>
      </c>
      <c r="P244" s="726"/>
      <c r="Q244" s="702">
        <v>3513</v>
      </c>
    </row>
    <row r="245" spans="1:17" ht="14.45" customHeight="1" x14ac:dyDescent="0.2">
      <c r="A245" s="696" t="s">
        <v>530</v>
      </c>
      <c r="B245" s="697" t="s">
        <v>2551</v>
      </c>
      <c r="C245" s="697" t="s">
        <v>2947</v>
      </c>
      <c r="D245" s="697" t="s">
        <v>2962</v>
      </c>
      <c r="E245" s="697" t="s">
        <v>2951</v>
      </c>
      <c r="F245" s="701"/>
      <c r="G245" s="701"/>
      <c r="H245" s="701"/>
      <c r="I245" s="701"/>
      <c r="J245" s="701"/>
      <c r="K245" s="701"/>
      <c r="L245" s="701"/>
      <c r="M245" s="701"/>
      <c r="N245" s="701">
        <v>1</v>
      </c>
      <c r="O245" s="701">
        <v>58.97</v>
      </c>
      <c r="P245" s="726"/>
      <c r="Q245" s="702">
        <v>58.97</v>
      </c>
    </row>
    <row r="246" spans="1:17" ht="14.45" customHeight="1" x14ac:dyDescent="0.2">
      <c r="A246" s="696" t="s">
        <v>530</v>
      </c>
      <c r="B246" s="697" t="s">
        <v>2551</v>
      </c>
      <c r="C246" s="697" t="s">
        <v>2947</v>
      </c>
      <c r="D246" s="697" t="s">
        <v>2963</v>
      </c>
      <c r="E246" s="697" t="s">
        <v>2964</v>
      </c>
      <c r="F246" s="701"/>
      <c r="G246" s="701"/>
      <c r="H246" s="701"/>
      <c r="I246" s="701"/>
      <c r="J246" s="701"/>
      <c r="K246" s="701"/>
      <c r="L246" s="701"/>
      <c r="M246" s="701"/>
      <c r="N246" s="701">
        <v>1</v>
      </c>
      <c r="O246" s="701">
        <v>3917.23</v>
      </c>
      <c r="P246" s="726"/>
      <c r="Q246" s="702">
        <v>3917.23</v>
      </c>
    </row>
    <row r="247" spans="1:17" ht="14.45" customHeight="1" x14ac:dyDescent="0.2">
      <c r="A247" s="696" t="s">
        <v>530</v>
      </c>
      <c r="B247" s="697" t="s">
        <v>2551</v>
      </c>
      <c r="C247" s="697" t="s">
        <v>2947</v>
      </c>
      <c r="D247" s="697" t="s">
        <v>2965</v>
      </c>
      <c r="E247" s="697" t="s">
        <v>2966</v>
      </c>
      <c r="F247" s="701">
        <v>1</v>
      </c>
      <c r="G247" s="701">
        <v>4880</v>
      </c>
      <c r="H247" s="701"/>
      <c r="I247" s="701">
        <v>4880</v>
      </c>
      <c r="J247" s="701"/>
      <c r="K247" s="701"/>
      <c r="L247" s="701"/>
      <c r="M247" s="701"/>
      <c r="N247" s="701"/>
      <c r="O247" s="701"/>
      <c r="P247" s="726"/>
      <c r="Q247" s="702"/>
    </row>
    <row r="248" spans="1:17" ht="14.45" customHeight="1" x14ac:dyDescent="0.2">
      <c r="A248" s="696" t="s">
        <v>530</v>
      </c>
      <c r="B248" s="697" t="s">
        <v>2551</v>
      </c>
      <c r="C248" s="697" t="s">
        <v>2947</v>
      </c>
      <c r="D248" s="697" t="s">
        <v>2967</v>
      </c>
      <c r="E248" s="697" t="s">
        <v>2968</v>
      </c>
      <c r="F248" s="701">
        <v>1</v>
      </c>
      <c r="G248" s="701">
        <v>6307.7</v>
      </c>
      <c r="H248" s="701"/>
      <c r="I248" s="701">
        <v>6307.7</v>
      </c>
      <c r="J248" s="701"/>
      <c r="K248" s="701"/>
      <c r="L248" s="701"/>
      <c r="M248" s="701"/>
      <c r="N248" s="701"/>
      <c r="O248" s="701"/>
      <c r="P248" s="726"/>
      <c r="Q248" s="702"/>
    </row>
    <row r="249" spans="1:17" ht="14.45" customHeight="1" x14ac:dyDescent="0.2">
      <c r="A249" s="696" t="s">
        <v>530</v>
      </c>
      <c r="B249" s="697" t="s">
        <v>2551</v>
      </c>
      <c r="C249" s="697" t="s">
        <v>2947</v>
      </c>
      <c r="D249" s="697" t="s">
        <v>2969</v>
      </c>
      <c r="E249" s="697" t="s">
        <v>2970</v>
      </c>
      <c r="F249" s="701"/>
      <c r="G249" s="701"/>
      <c r="H249" s="701"/>
      <c r="I249" s="701"/>
      <c r="J249" s="701">
        <v>1</v>
      </c>
      <c r="K249" s="701">
        <v>1719.25</v>
      </c>
      <c r="L249" s="701"/>
      <c r="M249" s="701">
        <v>1719.25</v>
      </c>
      <c r="N249" s="701"/>
      <c r="O249" s="701"/>
      <c r="P249" s="726"/>
      <c r="Q249" s="702"/>
    </row>
    <row r="250" spans="1:17" ht="14.45" customHeight="1" x14ac:dyDescent="0.2">
      <c r="A250" s="696" t="s">
        <v>530</v>
      </c>
      <c r="B250" s="697" t="s">
        <v>2551</v>
      </c>
      <c r="C250" s="697" t="s">
        <v>2947</v>
      </c>
      <c r="D250" s="697" t="s">
        <v>2971</v>
      </c>
      <c r="E250" s="697" t="s">
        <v>2972</v>
      </c>
      <c r="F250" s="701">
        <v>3</v>
      </c>
      <c r="G250" s="701">
        <v>4458.4500000000007</v>
      </c>
      <c r="H250" s="701"/>
      <c r="I250" s="701">
        <v>1486.1500000000003</v>
      </c>
      <c r="J250" s="701">
        <v>3</v>
      </c>
      <c r="K250" s="701">
        <v>3810.12</v>
      </c>
      <c r="L250" s="701"/>
      <c r="M250" s="701">
        <v>1270.04</v>
      </c>
      <c r="N250" s="701"/>
      <c r="O250" s="701"/>
      <c r="P250" s="726"/>
      <c r="Q250" s="702"/>
    </row>
    <row r="251" spans="1:17" ht="14.45" customHeight="1" x14ac:dyDescent="0.2">
      <c r="A251" s="696" t="s">
        <v>530</v>
      </c>
      <c r="B251" s="697" t="s">
        <v>2551</v>
      </c>
      <c r="C251" s="697" t="s">
        <v>2947</v>
      </c>
      <c r="D251" s="697" t="s">
        <v>2973</v>
      </c>
      <c r="E251" s="697" t="s">
        <v>2974</v>
      </c>
      <c r="F251" s="701">
        <v>2</v>
      </c>
      <c r="G251" s="701">
        <v>3465.6</v>
      </c>
      <c r="H251" s="701"/>
      <c r="I251" s="701">
        <v>1732.8</v>
      </c>
      <c r="J251" s="701"/>
      <c r="K251" s="701"/>
      <c r="L251" s="701"/>
      <c r="M251" s="701"/>
      <c r="N251" s="701">
        <v>3</v>
      </c>
      <c r="O251" s="701">
        <v>4485</v>
      </c>
      <c r="P251" s="726"/>
      <c r="Q251" s="702">
        <v>1495</v>
      </c>
    </row>
    <row r="252" spans="1:17" ht="14.45" customHeight="1" x14ac:dyDescent="0.2">
      <c r="A252" s="696" t="s">
        <v>530</v>
      </c>
      <c r="B252" s="697" t="s">
        <v>2551</v>
      </c>
      <c r="C252" s="697" t="s">
        <v>2947</v>
      </c>
      <c r="D252" s="697" t="s">
        <v>2975</v>
      </c>
      <c r="E252" s="697" t="s">
        <v>2976</v>
      </c>
      <c r="F252" s="701"/>
      <c r="G252" s="701"/>
      <c r="H252" s="701"/>
      <c r="I252" s="701"/>
      <c r="J252" s="701">
        <v>2</v>
      </c>
      <c r="K252" s="701">
        <v>5250.22</v>
      </c>
      <c r="L252" s="701"/>
      <c r="M252" s="701">
        <v>2625.11</v>
      </c>
      <c r="N252" s="701"/>
      <c r="O252" s="701"/>
      <c r="P252" s="726"/>
      <c r="Q252" s="702"/>
    </row>
    <row r="253" spans="1:17" ht="14.45" customHeight="1" x14ac:dyDescent="0.2">
      <c r="A253" s="696" t="s">
        <v>530</v>
      </c>
      <c r="B253" s="697" t="s">
        <v>2551</v>
      </c>
      <c r="C253" s="697" t="s">
        <v>2947</v>
      </c>
      <c r="D253" s="697" t="s">
        <v>2977</v>
      </c>
      <c r="E253" s="697" t="s">
        <v>2978</v>
      </c>
      <c r="F253" s="701"/>
      <c r="G253" s="701"/>
      <c r="H253" s="701"/>
      <c r="I253" s="701"/>
      <c r="J253" s="701"/>
      <c r="K253" s="701"/>
      <c r="L253" s="701"/>
      <c r="M253" s="701"/>
      <c r="N253" s="701">
        <v>5</v>
      </c>
      <c r="O253" s="701">
        <v>6077.3</v>
      </c>
      <c r="P253" s="726"/>
      <c r="Q253" s="702">
        <v>1215.46</v>
      </c>
    </row>
    <row r="254" spans="1:17" ht="14.45" customHeight="1" x14ac:dyDescent="0.2">
      <c r="A254" s="696" t="s">
        <v>530</v>
      </c>
      <c r="B254" s="697" t="s">
        <v>2551</v>
      </c>
      <c r="C254" s="697" t="s">
        <v>2947</v>
      </c>
      <c r="D254" s="697" t="s">
        <v>2979</v>
      </c>
      <c r="E254" s="697" t="s">
        <v>2980</v>
      </c>
      <c r="F254" s="701"/>
      <c r="G254" s="701"/>
      <c r="H254" s="701"/>
      <c r="I254" s="701"/>
      <c r="J254" s="701">
        <v>1</v>
      </c>
      <c r="K254" s="701">
        <v>1213.49</v>
      </c>
      <c r="L254" s="701"/>
      <c r="M254" s="701">
        <v>1213.49</v>
      </c>
      <c r="N254" s="701">
        <v>5</v>
      </c>
      <c r="O254" s="701">
        <v>6067.5</v>
      </c>
      <c r="P254" s="726"/>
      <c r="Q254" s="702">
        <v>1213.5</v>
      </c>
    </row>
    <row r="255" spans="1:17" ht="14.45" customHeight="1" x14ac:dyDescent="0.2">
      <c r="A255" s="696" t="s">
        <v>530</v>
      </c>
      <c r="B255" s="697" t="s">
        <v>2551</v>
      </c>
      <c r="C255" s="697" t="s">
        <v>2947</v>
      </c>
      <c r="D255" s="697" t="s">
        <v>2981</v>
      </c>
      <c r="E255" s="697" t="s">
        <v>2980</v>
      </c>
      <c r="F255" s="701"/>
      <c r="G255" s="701"/>
      <c r="H255" s="701"/>
      <c r="I255" s="701"/>
      <c r="J255" s="701">
        <v>5</v>
      </c>
      <c r="K255" s="701">
        <v>6613.35</v>
      </c>
      <c r="L255" s="701"/>
      <c r="M255" s="701">
        <v>1322.67</v>
      </c>
      <c r="N255" s="701"/>
      <c r="O255" s="701"/>
      <c r="P255" s="726"/>
      <c r="Q255" s="702"/>
    </row>
    <row r="256" spans="1:17" ht="14.45" customHeight="1" x14ac:dyDescent="0.2">
      <c r="A256" s="696" t="s">
        <v>530</v>
      </c>
      <c r="B256" s="697" t="s">
        <v>2551</v>
      </c>
      <c r="C256" s="697" t="s">
        <v>2947</v>
      </c>
      <c r="D256" s="697" t="s">
        <v>2982</v>
      </c>
      <c r="E256" s="697" t="s">
        <v>2983</v>
      </c>
      <c r="F256" s="701">
        <v>3</v>
      </c>
      <c r="G256" s="701">
        <v>2367.87</v>
      </c>
      <c r="H256" s="701"/>
      <c r="I256" s="701">
        <v>789.29</v>
      </c>
      <c r="J256" s="701">
        <v>8</v>
      </c>
      <c r="K256" s="701">
        <v>6314.32</v>
      </c>
      <c r="L256" s="701"/>
      <c r="M256" s="701">
        <v>789.29</v>
      </c>
      <c r="N256" s="701">
        <v>2</v>
      </c>
      <c r="O256" s="701">
        <v>1578.58</v>
      </c>
      <c r="P256" s="726"/>
      <c r="Q256" s="702">
        <v>789.29</v>
      </c>
    </row>
    <row r="257" spans="1:17" ht="14.45" customHeight="1" x14ac:dyDescent="0.2">
      <c r="A257" s="696" t="s">
        <v>530</v>
      </c>
      <c r="B257" s="697" t="s">
        <v>2551</v>
      </c>
      <c r="C257" s="697" t="s">
        <v>2947</v>
      </c>
      <c r="D257" s="697" t="s">
        <v>2984</v>
      </c>
      <c r="E257" s="697" t="s">
        <v>2980</v>
      </c>
      <c r="F257" s="701"/>
      <c r="G257" s="701"/>
      <c r="H257" s="701"/>
      <c r="I257" s="701"/>
      <c r="J257" s="701"/>
      <c r="K257" s="701"/>
      <c r="L257" s="701"/>
      <c r="M257" s="701"/>
      <c r="N257" s="701">
        <v>3</v>
      </c>
      <c r="O257" s="701">
        <v>3269.16</v>
      </c>
      <c r="P257" s="726"/>
      <c r="Q257" s="702">
        <v>1089.72</v>
      </c>
    </row>
    <row r="258" spans="1:17" ht="14.45" customHeight="1" x14ac:dyDescent="0.2">
      <c r="A258" s="696" t="s">
        <v>530</v>
      </c>
      <c r="B258" s="697" t="s">
        <v>2551</v>
      </c>
      <c r="C258" s="697" t="s">
        <v>2947</v>
      </c>
      <c r="D258" s="697" t="s">
        <v>2985</v>
      </c>
      <c r="E258" s="697" t="s">
        <v>2986</v>
      </c>
      <c r="F258" s="701"/>
      <c r="G258" s="701"/>
      <c r="H258" s="701"/>
      <c r="I258" s="701"/>
      <c r="J258" s="701"/>
      <c r="K258" s="701"/>
      <c r="L258" s="701"/>
      <c r="M258" s="701"/>
      <c r="N258" s="701">
        <v>1</v>
      </c>
      <c r="O258" s="701">
        <v>10807.5</v>
      </c>
      <c r="P258" s="726"/>
      <c r="Q258" s="702">
        <v>10807.5</v>
      </c>
    </row>
    <row r="259" spans="1:17" ht="14.45" customHeight="1" x14ac:dyDescent="0.2">
      <c r="A259" s="696" t="s">
        <v>530</v>
      </c>
      <c r="B259" s="697" t="s">
        <v>2551</v>
      </c>
      <c r="C259" s="697" t="s">
        <v>2947</v>
      </c>
      <c r="D259" s="697" t="s">
        <v>2987</v>
      </c>
      <c r="E259" s="697" t="s">
        <v>2988</v>
      </c>
      <c r="F259" s="701"/>
      <c r="G259" s="701"/>
      <c r="H259" s="701"/>
      <c r="I259" s="701"/>
      <c r="J259" s="701">
        <v>8</v>
      </c>
      <c r="K259" s="701">
        <v>7041.2</v>
      </c>
      <c r="L259" s="701"/>
      <c r="M259" s="701">
        <v>880.15</v>
      </c>
      <c r="N259" s="701"/>
      <c r="O259" s="701"/>
      <c r="P259" s="726"/>
      <c r="Q259" s="702"/>
    </row>
    <row r="260" spans="1:17" ht="14.45" customHeight="1" x14ac:dyDescent="0.2">
      <c r="A260" s="696" t="s">
        <v>530</v>
      </c>
      <c r="B260" s="697" t="s">
        <v>2551</v>
      </c>
      <c r="C260" s="697" t="s">
        <v>2947</v>
      </c>
      <c r="D260" s="697" t="s">
        <v>2989</v>
      </c>
      <c r="E260" s="697" t="s">
        <v>2990</v>
      </c>
      <c r="F260" s="701"/>
      <c r="G260" s="701"/>
      <c r="H260" s="701"/>
      <c r="I260" s="701"/>
      <c r="J260" s="701">
        <v>1</v>
      </c>
      <c r="K260" s="701">
        <v>28950</v>
      </c>
      <c r="L260" s="701"/>
      <c r="M260" s="701">
        <v>28950</v>
      </c>
      <c r="N260" s="701"/>
      <c r="O260" s="701"/>
      <c r="P260" s="726"/>
      <c r="Q260" s="702"/>
    </row>
    <row r="261" spans="1:17" ht="14.45" customHeight="1" x14ac:dyDescent="0.2">
      <c r="A261" s="696" t="s">
        <v>530</v>
      </c>
      <c r="B261" s="697" t="s">
        <v>2551</v>
      </c>
      <c r="C261" s="697" t="s">
        <v>2947</v>
      </c>
      <c r="D261" s="697" t="s">
        <v>2991</v>
      </c>
      <c r="E261" s="697" t="s">
        <v>2992</v>
      </c>
      <c r="F261" s="701"/>
      <c r="G261" s="701"/>
      <c r="H261" s="701"/>
      <c r="I261" s="701"/>
      <c r="J261" s="701">
        <v>1</v>
      </c>
      <c r="K261" s="701">
        <v>907.5</v>
      </c>
      <c r="L261" s="701"/>
      <c r="M261" s="701">
        <v>907.5</v>
      </c>
      <c r="N261" s="701">
        <v>1</v>
      </c>
      <c r="O261" s="701">
        <v>907.5</v>
      </c>
      <c r="P261" s="726"/>
      <c r="Q261" s="702">
        <v>907.5</v>
      </c>
    </row>
    <row r="262" spans="1:17" ht="14.45" customHeight="1" x14ac:dyDescent="0.2">
      <c r="A262" s="696" t="s">
        <v>530</v>
      </c>
      <c r="B262" s="697" t="s">
        <v>2551</v>
      </c>
      <c r="C262" s="697" t="s">
        <v>2947</v>
      </c>
      <c r="D262" s="697" t="s">
        <v>2993</v>
      </c>
      <c r="E262" s="697" t="s">
        <v>2994</v>
      </c>
      <c r="F262" s="701"/>
      <c r="G262" s="701"/>
      <c r="H262" s="701"/>
      <c r="I262" s="701"/>
      <c r="J262" s="701"/>
      <c r="K262" s="701"/>
      <c r="L262" s="701"/>
      <c r="M262" s="701"/>
      <c r="N262" s="701">
        <v>2</v>
      </c>
      <c r="O262" s="701">
        <v>1190</v>
      </c>
      <c r="P262" s="726"/>
      <c r="Q262" s="702">
        <v>595</v>
      </c>
    </row>
    <row r="263" spans="1:17" ht="14.45" customHeight="1" x14ac:dyDescent="0.2">
      <c r="A263" s="696" t="s">
        <v>530</v>
      </c>
      <c r="B263" s="697" t="s">
        <v>2551</v>
      </c>
      <c r="C263" s="697" t="s">
        <v>2947</v>
      </c>
      <c r="D263" s="697" t="s">
        <v>2995</v>
      </c>
      <c r="E263" s="697" t="s">
        <v>2996</v>
      </c>
      <c r="F263" s="701">
        <v>1</v>
      </c>
      <c r="G263" s="701">
        <v>223.85</v>
      </c>
      <c r="H263" s="701"/>
      <c r="I263" s="701">
        <v>223.85</v>
      </c>
      <c r="J263" s="701">
        <v>3</v>
      </c>
      <c r="K263" s="701">
        <v>671.55</v>
      </c>
      <c r="L263" s="701"/>
      <c r="M263" s="701">
        <v>223.85</v>
      </c>
      <c r="N263" s="701"/>
      <c r="O263" s="701"/>
      <c r="P263" s="726"/>
      <c r="Q263" s="702"/>
    </row>
    <row r="264" spans="1:17" ht="14.45" customHeight="1" x14ac:dyDescent="0.2">
      <c r="A264" s="696" t="s">
        <v>530</v>
      </c>
      <c r="B264" s="697" t="s">
        <v>2551</v>
      </c>
      <c r="C264" s="697" t="s">
        <v>2947</v>
      </c>
      <c r="D264" s="697" t="s">
        <v>2997</v>
      </c>
      <c r="E264" s="697" t="s">
        <v>2998</v>
      </c>
      <c r="F264" s="701"/>
      <c r="G264" s="701"/>
      <c r="H264" s="701"/>
      <c r="I264" s="701"/>
      <c r="J264" s="701"/>
      <c r="K264" s="701"/>
      <c r="L264" s="701"/>
      <c r="M264" s="701"/>
      <c r="N264" s="701">
        <v>1</v>
      </c>
      <c r="O264" s="701">
        <v>7031.68</v>
      </c>
      <c r="P264" s="726"/>
      <c r="Q264" s="702">
        <v>7031.68</v>
      </c>
    </row>
    <row r="265" spans="1:17" ht="14.45" customHeight="1" x14ac:dyDescent="0.2">
      <c r="A265" s="696" t="s">
        <v>530</v>
      </c>
      <c r="B265" s="697" t="s">
        <v>2551</v>
      </c>
      <c r="C265" s="697" t="s">
        <v>2947</v>
      </c>
      <c r="D265" s="697" t="s">
        <v>2999</v>
      </c>
      <c r="E265" s="697" t="s">
        <v>3000</v>
      </c>
      <c r="F265" s="701"/>
      <c r="G265" s="701"/>
      <c r="H265" s="701"/>
      <c r="I265" s="701"/>
      <c r="J265" s="701"/>
      <c r="K265" s="701"/>
      <c r="L265" s="701"/>
      <c r="M265" s="701"/>
      <c r="N265" s="701">
        <v>1</v>
      </c>
      <c r="O265" s="701">
        <v>5030.17</v>
      </c>
      <c r="P265" s="726"/>
      <c r="Q265" s="702">
        <v>5030.17</v>
      </c>
    </row>
    <row r="266" spans="1:17" ht="14.45" customHeight="1" x14ac:dyDescent="0.2">
      <c r="A266" s="696" t="s">
        <v>530</v>
      </c>
      <c r="B266" s="697" t="s">
        <v>2551</v>
      </c>
      <c r="C266" s="697" t="s">
        <v>2947</v>
      </c>
      <c r="D266" s="697" t="s">
        <v>3001</v>
      </c>
      <c r="E266" s="697" t="s">
        <v>3002</v>
      </c>
      <c r="F266" s="701">
        <v>1</v>
      </c>
      <c r="G266" s="701">
        <v>408.74</v>
      </c>
      <c r="H266" s="701"/>
      <c r="I266" s="701">
        <v>408.74</v>
      </c>
      <c r="J266" s="701">
        <v>1</v>
      </c>
      <c r="K266" s="701">
        <v>408.74</v>
      </c>
      <c r="L266" s="701"/>
      <c r="M266" s="701">
        <v>408.74</v>
      </c>
      <c r="N266" s="701"/>
      <c r="O266" s="701"/>
      <c r="P266" s="726"/>
      <c r="Q266" s="702"/>
    </row>
    <row r="267" spans="1:17" ht="14.45" customHeight="1" x14ac:dyDescent="0.2">
      <c r="A267" s="696" t="s">
        <v>530</v>
      </c>
      <c r="B267" s="697" t="s">
        <v>2551</v>
      </c>
      <c r="C267" s="697" t="s">
        <v>2947</v>
      </c>
      <c r="D267" s="697" t="s">
        <v>3003</v>
      </c>
      <c r="E267" s="697" t="s">
        <v>3004</v>
      </c>
      <c r="F267" s="701">
        <v>1</v>
      </c>
      <c r="G267" s="701">
        <v>1317.9</v>
      </c>
      <c r="H267" s="701"/>
      <c r="I267" s="701">
        <v>1317.9</v>
      </c>
      <c r="J267" s="701"/>
      <c r="K267" s="701"/>
      <c r="L267" s="701"/>
      <c r="M267" s="701"/>
      <c r="N267" s="701"/>
      <c r="O267" s="701"/>
      <c r="P267" s="726"/>
      <c r="Q267" s="702"/>
    </row>
    <row r="268" spans="1:17" ht="14.45" customHeight="1" x14ac:dyDescent="0.2">
      <c r="A268" s="696" t="s">
        <v>530</v>
      </c>
      <c r="B268" s="697" t="s">
        <v>2551</v>
      </c>
      <c r="C268" s="697" t="s">
        <v>2947</v>
      </c>
      <c r="D268" s="697" t="s">
        <v>3005</v>
      </c>
      <c r="E268" s="697" t="s">
        <v>3006</v>
      </c>
      <c r="F268" s="701">
        <v>1</v>
      </c>
      <c r="G268" s="701">
        <v>7289.24</v>
      </c>
      <c r="H268" s="701"/>
      <c r="I268" s="701">
        <v>7289.24</v>
      </c>
      <c r="J268" s="701"/>
      <c r="K268" s="701"/>
      <c r="L268" s="701"/>
      <c r="M268" s="701"/>
      <c r="N268" s="701"/>
      <c r="O268" s="701"/>
      <c r="P268" s="726"/>
      <c r="Q268" s="702"/>
    </row>
    <row r="269" spans="1:17" ht="14.45" customHeight="1" x14ac:dyDescent="0.2">
      <c r="A269" s="696" t="s">
        <v>530</v>
      </c>
      <c r="B269" s="697" t="s">
        <v>2551</v>
      </c>
      <c r="C269" s="697" t="s">
        <v>2947</v>
      </c>
      <c r="D269" s="697" t="s">
        <v>3007</v>
      </c>
      <c r="E269" s="697" t="s">
        <v>3008</v>
      </c>
      <c r="F269" s="701">
        <v>1</v>
      </c>
      <c r="G269" s="701">
        <v>6397.2</v>
      </c>
      <c r="H269" s="701"/>
      <c r="I269" s="701">
        <v>6397.2</v>
      </c>
      <c r="J269" s="701"/>
      <c r="K269" s="701"/>
      <c r="L269" s="701"/>
      <c r="M269" s="701"/>
      <c r="N269" s="701"/>
      <c r="O269" s="701"/>
      <c r="P269" s="726"/>
      <c r="Q269" s="702"/>
    </row>
    <row r="270" spans="1:17" ht="14.45" customHeight="1" x14ac:dyDescent="0.2">
      <c r="A270" s="696" t="s">
        <v>530</v>
      </c>
      <c r="B270" s="697" t="s">
        <v>2551</v>
      </c>
      <c r="C270" s="697" t="s">
        <v>2947</v>
      </c>
      <c r="D270" s="697" t="s">
        <v>3009</v>
      </c>
      <c r="E270" s="697" t="s">
        <v>3010</v>
      </c>
      <c r="F270" s="701"/>
      <c r="G270" s="701"/>
      <c r="H270" s="701"/>
      <c r="I270" s="701"/>
      <c r="J270" s="701"/>
      <c r="K270" s="701"/>
      <c r="L270" s="701"/>
      <c r="M270" s="701"/>
      <c r="N270" s="701">
        <v>1</v>
      </c>
      <c r="O270" s="701">
        <v>5708.29</v>
      </c>
      <c r="P270" s="726"/>
      <c r="Q270" s="702">
        <v>5708.29</v>
      </c>
    </row>
    <row r="271" spans="1:17" ht="14.45" customHeight="1" x14ac:dyDescent="0.2">
      <c r="A271" s="696" t="s">
        <v>530</v>
      </c>
      <c r="B271" s="697" t="s">
        <v>2551</v>
      </c>
      <c r="C271" s="697" t="s">
        <v>2947</v>
      </c>
      <c r="D271" s="697" t="s">
        <v>3011</v>
      </c>
      <c r="E271" s="697" t="s">
        <v>3012</v>
      </c>
      <c r="F271" s="701"/>
      <c r="G271" s="701"/>
      <c r="H271" s="701"/>
      <c r="I271" s="701"/>
      <c r="J271" s="701">
        <v>1</v>
      </c>
      <c r="K271" s="701">
        <v>740</v>
      </c>
      <c r="L271" s="701"/>
      <c r="M271" s="701">
        <v>740</v>
      </c>
      <c r="N271" s="701"/>
      <c r="O271" s="701"/>
      <c r="P271" s="726"/>
      <c r="Q271" s="702"/>
    </row>
    <row r="272" spans="1:17" ht="14.45" customHeight="1" x14ac:dyDescent="0.2">
      <c r="A272" s="696" t="s">
        <v>530</v>
      </c>
      <c r="B272" s="697" t="s">
        <v>2551</v>
      </c>
      <c r="C272" s="697" t="s">
        <v>2947</v>
      </c>
      <c r="D272" s="697" t="s">
        <v>3013</v>
      </c>
      <c r="E272" s="697" t="s">
        <v>3014</v>
      </c>
      <c r="F272" s="701"/>
      <c r="G272" s="701"/>
      <c r="H272" s="701"/>
      <c r="I272" s="701"/>
      <c r="J272" s="701"/>
      <c r="K272" s="701"/>
      <c r="L272" s="701"/>
      <c r="M272" s="701"/>
      <c r="N272" s="701">
        <v>2</v>
      </c>
      <c r="O272" s="701">
        <v>1921.48</v>
      </c>
      <c r="P272" s="726"/>
      <c r="Q272" s="702">
        <v>960.74</v>
      </c>
    </row>
    <row r="273" spans="1:17" ht="14.45" customHeight="1" x14ac:dyDescent="0.2">
      <c r="A273" s="696" t="s">
        <v>530</v>
      </c>
      <c r="B273" s="697" t="s">
        <v>2551</v>
      </c>
      <c r="C273" s="697" t="s">
        <v>2947</v>
      </c>
      <c r="D273" s="697" t="s">
        <v>3015</v>
      </c>
      <c r="E273" s="697" t="s">
        <v>3016</v>
      </c>
      <c r="F273" s="701"/>
      <c r="G273" s="701"/>
      <c r="H273" s="701"/>
      <c r="I273" s="701"/>
      <c r="J273" s="701"/>
      <c r="K273" s="701"/>
      <c r="L273" s="701"/>
      <c r="M273" s="701"/>
      <c r="N273" s="701">
        <v>1</v>
      </c>
      <c r="O273" s="701">
        <v>960.74</v>
      </c>
      <c r="P273" s="726"/>
      <c r="Q273" s="702">
        <v>960.74</v>
      </c>
    </row>
    <row r="274" spans="1:17" ht="14.45" customHeight="1" x14ac:dyDescent="0.2">
      <c r="A274" s="696" t="s">
        <v>530</v>
      </c>
      <c r="B274" s="697" t="s">
        <v>2551</v>
      </c>
      <c r="C274" s="697" t="s">
        <v>2947</v>
      </c>
      <c r="D274" s="697" t="s">
        <v>3017</v>
      </c>
      <c r="E274" s="697" t="s">
        <v>3018</v>
      </c>
      <c r="F274" s="701"/>
      <c r="G274" s="701"/>
      <c r="H274" s="701"/>
      <c r="I274" s="701"/>
      <c r="J274" s="701"/>
      <c r="K274" s="701"/>
      <c r="L274" s="701"/>
      <c r="M274" s="701"/>
      <c r="N274" s="701">
        <v>3</v>
      </c>
      <c r="O274" s="701">
        <v>3360.17</v>
      </c>
      <c r="P274" s="726"/>
      <c r="Q274" s="702">
        <v>1120.0566666666666</v>
      </c>
    </row>
    <row r="275" spans="1:17" ht="14.45" customHeight="1" x14ac:dyDescent="0.2">
      <c r="A275" s="696" t="s">
        <v>530</v>
      </c>
      <c r="B275" s="697" t="s">
        <v>2551</v>
      </c>
      <c r="C275" s="697" t="s">
        <v>2947</v>
      </c>
      <c r="D275" s="697" t="s">
        <v>3019</v>
      </c>
      <c r="E275" s="697" t="s">
        <v>3020</v>
      </c>
      <c r="F275" s="701"/>
      <c r="G275" s="701"/>
      <c r="H275" s="701"/>
      <c r="I275" s="701"/>
      <c r="J275" s="701"/>
      <c r="K275" s="701"/>
      <c r="L275" s="701"/>
      <c r="M275" s="701"/>
      <c r="N275" s="701">
        <v>3</v>
      </c>
      <c r="O275" s="701">
        <v>3455.76</v>
      </c>
      <c r="P275" s="726"/>
      <c r="Q275" s="702">
        <v>1151.92</v>
      </c>
    </row>
    <row r="276" spans="1:17" ht="14.45" customHeight="1" x14ac:dyDescent="0.2">
      <c r="A276" s="696" t="s">
        <v>530</v>
      </c>
      <c r="B276" s="697" t="s">
        <v>2551</v>
      </c>
      <c r="C276" s="697" t="s">
        <v>2947</v>
      </c>
      <c r="D276" s="697" t="s">
        <v>3021</v>
      </c>
      <c r="E276" s="697" t="s">
        <v>3022</v>
      </c>
      <c r="F276" s="701">
        <v>1</v>
      </c>
      <c r="G276" s="701">
        <v>2016</v>
      </c>
      <c r="H276" s="701"/>
      <c r="I276" s="701">
        <v>2016</v>
      </c>
      <c r="J276" s="701"/>
      <c r="K276" s="701"/>
      <c r="L276" s="701"/>
      <c r="M276" s="701"/>
      <c r="N276" s="701"/>
      <c r="O276" s="701"/>
      <c r="P276" s="726"/>
      <c r="Q276" s="702"/>
    </row>
    <row r="277" spans="1:17" ht="14.45" customHeight="1" x14ac:dyDescent="0.2">
      <c r="A277" s="696" t="s">
        <v>530</v>
      </c>
      <c r="B277" s="697" t="s">
        <v>2551</v>
      </c>
      <c r="C277" s="697" t="s">
        <v>2947</v>
      </c>
      <c r="D277" s="697" t="s">
        <v>3023</v>
      </c>
      <c r="E277" s="697" t="s">
        <v>3024</v>
      </c>
      <c r="F277" s="701"/>
      <c r="G277" s="701"/>
      <c r="H277" s="701"/>
      <c r="I277" s="701"/>
      <c r="J277" s="701">
        <v>1</v>
      </c>
      <c r="K277" s="701">
        <v>9403</v>
      </c>
      <c r="L277" s="701"/>
      <c r="M277" s="701">
        <v>9403</v>
      </c>
      <c r="N277" s="701"/>
      <c r="O277" s="701"/>
      <c r="P277" s="726"/>
      <c r="Q277" s="702"/>
    </row>
    <row r="278" spans="1:17" ht="14.45" customHeight="1" x14ac:dyDescent="0.2">
      <c r="A278" s="696" t="s">
        <v>530</v>
      </c>
      <c r="B278" s="697" t="s">
        <v>2551</v>
      </c>
      <c r="C278" s="697" t="s">
        <v>2947</v>
      </c>
      <c r="D278" s="697" t="s">
        <v>3025</v>
      </c>
      <c r="E278" s="697" t="s">
        <v>3026</v>
      </c>
      <c r="F278" s="701">
        <v>1</v>
      </c>
      <c r="G278" s="701">
        <v>9100</v>
      </c>
      <c r="H278" s="701"/>
      <c r="I278" s="701">
        <v>9100</v>
      </c>
      <c r="J278" s="701"/>
      <c r="K278" s="701"/>
      <c r="L278" s="701"/>
      <c r="M278" s="701"/>
      <c r="N278" s="701">
        <v>1</v>
      </c>
      <c r="O278" s="701">
        <v>8452.5</v>
      </c>
      <c r="P278" s="726"/>
      <c r="Q278" s="702">
        <v>8452.5</v>
      </c>
    </row>
    <row r="279" spans="1:17" ht="14.45" customHeight="1" x14ac:dyDescent="0.2">
      <c r="A279" s="696" t="s">
        <v>530</v>
      </c>
      <c r="B279" s="697" t="s">
        <v>2551</v>
      </c>
      <c r="C279" s="697" t="s">
        <v>2947</v>
      </c>
      <c r="D279" s="697" t="s">
        <v>3027</v>
      </c>
      <c r="E279" s="697" t="s">
        <v>3028</v>
      </c>
      <c r="F279" s="701">
        <v>2</v>
      </c>
      <c r="G279" s="701">
        <v>42561.2</v>
      </c>
      <c r="H279" s="701"/>
      <c r="I279" s="701">
        <v>21280.6</v>
      </c>
      <c r="J279" s="701"/>
      <c r="K279" s="701"/>
      <c r="L279" s="701"/>
      <c r="M279" s="701"/>
      <c r="N279" s="701"/>
      <c r="O279" s="701"/>
      <c r="P279" s="726"/>
      <c r="Q279" s="702"/>
    </row>
    <row r="280" spans="1:17" ht="14.45" customHeight="1" x14ac:dyDescent="0.2">
      <c r="A280" s="696" t="s">
        <v>530</v>
      </c>
      <c r="B280" s="697" t="s">
        <v>2551</v>
      </c>
      <c r="C280" s="697" t="s">
        <v>2947</v>
      </c>
      <c r="D280" s="697" t="s">
        <v>3029</v>
      </c>
      <c r="E280" s="697" t="s">
        <v>3030</v>
      </c>
      <c r="F280" s="701">
        <v>1</v>
      </c>
      <c r="G280" s="701">
        <v>7437.74</v>
      </c>
      <c r="H280" s="701"/>
      <c r="I280" s="701">
        <v>7437.74</v>
      </c>
      <c r="J280" s="701"/>
      <c r="K280" s="701"/>
      <c r="L280" s="701"/>
      <c r="M280" s="701"/>
      <c r="N280" s="701"/>
      <c r="O280" s="701"/>
      <c r="P280" s="726"/>
      <c r="Q280" s="702"/>
    </row>
    <row r="281" spans="1:17" ht="14.45" customHeight="1" x14ac:dyDescent="0.2">
      <c r="A281" s="696" t="s">
        <v>530</v>
      </c>
      <c r="B281" s="697" t="s">
        <v>2551</v>
      </c>
      <c r="C281" s="697" t="s">
        <v>2947</v>
      </c>
      <c r="D281" s="697" t="s">
        <v>3031</v>
      </c>
      <c r="E281" s="697" t="s">
        <v>3032</v>
      </c>
      <c r="F281" s="701"/>
      <c r="G281" s="701"/>
      <c r="H281" s="701"/>
      <c r="I281" s="701"/>
      <c r="J281" s="701">
        <v>1</v>
      </c>
      <c r="K281" s="701">
        <v>294.35000000000002</v>
      </c>
      <c r="L281" s="701"/>
      <c r="M281" s="701">
        <v>294.35000000000002</v>
      </c>
      <c r="N281" s="701">
        <v>3</v>
      </c>
      <c r="O281" s="701">
        <v>883.08</v>
      </c>
      <c r="P281" s="726"/>
      <c r="Q281" s="702">
        <v>294.36</v>
      </c>
    </row>
    <row r="282" spans="1:17" ht="14.45" customHeight="1" x14ac:dyDescent="0.2">
      <c r="A282" s="696" t="s">
        <v>530</v>
      </c>
      <c r="B282" s="697" t="s">
        <v>2551</v>
      </c>
      <c r="C282" s="697" t="s">
        <v>2947</v>
      </c>
      <c r="D282" s="697" t="s">
        <v>3033</v>
      </c>
      <c r="E282" s="697" t="s">
        <v>3034</v>
      </c>
      <c r="F282" s="701">
        <v>1</v>
      </c>
      <c r="G282" s="701">
        <v>4676</v>
      </c>
      <c r="H282" s="701"/>
      <c r="I282" s="701">
        <v>4676</v>
      </c>
      <c r="J282" s="701"/>
      <c r="K282" s="701"/>
      <c r="L282" s="701"/>
      <c r="M282" s="701"/>
      <c r="N282" s="701"/>
      <c r="O282" s="701"/>
      <c r="P282" s="726"/>
      <c r="Q282" s="702"/>
    </row>
    <row r="283" spans="1:17" ht="14.45" customHeight="1" x14ac:dyDescent="0.2">
      <c r="A283" s="696" t="s">
        <v>530</v>
      </c>
      <c r="B283" s="697" t="s">
        <v>2551</v>
      </c>
      <c r="C283" s="697" t="s">
        <v>2947</v>
      </c>
      <c r="D283" s="697" t="s">
        <v>3035</v>
      </c>
      <c r="E283" s="697" t="s">
        <v>3034</v>
      </c>
      <c r="F283" s="701">
        <v>4</v>
      </c>
      <c r="G283" s="701">
        <v>2368</v>
      </c>
      <c r="H283" s="701"/>
      <c r="I283" s="701">
        <v>592</v>
      </c>
      <c r="J283" s="701"/>
      <c r="K283" s="701"/>
      <c r="L283" s="701"/>
      <c r="M283" s="701"/>
      <c r="N283" s="701"/>
      <c r="O283" s="701"/>
      <c r="P283" s="726"/>
      <c r="Q283" s="702"/>
    </row>
    <row r="284" spans="1:17" ht="14.45" customHeight="1" x14ac:dyDescent="0.2">
      <c r="A284" s="696" t="s">
        <v>530</v>
      </c>
      <c r="B284" s="697" t="s">
        <v>2551</v>
      </c>
      <c r="C284" s="697" t="s">
        <v>2947</v>
      </c>
      <c r="D284" s="697" t="s">
        <v>3036</v>
      </c>
      <c r="E284" s="697" t="s">
        <v>3037</v>
      </c>
      <c r="F284" s="701">
        <v>15</v>
      </c>
      <c r="G284" s="701">
        <v>8347.5</v>
      </c>
      <c r="H284" s="701"/>
      <c r="I284" s="701">
        <v>556.5</v>
      </c>
      <c r="J284" s="701">
        <v>27</v>
      </c>
      <c r="K284" s="701">
        <v>13069.080000000007</v>
      </c>
      <c r="L284" s="701"/>
      <c r="M284" s="701">
        <v>484.04000000000025</v>
      </c>
      <c r="N284" s="701">
        <v>38</v>
      </c>
      <c r="O284" s="701">
        <v>18270.000000000015</v>
      </c>
      <c r="P284" s="726"/>
      <c r="Q284" s="702">
        <v>480.78947368421092</v>
      </c>
    </row>
    <row r="285" spans="1:17" ht="14.45" customHeight="1" x14ac:dyDescent="0.2">
      <c r="A285" s="696" t="s">
        <v>530</v>
      </c>
      <c r="B285" s="697" t="s">
        <v>2551</v>
      </c>
      <c r="C285" s="697" t="s">
        <v>2947</v>
      </c>
      <c r="D285" s="697" t="s">
        <v>3038</v>
      </c>
      <c r="E285" s="697" t="s">
        <v>3039</v>
      </c>
      <c r="F285" s="701">
        <v>1</v>
      </c>
      <c r="G285" s="701">
        <v>252.02</v>
      </c>
      <c r="H285" s="701"/>
      <c r="I285" s="701">
        <v>252.02</v>
      </c>
      <c r="J285" s="701">
        <v>0.7</v>
      </c>
      <c r="K285" s="701">
        <v>176.42</v>
      </c>
      <c r="L285" s="701"/>
      <c r="M285" s="701">
        <v>252.02857142857144</v>
      </c>
      <c r="N285" s="701">
        <v>0.6</v>
      </c>
      <c r="O285" s="701">
        <v>151.19999999999999</v>
      </c>
      <c r="P285" s="726"/>
      <c r="Q285" s="702">
        <v>252</v>
      </c>
    </row>
    <row r="286" spans="1:17" ht="14.45" customHeight="1" x14ac:dyDescent="0.2">
      <c r="A286" s="696" t="s">
        <v>530</v>
      </c>
      <c r="B286" s="697" t="s">
        <v>2551</v>
      </c>
      <c r="C286" s="697" t="s">
        <v>2947</v>
      </c>
      <c r="D286" s="697" t="s">
        <v>3040</v>
      </c>
      <c r="E286" s="697" t="s">
        <v>3039</v>
      </c>
      <c r="F286" s="701"/>
      <c r="G286" s="701"/>
      <c r="H286" s="701"/>
      <c r="I286" s="701"/>
      <c r="J286" s="701">
        <v>4</v>
      </c>
      <c r="K286" s="701">
        <v>1871.44</v>
      </c>
      <c r="L286" s="701"/>
      <c r="M286" s="701">
        <v>467.86</v>
      </c>
      <c r="N286" s="701"/>
      <c r="O286" s="701"/>
      <c r="P286" s="726"/>
      <c r="Q286" s="702"/>
    </row>
    <row r="287" spans="1:17" ht="14.45" customHeight="1" x14ac:dyDescent="0.2">
      <c r="A287" s="696" t="s">
        <v>530</v>
      </c>
      <c r="B287" s="697" t="s">
        <v>2551</v>
      </c>
      <c r="C287" s="697" t="s">
        <v>2947</v>
      </c>
      <c r="D287" s="697" t="s">
        <v>3041</v>
      </c>
      <c r="E287" s="697" t="s">
        <v>3039</v>
      </c>
      <c r="F287" s="701">
        <v>8</v>
      </c>
      <c r="G287" s="701">
        <v>13715.439999999999</v>
      </c>
      <c r="H287" s="701"/>
      <c r="I287" s="701">
        <v>1714.4299999999998</v>
      </c>
      <c r="J287" s="701"/>
      <c r="K287" s="701"/>
      <c r="L287" s="701"/>
      <c r="M287" s="701"/>
      <c r="N287" s="701">
        <v>14</v>
      </c>
      <c r="O287" s="701">
        <v>22119.86</v>
      </c>
      <c r="P287" s="726"/>
      <c r="Q287" s="702">
        <v>1579.99</v>
      </c>
    </row>
    <row r="288" spans="1:17" ht="14.45" customHeight="1" x14ac:dyDescent="0.2">
      <c r="A288" s="696" t="s">
        <v>530</v>
      </c>
      <c r="B288" s="697" t="s">
        <v>2551</v>
      </c>
      <c r="C288" s="697" t="s">
        <v>2947</v>
      </c>
      <c r="D288" s="697" t="s">
        <v>3042</v>
      </c>
      <c r="E288" s="697" t="s">
        <v>3043</v>
      </c>
      <c r="F288" s="701"/>
      <c r="G288" s="701"/>
      <c r="H288" s="701"/>
      <c r="I288" s="701"/>
      <c r="J288" s="701"/>
      <c r="K288" s="701"/>
      <c r="L288" s="701"/>
      <c r="M288" s="701"/>
      <c r="N288" s="701">
        <v>1</v>
      </c>
      <c r="O288" s="701">
        <v>1588.33</v>
      </c>
      <c r="P288" s="726"/>
      <c r="Q288" s="702">
        <v>1588.33</v>
      </c>
    </row>
    <row r="289" spans="1:17" ht="14.45" customHeight="1" x14ac:dyDescent="0.2">
      <c r="A289" s="696" t="s">
        <v>530</v>
      </c>
      <c r="B289" s="697" t="s">
        <v>2551</v>
      </c>
      <c r="C289" s="697" t="s">
        <v>2947</v>
      </c>
      <c r="D289" s="697" t="s">
        <v>3044</v>
      </c>
      <c r="E289" s="697" t="s">
        <v>3045</v>
      </c>
      <c r="F289" s="701"/>
      <c r="G289" s="701"/>
      <c r="H289" s="701"/>
      <c r="I289" s="701"/>
      <c r="J289" s="701">
        <v>4</v>
      </c>
      <c r="K289" s="701">
        <v>2024</v>
      </c>
      <c r="L289" s="701"/>
      <c r="M289" s="701">
        <v>506</v>
      </c>
      <c r="N289" s="701"/>
      <c r="O289" s="701"/>
      <c r="P289" s="726"/>
      <c r="Q289" s="702"/>
    </row>
    <row r="290" spans="1:17" ht="14.45" customHeight="1" x14ac:dyDescent="0.2">
      <c r="A290" s="696" t="s">
        <v>530</v>
      </c>
      <c r="B290" s="697" t="s">
        <v>2551</v>
      </c>
      <c r="C290" s="697" t="s">
        <v>2947</v>
      </c>
      <c r="D290" s="697" t="s">
        <v>3046</v>
      </c>
      <c r="E290" s="697" t="s">
        <v>3047</v>
      </c>
      <c r="F290" s="701"/>
      <c r="G290" s="701"/>
      <c r="H290" s="701"/>
      <c r="I290" s="701"/>
      <c r="J290" s="701">
        <v>1</v>
      </c>
      <c r="K290" s="701">
        <v>7898.49</v>
      </c>
      <c r="L290" s="701"/>
      <c r="M290" s="701">
        <v>7898.49</v>
      </c>
      <c r="N290" s="701"/>
      <c r="O290" s="701"/>
      <c r="P290" s="726"/>
      <c r="Q290" s="702"/>
    </row>
    <row r="291" spans="1:17" ht="14.45" customHeight="1" x14ac:dyDescent="0.2">
      <c r="A291" s="696" t="s">
        <v>530</v>
      </c>
      <c r="B291" s="697" t="s">
        <v>2551</v>
      </c>
      <c r="C291" s="697" t="s">
        <v>2947</v>
      </c>
      <c r="D291" s="697" t="s">
        <v>3048</v>
      </c>
      <c r="E291" s="697" t="s">
        <v>3049</v>
      </c>
      <c r="F291" s="701"/>
      <c r="G291" s="701"/>
      <c r="H291" s="701"/>
      <c r="I291" s="701"/>
      <c r="J291" s="701">
        <v>2</v>
      </c>
      <c r="K291" s="701">
        <v>8905.6</v>
      </c>
      <c r="L291" s="701"/>
      <c r="M291" s="701">
        <v>4452.8</v>
      </c>
      <c r="N291" s="701"/>
      <c r="O291" s="701"/>
      <c r="P291" s="726"/>
      <c r="Q291" s="702"/>
    </row>
    <row r="292" spans="1:17" ht="14.45" customHeight="1" x14ac:dyDescent="0.2">
      <c r="A292" s="696" t="s">
        <v>530</v>
      </c>
      <c r="B292" s="697" t="s">
        <v>2551</v>
      </c>
      <c r="C292" s="697" t="s">
        <v>2947</v>
      </c>
      <c r="D292" s="697" t="s">
        <v>3050</v>
      </c>
      <c r="E292" s="697" t="s">
        <v>3051</v>
      </c>
      <c r="F292" s="701"/>
      <c r="G292" s="701"/>
      <c r="H292" s="701"/>
      <c r="I292" s="701"/>
      <c r="J292" s="701">
        <v>8</v>
      </c>
      <c r="K292" s="701">
        <v>9256.89</v>
      </c>
      <c r="L292" s="701"/>
      <c r="M292" s="701">
        <v>1157.1112499999999</v>
      </c>
      <c r="N292" s="701"/>
      <c r="O292" s="701"/>
      <c r="P292" s="726"/>
      <c r="Q292" s="702"/>
    </row>
    <row r="293" spans="1:17" ht="14.45" customHeight="1" x14ac:dyDescent="0.2">
      <c r="A293" s="696" t="s">
        <v>530</v>
      </c>
      <c r="B293" s="697" t="s">
        <v>2551</v>
      </c>
      <c r="C293" s="697" t="s">
        <v>2947</v>
      </c>
      <c r="D293" s="697" t="s">
        <v>3052</v>
      </c>
      <c r="E293" s="697" t="s">
        <v>3053</v>
      </c>
      <c r="F293" s="701"/>
      <c r="G293" s="701"/>
      <c r="H293" s="701"/>
      <c r="I293" s="701"/>
      <c r="J293" s="701"/>
      <c r="K293" s="701"/>
      <c r="L293" s="701"/>
      <c r="M293" s="701"/>
      <c r="N293" s="701">
        <v>1</v>
      </c>
      <c r="O293" s="701">
        <v>9112.75</v>
      </c>
      <c r="P293" s="726"/>
      <c r="Q293" s="702">
        <v>9112.75</v>
      </c>
    </row>
    <row r="294" spans="1:17" ht="14.45" customHeight="1" x14ac:dyDescent="0.2">
      <c r="A294" s="696" t="s">
        <v>530</v>
      </c>
      <c r="B294" s="697" t="s">
        <v>2551</v>
      </c>
      <c r="C294" s="697" t="s">
        <v>2947</v>
      </c>
      <c r="D294" s="697" t="s">
        <v>3054</v>
      </c>
      <c r="E294" s="697" t="s">
        <v>3055</v>
      </c>
      <c r="F294" s="701"/>
      <c r="G294" s="701"/>
      <c r="H294" s="701"/>
      <c r="I294" s="701"/>
      <c r="J294" s="701"/>
      <c r="K294" s="701"/>
      <c r="L294" s="701"/>
      <c r="M294" s="701"/>
      <c r="N294" s="701">
        <v>3</v>
      </c>
      <c r="O294" s="701">
        <v>3448.47</v>
      </c>
      <c r="P294" s="726"/>
      <c r="Q294" s="702">
        <v>1149.49</v>
      </c>
    </row>
    <row r="295" spans="1:17" ht="14.45" customHeight="1" x14ac:dyDescent="0.2">
      <c r="A295" s="696" t="s">
        <v>530</v>
      </c>
      <c r="B295" s="697" t="s">
        <v>2551</v>
      </c>
      <c r="C295" s="697" t="s">
        <v>2947</v>
      </c>
      <c r="D295" s="697" t="s">
        <v>3056</v>
      </c>
      <c r="E295" s="697" t="s">
        <v>3055</v>
      </c>
      <c r="F295" s="701"/>
      <c r="G295" s="701"/>
      <c r="H295" s="701"/>
      <c r="I295" s="701"/>
      <c r="J295" s="701"/>
      <c r="K295" s="701"/>
      <c r="L295" s="701"/>
      <c r="M295" s="701"/>
      <c r="N295" s="701">
        <v>1</v>
      </c>
      <c r="O295" s="701">
        <v>1901.72</v>
      </c>
      <c r="P295" s="726"/>
      <c r="Q295" s="702">
        <v>1901.72</v>
      </c>
    </row>
    <row r="296" spans="1:17" ht="14.45" customHeight="1" x14ac:dyDescent="0.2">
      <c r="A296" s="696" t="s">
        <v>530</v>
      </c>
      <c r="B296" s="697" t="s">
        <v>2551</v>
      </c>
      <c r="C296" s="697" t="s">
        <v>2947</v>
      </c>
      <c r="D296" s="697" t="s">
        <v>3057</v>
      </c>
      <c r="E296" s="697" t="s">
        <v>3058</v>
      </c>
      <c r="F296" s="701">
        <v>17</v>
      </c>
      <c r="G296" s="701">
        <v>1642.1999999999996</v>
      </c>
      <c r="H296" s="701"/>
      <c r="I296" s="701">
        <v>96.59999999999998</v>
      </c>
      <c r="J296" s="701">
        <v>4</v>
      </c>
      <c r="K296" s="701">
        <v>386.4</v>
      </c>
      <c r="L296" s="701"/>
      <c r="M296" s="701">
        <v>96.6</v>
      </c>
      <c r="N296" s="701">
        <v>23</v>
      </c>
      <c r="O296" s="701">
        <v>2221.7999999999997</v>
      </c>
      <c r="P296" s="726"/>
      <c r="Q296" s="702">
        <v>96.6</v>
      </c>
    </row>
    <row r="297" spans="1:17" ht="14.45" customHeight="1" x14ac:dyDescent="0.2">
      <c r="A297" s="696" t="s">
        <v>530</v>
      </c>
      <c r="B297" s="697" t="s">
        <v>2551</v>
      </c>
      <c r="C297" s="697" t="s">
        <v>2947</v>
      </c>
      <c r="D297" s="697" t="s">
        <v>3059</v>
      </c>
      <c r="E297" s="697" t="s">
        <v>3060</v>
      </c>
      <c r="F297" s="701"/>
      <c r="G297" s="701"/>
      <c r="H297" s="701"/>
      <c r="I297" s="701"/>
      <c r="J297" s="701"/>
      <c r="K297" s="701"/>
      <c r="L297" s="701"/>
      <c r="M297" s="701"/>
      <c r="N297" s="701">
        <v>10</v>
      </c>
      <c r="O297" s="701">
        <v>6105</v>
      </c>
      <c r="P297" s="726"/>
      <c r="Q297" s="702">
        <v>610.5</v>
      </c>
    </row>
    <row r="298" spans="1:17" ht="14.45" customHeight="1" x14ac:dyDescent="0.2">
      <c r="A298" s="696" t="s">
        <v>530</v>
      </c>
      <c r="B298" s="697" t="s">
        <v>2551</v>
      </c>
      <c r="C298" s="697" t="s">
        <v>2947</v>
      </c>
      <c r="D298" s="697" t="s">
        <v>3061</v>
      </c>
      <c r="E298" s="697" t="s">
        <v>3062</v>
      </c>
      <c r="F298" s="701">
        <v>1</v>
      </c>
      <c r="G298" s="701">
        <v>10249.799999999999</v>
      </c>
      <c r="H298" s="701"/>
      <c r="I298" s="701">
        <v>10249.799999999999</v>
      </c>
      <c r="J298" s="701"/>
      <c r="K298" s="701"/>
      <c r="L298" s="701"/>
      <c r="M298" s="701"/>
      <c r="N298" s="701">
        <v>1</v>
      </c>
      <c r="O298" s="701">
        <v>10249.6</v>
      </c>
      <c r="P298" s="726"/>
      <c r="Q298" s="702">
        <v>10249.6</v>
      </c>
    </row>
    <row r="299" spans="1:17" ht="14.45" customHeight="1" x14ac:dyDescent="0.2">
      <c r="A299" s="696" t="s">
        <v>530</v>
      </c>
      <c r="B299" s="697" t="s">
        <v>2551</v>
      </c>
      <c r="C299" s="697" t="s">
        <v>2947</v>
      </c>
      <c r="D299" s="697" t="s">
        <v>3063</v>
      </c>
      <c r="E299" s="697" t="s">
        <v>3064</v>
      </c>
      <c r="F299" s="701">
        <v>1</v>
      </c>
      <c r="G299" s="701">
        <v>6755.23</v>
      </c>
      <c r="H299" s="701"/>
      <c r="I299" s="701">
        <v>6755.23</v>
      </c>
      <c r="J299" s="701"/>
      <c r="K299" s="701"/>
      <c r="L299" s="701"/>
      <c r="M299" s="701"/>
      <c r="N299" s="701"/>
      <c r="O299" s="701"/>
      <c r="P299" s="726"/>
      <c r="Q299" s="702"/>
    </row>
    <row r="300" spans="1:17" ht="14.45" customHeight="1" x14ac:dyDescent="0.2">
      <c r="A300" s="696" t="s">
        <v>530</v>
      </c>
      <c r="B300" s="697" t="s">
        <v>2551</v>
      </c>
      <c r="C300" s="697" t="s">
        <v>2947</v>
      </c>
      <c r="D300" s="697" t="s">
        <v>3065</v>
      </c>
      <c r="E300" s="697" t="s">
        <v>3066</v>
      </c>
      <c r="F300" s="701"/>
      <c r="G300" s="701"/>
      <c r="H300" s="701"/>
      <c r="I300" s="701"/>
      <c r="J300" s="701"/>
      <c r="K300" s="701"/>
      <c r="L300" s="701"/>
      <c r="M300" s="701"/>
      <c r="N300" s="701">
        <v>1</v>
      </c>
      <c r="O300" s="701">
        <v>9893.2099999999991</v>
      </c>
      <c r="P300" s="726"/>
      <c r="Q300" s="702">
        <v>9893.2099999999991</v>
      </c>
    </row>
    <row r="301" spans="1:17" ht="14.45" customHeight="1" x14ac:dyDescent="0.2">
      <c r="A301" s="696" t="s">
        <v>530</v>
      </c>
      <c r="B301" s="697" t="s">
        <v>2551</v>
      </c>
      <c r="C301" s="697" t="s">
        <v>2947</v>
      </c>
      <c r="D301" s="697" t="s">
        <v>3067</v>
      </c>
      <c r="E301" s="697" t="s">
        <v>2980</v>
      </c>
      <c r="F301" s="701"/>
      <c r="G301" s="701"/>
      <c r="H301" s="701"/>
      <c r="I301" s="701"/>
      <c r="J301" s="701"/>
      <c r="K301" s="701"/>
      <c r="L301" s="701"/>
      <c r="M301" s="701"/>
      <c r="N301" s="701">
        <v>2</v>
      </c>
      <c r="O301" s="701">
        <v>2323.66</v>
      </c>
      <c r="P301" s="726"/>
      <c r="Q301" s="702">
        <v>1161.83</v>
      </c>
    </row>
    <row r="302" spans="1:17" ht="14.45" customHeight="1" x14ac:dyDescent="0.2">
      <c r="A302" s="696" t="s">
        <v>530</v>
      </c>
      <c r="B302" s="697" t="s">
        <v>2551</v>
      </c>
      <c r="C302" s="697" t="s">
        <v>2947</v>
      </c>
      <c r="D302" s="697" t="s">
        <v>3068</v>
      </c>
      <c r="E302" s="697" t="s">
        <v>3069</v>
      </c>
      <c r="F302" s="701">
        <v>2</v>
      </c>
      <c r="G302" s="701">
        <v>437.34</v>
      </c>
      <c r="H302" s="701"/>
      <c r="I302" s="701">
        <v>218.67</v>
      </c>
      <c r="J302" s="701">
        <v>2.5</v>
      </c>
      <c r="K302" s="701">
        <v>465.45</v>
      </c>
      <c r="L302" s="701"/>
      <c r="M302" s="701">
        <v>186.18</v>
      </c>
      <c r="N302" s="701">
        <v>20</v>
      </c>
      <c r="O302" s="701">
        <v>3723.6</v>
      </c>
      <c r="P302" s="726"/>
      <c r="Q302" s="702">
        <v>186.18</v>
      </c>
    </row>
    <row r="303" spans="1:17" ht="14.45" customHeight="1" x14ac:dyDescent="0.2">
      <c r="A303" s="696" t="s">
        <v>530</v>
      </c>
      <c r="B303" s="697" t="s">
        <v>2551</v>
      </c>
      <c r="C303" s="697" t="s">
        <v>2947</v>
      </c>
      <c r="D303" s="697" t="s">
        <v>3070</v>
      </c>
      <c r="E303" s="697" t="s">
        <v>3071</v>
      </c>
      <c r="F303" s="701"/>
      <c r="G303" s="701"/>
      <c r="H303" s="701"/>
      <c r="I303" s="701"/>
      <c r="J303" s="701"/>
      <c r="K303" s="701"/>
      <c r="L303" s="701"/>
      <c r="M303" s="701"/>
      <c r="N303" s="701">
        <v>1</v>
      </c>
      <c r="O303" s="701">
        <v>1783.48</v>
      </c>
      <c r="P303" s="726"/>
      <c r="Q303" s="702">
        <v>1783.48</v>
      </c>
    </row>
    <row r="304" spans="1:17" ht="14.45" customHeight="1" x14ac:dyDescent="0.2">
      <c r="A304" s="696" t="s">
        <v>530</v>
      </c>
      <c r="B304" s="697" t="s">
        <v>2551</v>
      </c>
      <c r="C304" s="697" t="s">
        <v>2947</v>
      </c>
      <c r="D304" s="697" t="s">
        <v>3072</v>
      </c>
      <c r="E304" s="697" t="s">
        <v>3073</v>
      </c>
      <c r="F304" s="701"/>
      <c r="G304" s="701"/>
      <c r="H304" s="701"/>
      <c r="I304" s="701"/>
      <c r="J304" s="701">
        <v>3</v>
      </c>
      <c r="K304" s="701">
        <v>3555.69</v>
      </c>
      <c r="L304" s="701"/>
      <c r="M304" s="701">
        <v>1185.23</v>
      </c>
      <c r="N304" s="701"/>
      <c r="O304" s="701"/>
      <c r="P304" s="726"/>
      <c r="Q304" s="702"/>
    </row>
    <row r="305" spans="1:17" ht="14.45" customHeight="1" x14ac:dyDescent="0.2">
      <c r="A305" s="696" t="s">
        <v>530</v>
      </c>
      <c r="B305" s="697" t="s">
        <v>2551</v>
      </c>
      <c r="C305" s="697" t="s">
        <v>2947</v>
      </c>
      <c r="D305" s="697" t="s">
        <v>3074</v>
      </c>
      <c r="E305" s="697" t="s">
        <v>3075</v>
      </c>
      <c r="F305" s="701"/>
      <c r="G305" s="701"/>
      <c r="H305" s="701"/>
      <c r="I305" s="701"/>
      <c r="J305" s="701">
        <v>2</v>
      </c>
      <c r="K305" s="701">
        <v>15628.32</v>
      </c>
      <c r="L305" s="701"/>
      <c r="M305" s="701">
        <v>7814.16</v>
      </c>
      <c r="N305" s="701"/>
      <c r="O305" s="701"/>
      <c r="P305" s="726"/>
      <c r="Q305" s="702"/>
    </row>
    <row r="306" spans="1:17" ht="14.45" customHeight="1" x14ac:dyDescent="0.2">
      <c r="A306" s="696" t="s">
        <v>530</v>
      </c>
      <c r="B306" s="697" t="s">
        <v>2551</v>
      </c>
      <c r="C306" s="697" t="s">
        <v>2947</v>
      </c>
      <c r="D306" s="697" t="s">
        <v>3076</v>
      </c>
      <c r="E306" s="697" t="s">
        <v>3077</v>
      </c>
      <c r="F306" s="701">
        <v>2</v>
      </c>
      <c r="G306" s="701">
        <v>4259.46</v>
      </c>
      <c r="H306" s="701"/>
      <c r="I306" s="701">
        <v>2129.73</v>
      </c>
      <c r="J306" s="701">
        <v>2</v>
      </c>
      <c r="K306" s="701">
        <v>3641.48</v>
      </c>
      <c r="L306" s="701"/>
      <c r="M306" s="701">
        <v>1820.74</v>
      </c>
      <c r="N306" s="701">
        <v>20</v>
      </c>
      <c r="O306" s="701">
        <v>36414.800000000003</v>
      </c>
      <c r="P306" s="726"/>
      <c r="Q306" s="702">
        <v>1820.7400000000002</v>
      </c>
    </row>
    <row r="307" spans="1:17" ht="14.45" customHeight="1" x14ac:dyDescent="0.2">
      <c r="A307" s="696" t="s">
        <v>530</v>
      </c>
      <c r="B307" s="697" t="s">
        <v>2551</v>
      </c>
      <c r="C307" s="697" t="s">
        <v>2947</v>
      </c>
      <c r="D307" s="697" t="s">
        <v>3078</v>
      </c>
      <c r="E307" s="697" t="s">
        <v>3077</v>
      </c>
      <c r="F307" s="701">
        <v>1</v>
      </c>
      <c r="G307" s="701">
        <v>2342.1799999999998</v>
      </c>
      <c r="H307" s="701"/>
      <c r="I307" s="701">
        <v>2342.1799999999998</v>
      </c>
      <c r="J307" s="701"/>
      <c r="K307" s="701"/>
      <c r="L307" s="701"/>
      <c r="M307" s="701"/>
      <c r="N307" s="701"/>
      <c r="O307" s="701"/>
      <c r="P307" s="726"/>
      <c r="Q307" s="702"/>
    </row>
    <row r="308" spans="1:17" ht="14.45" customHeight="1" x14ac:dyDescent="0.2">
      <c r="A308" s="696" t="s">
        <v>530</v>
      </c>
      <c r="B308" s="697" t="s">
        <v>2551</v>
      </c>
      <c r="C308" s="697" t="s">
        <v>2947</v>
      </c>
      <c r="D308" s="697" t="s">
        <v>3079</v>
      </c>
      <c r="E308" s="697" t="s">
        <v>3080</v>
      </c>
      <c r="F308" s="701"/>
      <c r="G308" s="701"/>
      <c r="H308" s="701"/>
      <c r="I308" s="701"/>
      <c r="J308" s="701"/>
      <c r="K308" s="701"/>
      <c r="L308" s="701"/>
      <c r="M308" s="701"/>
      <c r="N308" s="701">
        <v>1</v>
      </c>
      <c r="O308" s="701">
        <v>162.80000000000001</v>
      </c>
      <c r="P308" s="726"/>
      <c r="Q308" s="702">
        <v>162.80000000000001</v>
      </c>
    </row>
    <row r="309" spans="1:17" ht="14.45" customHeight="1" x14ac:dyDescent="0.2">
      <c r="A309" s="696" t="s">
        <v>530</v>
      </c>
      <c r="B309" s="697" t="s">
        <v>2551</v>
      </c>
      <c r="C309" s="697" t="s">
        <v>2947</v>
      </c>
      <c r="D309" s="697" t="s">
        <v>3081</v>
      </c>
      <c r="E309" s="697" t="s">
        <v>3082</v>
      </c>
      <c r="F309" s="701">
        <v>1.5</v>
      </c>
      <c r="G309" s="701">
        <v>8100</v>
      </c>
      <c r="H309" s="701"/>
      <c r="I309" s="701">
        <v>5400</v>
      </c>
      <c r="J309" s="701"/>
      <c r="K309" s="701"/>
      <c r="L309" s="701"/>
      <c r="M309" s="701"/>
      <c r="N309" s="701">
        <v>1</v>
      </c>
      <c r="O309" s="701">
        <v>5175</v>
      </c>
      <c r="P309" s="726"/>
      <c r="Q309" s="702">
        <v>5175</v>
      </c>
    </row>
    <row r="310" spans="1:17" ht="14.45" customHeight="1" x14ac:dyDescent="0.2">
      <c r="A310" s="696" t="s">
        <v>530</v>
      </c>
      <c r="B310" s="697" t="s">
        <v>2551</v>
      </c>
      <c r="C310" s="697" t="s">
        <v>2947</v>
      </c>
      <c r="D310" s="697" t="s">
        <v>3083</v>
      </c>
      <c r="E310" s="697" t="s">
        <v>3084</v>
      </c>
      <c r="F310" s="701">
        <v>9</v>
      </c>
      <c r="G310" s="701">
        <v>4952.7</v>
      </c>
      <c r="H310" s="701"/>
      <c r="I310" s="701">
        <v>550.29999999999995</v>
      </c>
      <c r="J310" s="701"/>
      <c r="K310" s="701"/>
      <c r="L310" s="701"/>
      <c r="M310" s="701"/>
      <c r="N310" s="701">
        <v>15</v>
      </c>
      <c r="O310" s="701">
        <v>7917.75</v>
      </c>
      <c r="P310" s="726"/>
      <c r="Q310" s="702">
        <v>527.85</v>
      </c>
    </row>
    <row r="311" spans="1:17" ht="14.45" customHeight="1" x14ac:dyDescent="0.2">
      <c r="A311" s="696" t="s">
        <v>530</v>
      </c>
      <c r="B311" s="697" t="s">
        <v>2551</v>
      </c>
      <c r="C311" s="697" t="s">
        <v>2947</v>
      </c>
      <c r="D311" s="697" t="s">
        <v>3085</v>
      </c>
      <c r="E311" s="697" t="s">
        <v>3086</v>
      </c>
      <c r="F311" s="701">
        <v>1</v>
      </c>
      <c r="G311" s="701">
        <v>4487.38</v>
      </c>
      <c r="H311" s="701"/>
      <c r="I311" s="701">
        <v>4487.38</v>
      </c>
      <c r="J311" s="701"/>
      <c r="K311" s="701"/>
      <c r="L311" s="701"/>
      <c r="M311" s="701"/>
      <c r="N311" s="701">
        <v>2</v>
      </c>
      <c r="O311" s="701">
        <v>8891.7999999999993</v>
      </c>
      <c r="P311" s="726"/>
      <c r="Q311" s="702">
        <v>4445.8999999999996</v>
      </c>
    </row>
    <row r="312" spans="1:17" ht="14.45" customHeight="1" x14ac:dyDescent="0.2">
      <c r="A312" s="696" t="s">
        <v>530</v>
      </c>
      <c r="B312" s="697" t="s">
        <v>2551</v>
      </c>
      <c r="C312" s="697" t="s">
        <v>2947</v>
      </c>
      <c r="D312" s="697" t="s">
        <v>3087</v>
      </c>
      <c r="E312" s="697" t="s">
        <v>3088</v>
      </c>
      <c r="F312" s="701"/>
      <c r="G312" s="701"/>
      <c r="H312" s="701"/>
      <c r="I312" s="701"/>
      <c r="J312" s="701"/>
      <c r="K312" s="701"/>
      <c r="L312" s="701"/>
      <c r="M312" s="701"/>
      <c r="N312" s="701">
        <v>1</v>
      </c>
      <c r="O312" s="701">
        <v>307.05</v>
      </c>
      <c r="P312" s="726"/>
      <c r="Q312" s="702">
        <v>307.05</v>
      </c>
    </row>
    <row r="313" spans="1:17" ht="14.45" customHeight="1" x14ac:dyDescent="0.2">
      <c r="A313" s="696" t="s">
        <v>530</v>
      </c>
      <c r="B313" s="697" t="s">
        <v>2551</v>
      </c>
      <c r="C313" s="697" t="s">
        <v>2947</v>
      </c>
      <c r="D313" s="697" t="s">
        <v>3089</v>
      </c>
      <c r="E313" s="697" t="s">
        <v>3090</v>
      </c>
      <c r="F313" s="701"/>
      <c r="G313" s="701"/>
      <c r="H313" s="701"/>
      <c r="I313" s="701"/>
      <c r="J313" s="701"/>
      <c r="K313" s="701"/>
      <c r="L313" s="701"/>
      <c r="M313" s="701"/>
      <c r="N313" s="701">
        <v>1</v>
      </c>
      <c r="O313" s="701">
        <v>1400</v>
      </c>
      <c r="P313" s="726"/>
      <c r="Q313" s="702">
        <v>1400</v>
      </c>
    </row>
    <row r="314" spans="1:17" ht="14.45" customHeight="1" x14ac:dyDescent="0.2">
      <c r="A314" s="696" t="s">
        <v>530</v>
      </c>
      <c r="B314" s="697" t="s">
        <v>2551</v>
      </c>
      <c r="C314" s="697" t="s">
        <v>2947</v>
      </c>
      <c r="D314" s="697" t="s">
        <v>3091</v>
      </c>
      <c r="E314" s="697" t="s">
        <v>3092</v>
      </c>
      <c r="F314" s="701">
        <v>23</v>
      </c>
      <c r="G314" s="701">
        <v>12949</v>
      </c>
      <c r="H314" s="701"/>
      <c r="I314" s="701">
        <v>563</v>
      </c>
      <c r="J314" s="701">
        <v>29</v>
      </c>
      <c r="K314" s="701">
        <v>16327</v>
      </c>
      <c r="L314" s="701"/>
      <c r="M314" s="701">
        <v>563</v>
      </c>
      <c r="N314" s="701">
        <v>33</v>
      </c>
      <c r="O314" s="701">
        <v>18579</v>
      </c>
      <c r="P314" s="726"/>
      <c r="Q314" s="702">
        <v>563</v>
      </c>
    </row>
    <row r="315" spans="1:17" ht="14.45" customHeight="1" x14ac:dyDescent="0.2">
      <c r="A315" s="696" t="s">
        <v>530</v>
      </c>
      <c r="B315" s="697" t="s">
        <v>2551</v>
      </c>
      <c r="C315" s="697" t="s">
        <v>2947</v>
      </c>
      <c r="D315" s="697" t="s">
        <v>3093</v>
      </c>
      <c r="E315" s="697" t="s">
        <v>3094</v>
      </c>
      <c r="F315" s="701">
        <v>2</v>
      </c>
      <c r="G315" s="701">
        <v>704.72</v>
      </c>
      <c r="H315" s="701"/>
      <c r="I315" s="701">
        <v>352.36</v>
      </c>
      <c r="J315" s="701">
        <v>5</v>
      </c>
      <c r="K315" s="701">
        <v>1761.3999999999999</v>
      </c>
      <c r="L315" s="701"/>
      <c r="M315" s="701">
        <v>352.28</v>
      </c>
      <c r="N315" s="701"/>
      <c r="O315" s="701"/>
      <c r="P315" s="726"/>
      <c r="Q315" s="702"/>
    </row>
    <row r="316" spans="1:17" ht="14.45" customHeight="1" x14ac:dyDescent="0.2">
      <c r="A316" s="696" t="s">
        <v>530</v>
      </c>
      <c r="B316" s="697" t="s">
        <v>2551</v>
      </c>
      <c r="C316" s="697" t="s">
        <v>2947</v>
      </c>
      <c r="D316" s="697" t="s">
        <v>3095</v>
      </c>
      <c r="E316" s="697" t="s">
        <v>3096</v>
      </c>
      <c r="F316" s="701"/>
      <c r="G316" s="701"/>
      <c r="H316" s="701"/>
      <c r="I316" s="701"/>
      <c r="J316" s="701">
        <v>2</v>
      </c>
      <c r="K316" s="701">
        <v>1427.12</v>
      </c>
      <c r="L316" s="701"/>
      <c r="M316" s="701">
        <v>713.56</v>
      </c>
      <c r="N316" s="701">
        <v>4</v>
      </c>
      <c r="O316" s="701">
        <v>2854.24</v>
      </c>
      <c r="P316" s="726"/>
      <c r="Q316" s="702">
        <v>713.56</v>
      </c>
    </row>
    <row r="317" spans="1:17" ht="14.45" customHeight="1" x14ac:dyDescent="0.2">
      <c r="A317" s="696" t="s">
        <v>530</v>
      </c>
      <c r="B317" s="697" t="s">
        <v>2551</v>
      </c>
      <c r="C317" s="697" t="s">
        <v>2947</v>
      </c>
      <c r="D317" s="697" t="s">
        <v>3097</v>
      </c>
      <c r="E317" s="697" t="s">
        <v>3098</v>
      </c>
      <c r="F317" s="701">
        <v>24</v>
      </c>
      <c r="G317" s="701">
        <v>33678.22</v>
      </c>
      <c r="H317" s="701"/>
      <c r="I317" s="701">
        <v>1403.2591666666667</v>
      </c>
      <c r="J317" s="701">
        <v>20</v>
      </c>
      <c r="K317" s="701">
        <v>18266</v>
      </c>
      <c r="L317" s="701"/>
      <c r="M317" s="701">
        <v>913.3</v>
      </c>
      <c r="N317" s="701">
        <v>7</v>
      </c>
      <c r="O317" s="701">
        <v>8719.0600000000013</v>
      </c>
      <c r="P317" s="726"/>
      <c r="Q317" s="702">
        <v>1245.5800000000002</v>
      </c>
    </row>
    <row r="318" spans="1:17" ht="14.45" customHeight="1" x14ac:dyDescent="0.2">
      <c r="A318" s="696" t="s">
        <v>530</v>
      </c>
      <c r="B318" s="697" t="s">
        <v>2551</v>
      </c>
      <c r="C318" s="697" t="s">
        <v>2947</v>
      </c>
      <c r="D318" s="697" t="s">
        <v>3099</v>
      </c>
      <c r="E318" s="697" t="s">
        <v>3100</v>
      </c>
      <c r="F318" s="701">
        <v>4.0999999999999996</v>
      </c>
      <c r="G318" s="701">
        <v>8648.9500000000007</v>
      </c>
      <c r="H318" s="701"/>
      <c r="I318" s="701">
        <v>2109.5000000000005</v>
      </c>
      <c r="J318" s="701"/>
      <c r="K318" s="701"/>
      <c r="L318" s="701"/>
      <c r="M318" s="701"/>
      <c r="N318" s="701"/>
      <c r="O318" s="701"/>
      <c r="P318" s="726"/>
      <c r="Q318" s="702"/>
    </row>
    <row r="319" spans="1:17" ht="14.45" customHeight="1" x14ac:dyDescent="0.2">
      <c r="A319" s="696" t="s">
        <v>530</v>
      </c>
      <c r="B319" s="697" t="s">
        <v>2551</v>
      </c>
      <c r="C319" s="697" t="s">
        <v>2947</v>
      </c>
      <c r="D319" s="697" t="s">
        <v>3101</v>
      </c>
      <c r="E319" s="697" t="s">
        <v>3102</v>
      </c>
      <c r="F319" s="701"/>
      <c r="G319" s="701"/>
      <c r="H319" s="701"/>
      <c r="I319" s="701"/>
      <c r="J319" s="701">
        <v>3</v>
      </c>
      <c r="K319" s="701">
        <v>3266.43</v>
      </c>
      <c r="L319" s="701"/>
      <c r="M319" s="701">
        <v>1088.81</v>
      </c>
      <c r="N319" s="701">
        <v>13</v>
      </c>
      <c r="O319" s="701">
        <v>14154.529999999999</v>
      </c>
      <c r="P319" s="726"/>
      <c r="Q319" s="702">
        <v>1088.81</v>
      </c>
    </row>
    <row r="320" spans="1:17" ht="14.45" customHeight="1" x14ac:dyDescent="0.2">
      <c r="A320" s="696" t="s">
        <v>530</v>
      </c>
      <c r="B320" s="697" t="s">
        <v>2551</v>
      </c>
      <c r="C320" s="697" t="s">
        <v>2947</v>
      </c>
      <c r="D320" s="697" t="s">
        <v>3103</v>
      </c>
      <c r="E320" s="697" t="s">
        <v>3082</v>
      </c>
      <c r="F320" s="701"/>
      <c r="G320" s="701"/>
      <c r="H320" s="701"/>
      <c r="I320" s="701"/>
      <c r="J320" s="701"/>
      <c r="K320" s="701"/>
      <c r="L320" s="701"/>
      <c r="M320" s="701"/>
      <c r="N320" s="701">
        <v>1</v>
      </c>
      <c r="O320" s="701">
        <v>3795</v>
      </c>
      <c r="P320" s="726"/>
      <c r="Q320" s="702">
        <v>3795</v>
      </c>
    </row>
    <row r="321" spans="1:17" ht="14.45" customHeight="1" x14ac:dyDescent="0.2">
      <c r="A321" s="696" t="s">
        <v>530</v>
      </c>
      <c r="B321" s="697" t="s">
        <v>2551</v>
      </c>
      <c r="C321" s="697" t="s">
        <v>2947</v>
      </c>
      <c r="D321" s="697" t="s">
        <v>3104</v>
      </c>
      <c r="E321" s="697" t="s">
        <v>3105</v>
      </c>
      <c r="F321" s="701">
        <v>2</v>
      </c>
      <c r="G321" s="701">
        <v>2151.5</v>
      </c>
      <c r="H321" s="701"/>
      <c r="I321" s="701">
        <v>1075.75</v>
      </c>
      <c r="J321" s="701">
        <v>4</v>
      </c>
      <c r="K321" s="701">
        <v>3315.64</v>
      </c>
      <c r="L321" s="701"/>
      <c r="M321" s="701">
        <v>828.91</v>
      </c>
      <c r="N321" s="701">
        <v>4</v>
      </c>
      <c r="O321" s="701">
        <v>3315.64</v>
      </c>
      <c r="P321" s="726"/>
      <c r="Q321" s="702">
        <v>828.91</v>
      </c>
    </row>
    <row r="322" spans="1:17" ht="14.45" customHeight="1" x14ac:dyDescent="0.2">
      <c r="A322" s="696" t="s">
        <v>530</v>
      </c>
      <c r="B322" s="697" t="s">
        <v>2551</v>
      </c>
      <c r="C322" s="697" t="s">
        <v>2947</v>
      </c>
      <c r="D322" s="697" t="s">
        <v>3106</v>
      </c>
      <c r="E322" s="697" t="s">
        <v>3107</v>
      </c>
      <c r="F322" s="701">
        <v>2</v>
      </c>
      <c r="G322" s="701">
        <v>1528.8</v>
      </c>
      <c r="H322" s="701"/>
      <c r="I322" s="701">
        <v>764.4</v>
      </c>
      <c r="J322" s="701">
        <v>13</v>
      </c>
      <c r="K322" s="701">
        <v>7897.52</v>
      </c>
      <c r="L322" s="701"/>
      <c r="M322" s="701">
        <v>607.50153846153853</v>
      </c>
      <c r="N322" s="701">
        <v>4</v>
      </c>
      <c r="O322" s="701">
        <v>2404.2800000000002</v>
      </c>
      <c r="P322" s="726"/>
      <c r="Q322" s="702">
        <v>601.07000000000005</v>
      </c>
    </row>
    <row r="323" spans="1:17" ht="14.45" customHeight="1" x14ac:dyDescent="0.2">
      <c r="A323" s="696" t="s">
        <v>530</v>
      </c>
      <c r="B323" s="697" t="s">
        <v>2551</v>
      </c>
      <c r="C323" s="697" t="s">
        <v>2947</v>
      </c>
      <c r="D323" s="697" t="s">
        <v>3108</v>
      </c>
      <c r="E323" s="697" t="s">
        <v>3109</v>
      </c>
      <c r="F323" s="701">
        <v>24.1</v>
      </c>
      <c r="G323" s="701">
        <v>38659.440000000002</v>
      </c>
      <c r="H323" s="701"/>
      <c r="I323" s="701">
        <v>1604.1261410788381</v>
      </c>
      <c r="J323" s="701">
        <v>21</v>
      </c>
      <c r="K323" s="701">
        <v>27541.350000000002</v>
      </c>
      <c r="L323" s="701"/>
      <c r="M323" s="701">
        <v>1311.4928571428572</v>
      </c>
      <c r="N323" s="701">
        <v>10</v>
      </c>
      <c r="O323" s="701">
        <v>13114.929999999998</v>
      </c>
      <c r="P323" s="726"/>
      <c r="Q323" s="702">
        <v>1311.4929999999999</v>
      </c>
    </row>
    <row r="324" spans="1:17" ht="14.45" customHeight="1" x14ac:dyDescent="0.2">
      <c r="A324" s="696" t="s">
        <v>530</v>
      </c>
      <c r="B324" s="697" t="s">
        <v>2551</v>
      </c>
      <c r="C324" s="697" t="s">
        <v>2947</v>
      </c>
      <c r="D324" s="697" t="s">
        <v>3110</v>
      </c>
      <c r="E324" s="697" t="s">
        <v>3111</v>
      </c>
      <c r="F324" s="701"/>
      <c r="G324" s="701"/>
      <c r="H324" s="701"/>
      <c r="I324" s="701"/>
      <c r="J324" s="701"/>
      <c r="K324" s="701"/>
      <c r="L324" s="701"/>
      <c r="M324" s="701"/>
      <c r="N324" s="701">
        <v>1</v>
      </c>
      <c r="O324" s="701">
        <v>186.25</v>
      </c>
      <c r="P324" s="726"/>
      <c r="Q324" s="702">
        <v>186.25</v>
      </c>
    </row>
    <row r="325" spans="1:17" ht="14.45" customHeight="1" x14ac:dyDescent="0.2">
      <c r="A325" s="696" t="s">
        <v>530</v>
      </c>
      <c r="B325" s="697" t="s">
        <v>2551</v>
      </c>
      <c r="C325" s="697" t="s">
        <v>2947</v>
      </c>
      <c r="D325" s="697" t="s">
        <v>3112</v>
      </c>
      <c r="E325" s="697" t="s">
        <v>3113</v>
      </c>
      <c r="F325" s="701">
        <v>1</v>
      </c>
      <c r="G325" s="701">
        <v>18285</v>
      </c>
      <c r="H325" s="701"/>
      <c r="I325" s="701">
        <v>18285</v>
      </c>
      <c r="J325" s="701"/>
      <c r="K325" s="701"/>
      <c r="L325" s="701"/>
      <c r="M325" s="701"/>
      <c r="N325" s="701"/>
      <c r="O325" s="701"/>
      <c r="P325" s="726"/>
      <c r="Q325" s="702"/>
    </row>
    <row r="326" spans="1:17" ht="14.45" customHeight="1" x14ac:dyDescent="0.2">
      <c r="A326" s="696" t="s">
        <v>530</v>
      </c>
      <c r="B326" s="697" t="s">
        <v>2551</v>
      </c>
      <c r="C326" s="697" t="s">
        <v>2947</v>
      </c>
      <c r="D326" s="697" t="s">
        <v>3114</v>
      </c>
      <c r="E326" s="697" t="s">
        <v>2994</v>
      </c>
      <c r="F326" s="701"/>
      <c r="G326" s="701"/>
      <c r="H326" s="701"/>
      <c r="I326" s="701"/>
      <c r="J326" s="701"/>
      <c r="K326" s="701"/>
      <c r="L326" s="701"/>
      <c r="M326" s="701"/>
      <c r="N326" s="701">
        <v>2</v>
      </c>
      <c r="O326" s="701">
        <v>32066</v>
      </c>
      <c r="P326" s="726"/>
      <c r="Q326" s="702">
        <v>16033</v>
      </c>
    </row>
    <row r="327" spans="1:17" ht="14.45" customHeight="1" x14ac:dyDescent="0.2">
      <c r="A327" s="696" t="s">
        <v>530</v>
      </c>
      <c r="B327" s="697" t="s">
        <v>2551</v>
      </c>
      <c r="C327" s="697" t="s">
        <v>2947</v>
      </c>
      <c r="D327" s="697" t="s">
        <v>3115</v>
      </c>
      <c r="E327" s="697" t="s">
        <v>3116</v>
      </c>
      <c r="F327" s="701">
        <v>1.3</v>
      </c>
      <c r="G327" s="701">
        <v>87.1</v>
      </c>
      <c r="H327" s="701"/>
      <c r="I327" s="701">
        <v>67</v>
      </c>
      <c r="J327" s="701">
        <v>0.5</v>
      </c>
      <c r="K327" s="701">
        <v>33.5</v>
      </c>
      <c r="L327" s="701"/>
      <c r="M327" s="701">
        <v>67</v>
      </c>
      <c r="N327" s="701">
        <v>0.7</v>
      </c>
      <c r="O327" s="701">
        <v>46.9</v>
      </c>
      <c r="P327" s="726"/>
      <c r="Q327" s="702">
        <v>67</v>
      </c>
    </row>
    <row r="328" spans="1:17" ht="14.45" customHeight="1" x14ac:dyDescent="0.2">
      <c r="A328" s="696" t="s">
        <v>530</v>
      </c>
      <c r="B328" s="697" t="s">
        <v>2551</v>
      </c>
      <c r="C328" s="697" t="s">
        <v>2947</v>
      </c>
      <c r="D328" s="697" t="s">
        <v>3117</v>
      </c>
      <c r="E328" s="697" t="s">
        <v>3118</v>
      </c>
      <c r="F328" s="701">
        <v>1</v>
      </c>
      <c r="G328" s="701">
        <v>5298.34</v>
      </c>
      <c r="H328" s="701"/>
      <c r="I328" s="701">
        <v>5298.34</v>
      </c>
      <c r="J328" s="701"/>
      <c r="K328" s="701"/>
      <c r="L328" s="701"/>
      <c r="M328" s="701"/>
      <c r="N328" s="701"/>
      <c r="O328" s="701"/>
      <c r="P328" s="726"/>
      <c r="Q328" s="702"/>
    </row>
    <row r="329" spans="1:17" ht="14.45" customHeight="1" x14ac:dyDescent="0.2">
      <c r="A329" s="696" t="s">
        <v>530</v>
      </c>
      <c r="B329" s="697" t="s">
        <v>2551</v>
      </c>
      <c r="C329" s="697" t="s">
        <v>2947</v>
      </c>
      <c r="D329" s="697" t="s">
        <v>3119</v>
      </c>
      <c r="E329" s="697" t="s">
        <v>3120</v>
      </c>
      <c r="F329" s="701">
        <v>1</v>
      </c>
      <c r="G329" s="701">
        <v>2665.66</v>
      </c>
      <c r="H329" s="701"/>
      <c r="I329" s="701">
        <v>2665.66</v>
      </c>
      <c r="J329" s="701"/>
      <c r="K329" s="701"/>
      <c r="L329" s="701"/>
      <c r="M329" s="701"/>
      <c r="N329" s="701"/>
      <c r="O329" s="701"/>
      <c r="P329" s="726"/>
      <c r="Q329" s="702"/>
    </row>
    <row r="330" spans="1:17" ht="14.45" customHeight="1" x14ac:dyDescent="0.2">
      <c r="A330" s="696" t="s">
        <v>530</v>
      </c>
      <c r="B330" s="697" t="s">
        <v>2551</v>
      </c>
      <c r="C330" s="697" t="s">
        <v>2947</v>
      </c>
      <c r="D330" s="697" t="s">
        <v>3121</v>
      </c>
      <c r="E330" s="697" t="s">
        <v>3122</v>
      </c>
      <c r="F330" s="701"/>
      <c r="G330" s="701"/>
      <c r="H330" s="701"/>
      <c r="I330" s="701"/>
      <c r="J330" s="701"/>
      <c r="K330" s="701"/>
      <c r="L330" s="701"/>
      <c r="M330" s="701"/>
      <c r="N330" s="701">
        <v>1</v>
      </c>
      <c r="O330" s="701">
        <v>4490</v>
      </c>
      <c r="P330" s="726"/>
      <c r="Q330" s="702">
        <v>4490</v>
      </c>
    </row>
    <row r="331" spans="1:17" ht="14.45" customHeight="1" x14ac:dyDescent="0.2">
      <c r="A331" s="696" t="s">
        <v>530</v>
      </c>
      <c r="B331" s="697" t="s">
        <v>2551</v>
      </c>
      <c r="C331" s="697" t="s">
        <v>2947</v>
      </c>
      <c r="D331" s="697" t="s">
        <v>3123</v>
      </c>
      <c r="E331" s="697" t="s">
        <v>3124</v>
      </c>
      <c r="F331" s="701"/>
      <c r="G331" s="701"/>
      <c r="H331" s="701"/>
      <c r="I331" s="701"/>
      <c r="J331" s="701"/>
      <c r="K331" s="701"/>
      <c r="L331" s="701"/>
      <c r="M331" s="701"/>
      <c r="N331" s="701">
        <v>1</v>
      </c>
      <c r="O331" s="701">
        <v>158.62</v>
      </c>
      <c r="P331" s="726"/>
      <c r="Q331" s="702">
        <v>158.62</v>
      </c>
    </row>
    <row r="332" spans="1:17" ht="14.45" customHeight="1" x14ac:dyDescent="0.2">
      <c r="A332" s="696" t="s">
        <v>530</v>
      </c>
      <c r="B332" s="697" t="s">
        <v>2551</v>
      </c>
      <c r="C332" s="697" t="s">
        <v>2947</v>
      </c>
      <c r="D332" s="697" t="s">
        <v>3125</v>
      </c>
      <c r="E332" s="697" t="s">
        <v>3126</v>
      </c>
      <c r="F332" s="701"/>
      <c r="G332" s="701"/>
      <c r="H332" s="701"/>
      <c r="I332" s="701"/>
      <c r="J332" s="701">
        <v>1</v>
      </c>
      <c r="K332" s="701">
        <v>344.85</v>
      </c>
      <c r="L332" s="701"/>
      <c r="M332" s="701">
        <v>344.85</v>
      </c>
      <c r="N332" s="701"/>
      <c r="O332" s="701"/>
      <c r="P332" s="726"/>
      <c r="Q332" s="702"/>
    </row>
    <row r="333" spans="1:17" ht="14.45" customHeight="1" x14ac:dyDescent="0.2">
      <c r="A333" s="696" t="s">
        <v>530</v>
      </c>
      <c r="B333" s="697" t="s">
        <v>2551</v>
      </c>
      <c r="C333" s="697" t="s">
        <v>2947</v>
      </c>
      <c r="D333" s="697" t="s">
        <v>3127</v>
      </c>
      <c r="E333" s="697" t="s">
        <v>3128</v>
      </c>
      <c r="F333" s="701"/>
      <c r="G333" s="701"/>
      <c r="H333" s="701"/>
      <c r="I333" s="701"/>
      <c r="J333" s="701"/>
      <c r="K333" s="701"/>
      <c r="L333" s="701"/>
      <c r="M333" s="701"/>
      <c r="N333" s="701">
        <v>3</v>
      </c>
      <c r="O333" s="701">
        <v>17708.61</v>
      </c>
      <c r="P333" s="726"/>
      <c r="Q333" s="702">
        <v>5902.87</v>
      </c>
    </row>
    <row r="334" spans="1:17" ht="14.45" customHeight="1" x14ac:dyDescent="0.2">
      <c r="A334" s="696" t="s">
        <v>530</v>
      </c>
      <c r="B334" s="697" t="s">
        <v>2551</v>
      </c>
      <c r="C334" s="697" t="s">
        <v>2947</v>
      </c>
      <c r="D334" s="697" t="s">
        <v>3129</v>
      </c>
      <c r="E334" s="697" t="s">
        <v>3130</v>
      </c>
      <c r="F334" s="701"/>
      <c r="G334" s="701"/>
      <c r="H334" s="701"/>
      <c r="I334" s="701"/>
      <c r="J334" s="701">
        <v>3</v>
      </c>
      <c r="K334" s="701">
        <v>2247.81</v>
      </c>
      <c r="L334" s="701"/>
      <c r="M334" s="701">
        <v>749.27</v>
      </c>
      <c r="N334" s="701">
        <v>6</v>
      </c>
      <c r="O334" s="701">
        <v>4495.62</v>
      </c>
      <c r="P334" s="726"/>
      <c r="Q334" s="702">
        <v>749.27</v>
      </c>
    </row>
    <row r="335" spans="1:17" ht="14.45" customHeight="1" x14ac:dyDescent="0.2">
      <c r="A335" s="696" t="s">
        <v>530</v>
      </c>
      <c r="B335" s="697" t="s">
        <v>2551</v>
      </c>
      <c r="C335" s="697" t="s">
        <v>2947</v>
      </c>
      <c r="D335" s="697" t="s">
        <v>3131</v>
      </c>
      <c r="E335" s="697" t="s">
        <v>3132</v>
      </c>
      <c r="F335" s="701">
        <v>4</v>
      </c>
      <c r="G335" s="701">
        <v>2208</v>
      </c>
      <c r="H335" s="701"/>
      <c r="I335" s="701">
        <v>552</v>
      </c>
      <c r="J335" s="701">
        <v>2</v>
      </c>
      <c r="K335" s="701">
        <v>1104</v>
      </c>
      <c r="L335" s="701"/>
      <c r="M335" s="701">
        <v>552</v>
      </c>
      <c r="N335" s="701"/>
      <c r="O335" s="701"/>
      <c r="P335" s="726"/>
      <c r="Q335" s="702"/>
    </row>
    <row r="336" spans="1:17" ht="14.45" customHeight="1" x14ac:dyDescent="0.2">
      <c r="A336" s="696" t="s">
        <v>530</v>
      </c>
      <c r="B336" s="697" t="s">
        <v>2551</v>
      </c>
      <c r="C336" s="697" t="s">
        <v>2947</v>
      </c>
      <c r="D336" s="697" t="s">
        <v>3133</v>
      </c>
      <c r="E336" s="697" t="s">
        <v>3134</v>
      </c>
      <c r="F336" s="701">
        <v>12</v>
      </c>
      <c r="G336" s="701">
        <v>14754.96</v>
      </c>
      <c r="H336" s="701"/>
      <c r="I336" s="701">
        <v>1229.58</v>
      </c>
      <c r="J336" s="701">
        <v>8</v>
      </c>
      <c r="K336" s="701">
        <v>6423.92</v>
      </c>
      <c r="L336" s="701"/>
      <c r="M336" s="701">
        <v>802.99</v>
      </c>
      <c r="N336" s="701"/>
      <c r="O336" s="701"/>
      <c r="P336" s="726"/>
      <c r="Q336" s="702"/>
    </row>
    <row r="337" spans="1:17" ht="14.45" customHeight="1" x14ac:dyDescent="0.2">
      <c r="A337" s="696" t="s">
        <v>530</v>
      </c>
      <c r="B337" s="697" t="s">
        <v>2551</v>
      </c>
      <c r="C337" s="697" t="s">
        <v>2947</v>
      </c>
      <c r="D337" s="697" t="s">
        <v>3135</v>
      </c>
      <c r="E337" s="697" t="s">
        <v>3134</v>
      </c>
      <c r="F337" s="701">
        <v>12</v>
      </c>
      <c r="G337" s="701">
        <v>62102.64</v>
      </c>
      <c r="H337" s="701"/>
      <c r="I337" s="701">
        <v>5175.22</v>
      </c>
      <c r="J337" s="701">
        <v>8</v>
      </c>
      <c r="K337" s="701">
        <v>41492</v>
      </c>
      <c r="L337" s="701"/>
      <c r="M337" s="701">
        <v>5186.5</v>
      </c>
      <c r="N337" s="701"/>
      <c r="O337" s="701"/>
      <c r="P337" s="726"/>
      <c r="Q337" s="702"/>
    </row>
    <row r="338" spans="1:17" ht="14.45" customHeight="1" x14ac:dyDescent="0.2">
      <c r="A338" s="696" t="s">
        <v>530</v>
      </c>
      <c r="B338" s="697" t="s">
        <v>2551</v>
      </c>
      <c r="C338" s="697" t="s">
        <v>2947</v>
      </c>
      <c r="D338" s="697" t="s">
        <v>3136</v>
      </c>
      <c r="E338" s="697" t="s">
        <v>3088</v>
      </c>
      <c r="F338" s="701">
        <v>4</v>
      </c>
      <c r="G338" s="701">
        <v>1140.5999999999999</v>
      </c>
      <c r="H338" s="701"/>
      <c r="I338" s="701">
        <v>285.14999999999998</v>
      </c>
      <c r="J338" s="701"/>
      <c r="K338" s="701"/>
      <c r="L338" s="701"/>
      <c r="M338" s="701"/>
      <c r="N338" s="701">
        <v>11</v>
      </c>
      <c r="O338" s="701">
        <v>2626.36</v>
      </c>
      <c r="P338" s="726"/>
      <c r="Q338" s="702">
        <v>238.76000000000002</v>
      </c>
    </row>
    <row r="339" spans="1:17" ht="14.45" customHeight="1" x14ac:dyDescent="0.2">
      <c r="A339" s="696" t="s">
        <v>530</v>
      </c>
      <c r="B339" s="697" t="s">
        <v>2551</v>
      </c>
      <c r="C339" s="697" t="s">
        <v>2947</v>
      </c>
      <c r="D339" s="697" t="s">
        <v>3137</v>
      </c>
      <c r="E339" s="697" t="s">
        <v>3134</v>
      </c>
      <c r="F339" s="701">
        <v>2</v>
      </c>
      <c r="G339" s="701">
        <v>11040</v>
      </c>
      <c r="H339" s="701"/>
      <c r="I339" s="701">
        <v>5520</v>
      </c>
      <c r="J339" s="701">
        <v>2</v>
      </c>
      <c r="K339" s="701">
        <v>11040</v>
      </c>
      <c r="L339" s="701"/>
      <c r="M339" s="701">
        <v>5520</v>
      </c>
      <c r="N339" s="701"/>
      <c r="O339" s="701"/>
      <c r="P339" s="726"/>
      <c r="Q339" s="702"/>
    </row>
    <row r="340" spans="1:17" ht="14.45" customHeight="1" x14ac:dyDescent="0.2">
      <c r="A340" s="696" t="s">
        <v>530</v>
      </c>
      <c r="B340" s="697" t="s">
        <v>2551</v>
      </c>
      <c r="C340" s="697" t="s">
        <v>2947</v>
      </c>
      <c r="D340" s="697" t="s">
        <v>3138</v>
      </c>
      <c r="E340" s="697" t="s">
        <v>3134</v>
      </c>
      <c r="F340" s="701">
        <v>1</v>
      </c>
      <c r="G340" s="701">
        <v>1920.5</v>
      </c>
      <c r="H340" s="701"/>
      <c r="I340" s="701">
        <v>1920.5</v>
      </c>
      <c r="J340" s="701">
        <v>1</v>
      </c>
      <c r="K340" s="701">
        <v>1920.5</v>
      </c>
      <c r="L340" s="701"/>
      <c r="M340" s="701">
        <v>1920.5</v>
      </c>
      <c r="N340" s="701"/>
      <c r="O340" s="701"/>
      <c r="P340" s="726"/>
      <c r="Q340" s="702"/>
    </row>
    <row r="341" spans="1:17" ht="14.45" customHeight="1" x14ac:dyDescent="0.2">
      <c r="A341" s="696" t="s">
        <v>530</v>
      </c>
      <c r="B341" s="697" t="s">
        <v>2551</v>
      </c>
      <c r="C341" s="697" t="s">
        <v>2947</v>
      </c>
      <c r="D341" s="697" t="s">
        <v>3139</v>
      </c>
      <c r="E341" s="697" t="s">
        <v>3140</v>
      </c>
      <c r="F341" s="701">
        <v>1</v>
      </c>
      <c r="G341" s="701">
        <v>595.39</v>
      </c>
      <c r="H341" s="701"/>
      <c r="I341" s="701">
        <v>595.39</v>
      </c>
      <c r="J341" s="701"/>
      <c r="K341" s="701"/>
      <c r="L341" s="701"/>
      <c r="M341" s="701"/>
      <c r="N341" s="701"/>
      <c r="O341" s="701"/>
      <c r="P341" s="726"/>
      <c r="Q341" s="702"/>
    </row>
    <row r="342" spans="1:17" ht="14.45" customHeight="1" x14ac:dyDescent="0.2">
      <c r="A342" s="696" t="s">
        <v>530</v>
      </c>
      <c r="B342" s="697" t="s">
        <v>2551</v>
      </c>
      <c r="C342" s="697" t="s">
        <v>2947</v>
      </c>
      <c r="D342" s="697" t="s">
        <v>3141</v>
      </c>
      <c r="E342" s="697" t="s">
        <v>3088</v>
      </c>
      <c r="F342" s="701">
        <v>1</v>
      </c>
      <c r="G342" s="701">
        <v>691.04</v>
      </c>
      <c r="H342" s="701"/>
      <c r="I342" s="701">
        <v>691.04</v>
      </c>
      <c r="J342" s="701"/>
      <c r="K342" s="701"/>
      <c r="L342" s="701"/>
      <c r="M342" s="701"/>
      <c r="N342" s="701">
        <v>1</v>
      </c>
      <c r="O342" s="701">
        <v>374.9</v>
      </c>
      <c r="P342" s="726"/>
      <c r="Q342" s="702">
        <v>374.9</v>
      </c>
    </row>
    <row r="343" spans="1:17" ht="14.45" customHeight="1" x14ac:dyDescent="0.2">
      <c r="A343" s="696" t="s">
        <v>530</v>
      </c>
      <c r="B343" s="697" t="s">
        <v>2551</v>
      </c>
      <c r="C343" s="697" t="s">
        <v>2947</v>
      </c>
      <c r="D343" s="697" t="s">
        <v>3142</v>
      </c>
      <c r="E343" s="697" t="s">
        <v>3143</v>
      </c>
      <c r="F343" s="701">
        <v>0</v>
      </c>
      <c r="G343" s="701">
        <v>0</v>
      </c>
      <c r="H343" s="701"/>
      <c r="I343" s="701"/>
      <c r="J343" s="701"/>
      <c r="K343" s="701"/>
      <c r="L343" s="701"/>
      <c r="M343" s="701"/>
      <c r="N343" s="701">
        <v>2</v>
      </c>
      <c r="O343" s="701">
        <v>452.2</v>
      </c>
      <c r="P343" s="726"/>
      <c r="Q343" s="702">
        <v>226.1</v>
      </c>
    </row>
    <row r="344" spans="1:17" ht="14.45" customHeight="1" x14ac:dyDescent="0.2">
      <c r="A344" s="696" t="s">
        <v>530</v>
      </c>
      <c r="B344" s="697" t="s">
        <v>2551</v>
      </c>
      <c r="C344" s="697" t="s">
        <v>2947</v>
      </c>
      <c r="D344" s="697" t="s">
        <v>3144</v>
      </c>
      <c r="E344" s="697" t="s">
        <v>3145</v>
      </c>
      <c r="F344" s="701">
        <v>2</v>
      </c>
      <c r="G344" s="701">
        <v>4605.3999999999996</v>
      </c>
      <c r="H344" s="701"/>
      <c r="I344" s="701">
        <v>2302.6999999999998</v>
      </c>
      <c r="J344" s="701"/>
      <c r="K344" s="701"/>
      <c r="L344" s="701"/>
      <c r="M344" s="701"/>
      <c r="N344" s="701"/>
      <c r="O344" s="701"/>
      <c r="P344" s="726"/>
      <c r="Q344" s="702"/>
    </row>
    <row r="345" spans="1:17" ht="14.45" customHeight="1" x14ac:dyDescent="0.2">
      <c r="A345" s="696" t="s">
        <v>530</v>
      </c>
      <c r="B345" s="697" t="s">
        <v>2551</v>
      </c>
      <c r="C345" s="697" t="s">
        <v>2947</v>
      </c>
      <c r="D345" s="697" t="s">
        <v>3146</v>
      </c>
      <c r="E345" s="697" t="s">
        <v>3147</v>
      </c>
      <c r="F345" s="701"/>
      <c r="G345" s="701"/>
      <c r="H345" s="701"/>
      <c r="I345" s="701"/>
      <c r="J345" s="701"/>
      <c r="K345" s="701"/>
      <c r="L345" s="701"/>
      <c r="M345" s="701"/>
      <c r="N345" s="701">
        <v>4</v>
      </c>
      <c r="O345" s="701">
        <v>1319.92</v>
      </c>
      <c r="P345" s="726"/>
      <c r="Q345" s="702">
        <v>329.98</v>
      </c>
    </row>
    <row r="346" spans="1:17" ht="14.45" customHeight="1" x14ac:dyDescent="0.2">
      <c r="A346" s="696" t="s">
        <v>530</v>
      </c>
      <c r="B346" s="697" t="s">
        <v>2551</v>
      </c>
      <c r="C346" s="697" t="s">
        <v>2947</v>
      </c>
      <c r="D346" s="697" t="s">
        <v>3148</v>
      </c>
      <c r="E346" s="697" t="s">
        <v>3088</v>
      </c>
      <c r="F346" s="701"/>
      <c r="G346" s="701"/>
      <c r="H346" s="701"/>
      <c r="I346" s="701"/>
      <c r="J346" s="701"/>
      <c r="K346" s="701"/>
      <c r="L346" s="701"/>
      <c r="M346" s="701"/>
      <c r="N346" s="701">
        <v>2</v>
      </c>
      <c r="O346" s="701">
        <v>677.5</v>
      </c>
      <c r="P346" s="726"/>
      <c r="Q346" s="702">
        <v>338.75</v>
      </c>
    </row>
    <row r="347" spans="1:17" ht="14.45" customHeight="1" x14ac:dyDescent="0.2">
      <c r="A347" s="696" t="s">
        <v>530</v>
      </c>
      <c r="B347" s="697" t="s">
        <v>2551</v>
      </c>
      <c r="C347" s="697" t="s">
        <v>2947</v>
      </c>
      <c r="D347" s="697" t="s">
        <v>3149</v>
      </c>
      <c r="E347" s="697" t="s">
        <v>3147</v>
      </c>
      <c r="F347" s="701"/>
      <c r="G347" s="701"/>
      <c r="H347" s="701"/>
      <c r="I347" s="701"/>
      <c r="J347" s="701"/>
      <c r="K347" s="701"/>
      <c r="L347" s="701"/>
      <c r="M347" s="701"/>
      <c r="N347" s="701">
        <v>8</v>
      </c>
      <c r="O347" s="701">
        <v>1407.6</v>
      </c>
      <c r="P347" s="726"/>
      <c r="Q347" s="702">
        <v>175.95</v>
      </c>
    </row>
    <row r="348" spans="1:17" ht="14.45" customHeight="1" x14ac:dyDescent="0.2">
      <c r="A348" s="696" t="s">
        <v>530</v>
      </c>
      <c r="B348" s="697" t="s">
        <v>2551</v>
      </c>
      <c r="C348" s="697" t="s">
        <v>2947</v>
      </c>
      <c r="D348" s="697" t="s">
        <v>3150</v>
      </c>
      <c r="E348" s="697" t="s">
        <v>3147</v>
      </c>
      <c r="F348" s="701"/>
      <c r="G348" s="701"/>
      <c r="H348" s="701"/>
      <c r="I348" s="701"/>
      <c r="J348" s="701"/>
      <c r="K348" s="701"/>
      <c r="L348" s="701"/>
      <c r="M348" s="701"/>
      <c r="N348" s="701">
        <v>33</v>
      </c>
      <c r="O348" s="701">
        <v>8630.16</v>
      </c>
      <c r="P348" s="726"/>
      <c r="Q348" s="702">
        <v>261.52</v>
      </c>
    </row>
    <row r="349" spans="1:17" ht="14.45" customHeight="1" x14ac:dyDescent="0.2">
      <c r="A349" s="696" t="s">
        <v>530</v>
      </c>
      <c r="B349" s="697" t="s">
        <v>2551</v>
      </c>
      <c r="C349" s="697" t="s">
        <v>2947</v>
      </c>
      <c r="D349" s="697" t="s">
        <v>3151</v>
      </c>
      <c r="E349" s="697" t="s">
        <v>3152</v>
      </c>
      <c r="F349" s="701">
        <v>2</v>
      </c>
      <c r="G349" s="701">
        <v>18860</v>
      </c>
      <c r="H349" s="701"/>
      <c r="I349" s="701">
        <v>9430</v>
      </c>
      <c r="J349" s="701"/>
      <c r="K349" s="701"/>
      <c r="L349" s="701"/>
      <c r="M349" s="701"/>
      <c r="N349" s="701">
        <v>6</v>
      </c>
      <c r="O349" s="701">
        <v>56580</v>
      </c>
      <c r="P349" s="726"/>
      <c r="Q349" s="702">
        <v>9430</v>
      </c>
    </row>
    <row r="350" spans="1:17" ht="14.45" customHeight="1" x14ac:dyDescent="0.2">
      <c r="A350" s="696" t="s">
        <v>530</v>
      </c>
      <c r="B350" s="697" t="s">
        <v>2551</v>
      </c>
      <c r="C350" s="697" t="s">
        <v>2947</v>
      </c>
      <c r="D350" s="697" t="s">
        <v>3153</v>
      </c>
      <c r="E350" s="697" t="s">
        <v>3154</v>
      </c>
      <c r="F350" s="701"/>
      <c r="G350" s="701"/>
      <c r="H350" s="701"/>
      <c r="I350" s="701"/>
      <c r="J350" s="701"/>
      <c r="K350" s="701"/>
      <c r="L350" s="701"/>
      <c r="M350" s="701"/>
      <c r="N350" s="701">
        <v>1</v>
      </c>
      <c r="O350" s="701">
        <v>490</v>
      </c>
      <c r="P350" s="726"/>
      <c r="Q350" s="702">
        <v>490</v>
      </c>
    </row>
    <row r="351" spans="1:17" ht="14.45" customHeight="1" x14ac:dyDescent="0.2">
      <c r="A351" s="696" t="s">
        <v>530</v>
      </c>
      <c r="B351" s="697" t="s">
        <v>2551</v>
      </c>
      <c r="C351" s="697" t="s">
        <v>2947</v>
      </c>
      <c r="D351" s="697" t="s">
        <v>3155</v>
      </c>
      <c r="E351" s="697" t="s">
        <v>3156</v>
      </c>
      <c r="F351" s="701"/>
      <c r="G351" s="701"/>
      <c r="H351" s="701"/>
      <c r="I351" s="701"/>
      <c r="J351" s="701">
        <v>1</v>
      </c>
      <c r="K351" s="701">
        <v>2389.9899999999998</v>
      </c>
      <c r="L351" s="701"/>
      <c r="M351" s="701">
        <v>2389.9899999999998</v>
      </c>
      <c r="N351" s="701"/>
      <c r="O351" s="701"/>
      <c r="P351" s="726"/>
      <c r="Q351" s="702"/>
    </row>
    <row r="352" spans="1:17" ht="14.45" customHeight="1" x14ac:dyDescent="0.2">
      <c r="A352" s="696" t="s">
        <v>530</v>
      </c>
      <c r="B352" s="697" t="s">
        <v>2551</v>
      </c>
      <c r="C352" s="697" t="s">
        <v>2947</v>
      </c>
      <c r="D352" s="697" t="s">
        <v>3157</v>
      </c>
      <c r="E352" s="697" t="s">
        <v>3158</v>
      </c>
      <c r="F352" s="701">
        <v>0.1</v>
      </c>
      <c r="G352" s="701">
        <v>550.19000000000005</v>
      </c>
      <c r="H352" s="701"/>
      <c r="I352" s="701">
        <v>5501.9000000000005</v>
      </c>
      <c r="J352" s="701"/>
      <c r="K352" s="701"/>
      <c r="L352" s="701"/>
      <c r="M352" s="701"/>
      <c r="N352" s="701"/>
      <c r="O352" s="701"/>
      <c r="P352" s="726"/>
      <c r="Q352" s="702"/>
    </row>
    <row r="353" spans="1:17" ht="14.45" customHeight="1" x14ac:dyDescent="0.2">
      <c r="A353" s="696" t="s">
        <v>530</v>
      </c>
      <c r="B353" s="697" t="s">
        <v>2551</v>
      </c>
      <c r="C353" s="697" t="s">
        <v>2947</v>
      </c>
      <c r="D353" s="697" t="s">
        <v>3159</v>
      </c>
      <c r="E353" s="697" t="s">
        <v>3160</v>
      </c>
      <c r="F353" s="701"/>
      <c r="G353" s="701"/>
      <c r="H353" s="701"/>
      <c r="I353" s="701"/>
      <c r="J353" s="701"/>
      <c r="K353" s="701"/>
      <c r="L353" s="701"/>
      <c r="M353" s="701"/>
      <c r="N353" s="701">
        <v>1</v>
      </c>
      <c r="O353" s="701">
        <v>9885.42</v>
      </c>
      <c r="P353" s="726"/>
      <c r="Q353" s="702">
        <v>9885.42</v>
      </c>
    </row>
    <row r="354" spans="1:17" ht="14.45" customHeight="1" x14ac:dyDescent="0.2">
      <c r="A354" s="696" t="s">
        <v>530</v>
      </c>
      <c r="B354" s="697" t="s">
        <v>2551</v>
      </c>
      <c r="C354" s="697" t="s">
        <v>2947</v>
      </c>
      <c r="D354" s="697" t="s">
        <v>3161</v>
      </c>
      <c r="E354" s="697" t="s">
        <v>3162</v>
      </c>
      <c r="F354" s="701">
        <v>2</v>
      </c>
      <c r="G354" s="701">
        <v>1284</v>
      </c>
      <c r="H354" s="701"/>
      <c r="I354" s="701">
        <v>642</v>
      </c>
      <c r="J354" s="701">
        <v>2</v>
      </c>
      <c r="K354" s="701">
        <v>1282.5999999999999</v>
      </c>
      <c r="L354" s="701"/>
      <c r="M354" s="701">
        <v>641.29999999999995</v>
      </c>
      <c r="N354" s="701"/>
      <c r="O354" s="701"/>
      <c r="P354" s="726"/>
      <c r="Q354" s="702"/>
    </row>
    <row r="355" spans="1:17" ht="14.45" customHeight="1" x14ac:dyDescent="0.2">
      <c r="A355" s="696" t="s">
        <v>530</v>
      </c>
      <c r="B355" s="697" t="s">
        <v>2551</v>
      </c>
      <c r="C355" s="697" t="s">
        <v>2947</v>
      </c>
      <c r="D355" s="697" t="s">
        <v>3163</v>
      </c>
      <c r="E355" s="697" t="s">
        <v>3164</v>
      </c>
      <c r="F355" s="701"/>
      <c r="G355" s="701"/>
      <c r="H355" s="701"/>
      <c r="I355" s="701"/>
      <c r="J355" s="701">
        <v>1</v>
      </c>
      <c r="K355" s="701">
        <v>176.77</v>
      </c>
      <c r="L355" s="701"/>
      <c r="M355" s="701">
        <v>176.77</v>
      </c>
      <c r="N355" s="701"/>
      <c r="O355" s="701"/>
      <c r="P355" s="726"/>
      <c r="Q355" s="702"/>
    </row>
    <row r="356" spans="1:17" ht="14.45" customHeight="1" x14ac:dyDescent="0.2">
      <c r="A356" s="696" t="s">
        <v>530</v>
      </c>
      <c r="B356" s="697" t="s">
        <v>2551</v>
      </c>
      <c r="C356" s="697" t="s">
        <v>2947</v>
      </c>
      <c r="D356" s="697" t="s">
        <v>3165</v>
      </c>
      <c r="E356" s="697" t="s">
        <v>3088</v>
      </c>
      <c r="F356" s="701"/>
      <c r="G356" s="701"/>
      <c r="H356" s="701"/>
      <c r="I356" s="701"/>
      <c r="J356" s="701"/>
      <c r="K356" s="701"/>
      <c r="L356" s="701"/>
      <c r="M356" s="701"/>
      <c r="N356" s="701">
        <v>1</v>
      </c>
      <c r="O356" s="701">
        <v>312.98</v>
      </c>
      <c r="P356" s="726"/>
      <c r="Q356" s="702">
        <v>312.98</v>
      </c>
    </row>
    <row r="357" spans="1:17" ht="14.45" customHeight="1" x14ac:dyDescent="0.2">
      <c r="A357" s="696" t="s">
        <v>530</v>
      </c>
      <c r="B357" s="697" t="s">
        <v>2551</v>
      </c>
      <c r="C357" s="697" t="s">
        <v>2947</v>
      </c>
      <c r="D357" s="697" t="s">
        <v>3166</v>
      </c>
      <c r="E357" s="697" t="s">
        <v>3167</v>
      </c>
      <c r="F357" s="701"/>
      <c r="G357" s="701"/>
      <c r="H357" s="701"/>
      <c r="I357" s="701"/>
      <c r="J357" s="701">
        <v>1</v>
      </c>
      <c r="K357" s="701">
        <v>9154.3799999999992</v>
      </c>
      <c r="L357" s="701"/>
      <c r="M357" s="701">
        <v>9154.3799999999992</v>
      </c>
      <c r="N357" s="701"/>
      <c r="O357" s="701"/>
      <c r="P357" s="726"/>
      <c r="Q357" s="702"/>
    </row>
    <row r="358" spans="1:17" ht="14.45" customHeight="1" x14ac:dyDescent="0.2">
      <c r="A358" s="696" t="s">
        <v>530</v>
      </c>
      <c r="B358" s="697" t="s">
        <v>2551</v>
      </c>
      <c r="C358" s="697" t="s">
        <v>2947</v>
      </c>
      <c r="D358" s="697" t="s">
        <v>3168</v>
      </c>
      <c r="E358" s="697" t="s">
        <v>3169</v>
      </c>
      <c r="F358" s="701"/>
      <c r="G358" s="701"/>
      <c r="H358" s="701"/>
      <c r="I358" s="701"/>
      <c r="J358" s="701"/>
      <c r="K358" s="701"/>
      <c r="L358" s="701"/>
      <c r="M358" s="701"/>
      <c r="N358" s="701">
        <v>1</v>
      </c>
      <c r="O358" s="701">
        <v>5900.7</v>
      </c>
      <c r="P358" s="726"/>
      <c r="Q358" s="702">
        <v>5900.7</v>
      </c>
    </row>
    <row r="359" spans="1:17" ht="14.45" customHeight="1" x14ac:dyDescent="0.2">
      <c r="A359" s="696" t="s">
        <v>530</v>
      </c>
      <c r="B359" s="697" t="s">
        <v>2551</v>
      </c>
      <c r="C359" s="697" t="s">
        <v>2947</v>
      </c>
      <c r="D359" s="697" t="s">
        <v>3170</v>
      </c>
      <c r="E359" s="697" t="s">
        <v>3171</v>
      </c>
      <c r="F359" s="701"/>
      <c r="G359" s="701"/>
      <c r="H359" s="701"/>
      <c r="I359" s="701"/>
      <c r="J359" s="701">
        <v>3</v>
      </c>
      <c r="K359" s="701">
        <v>320.43</v>
      </c>
      <c r="L359" s="701"/>
      <c r="M359" s="701">
        <v>106.81</v>
      </c>
      <c r="N359" s="701"/>
      <c r="O359" s="701"/>
      <c r="P359" s="726"/>
      <c r="Q359" s="702"/>
    </row>
    <row r="360" spans="1:17" ht="14.45" customHeight="1" x14ac:dyDescent="0.2">
      <c r="A360" s="696" t="s">
        <v>530</v>
      </c>
      <c r="B360" s="697" t="s">
        <v>2551</v>
      </c>
      <c r="C360" s="697" t="s">
        <v>2947</v>
      </c>
      <c r="D360" s="697" t="s">
        <v>3172</v>
      </c>
      <c r="E360" s="697" t="s">
        <v>3173</v>
      </c>
      <c r="F360" s="701"/>
      <c r="G360" s="701"/>
      <c r="H360" s="701"/>
      <c r="I360" s="701"/>
      <c r="J360" s="701"/>
      <c r="K360" s="701"/>
      <c r="L360" s="701"/>
      <c r="M360" s="701"/>
      <c r="N360" s="701">
        <v>2</v>
      </c>
      <c r="O360" s="701">
        <v>6250.08</v>
      </c>
      <c r="P360" s="726"/>
      <c r="Q360" s="702">
        <v>3125.04</v>
      </c>
    </row>
    <row r="361" spans="1:17" ht="14.45" customHeight="1" x14ac:dyDescent="0.2">
      <c r="A361" s="696" t="s">
        <v>530</v>
      </c>
      <c r="B361" s="697" t="s">
        <v>2551</v>
      </c>
      <c r="C361" s="697" t="s">
        <v>2947</v>
      </c>
      <c r="D361" s="697" t="s">
        <v>3174</v>
      </c>
      <c r="E361" s="697" t="s">
        <v>3088</v>
      </c>
      <c r="F361" s="701"/>
      <c r="G361" s="701"/>
      <c r="H361" s="701"/>
      <c r="I361" s="701"/>
      <c r="J361" s="701"/>
      <c r="K361" s="701"/>
      <c r="L361" s="701"/>
      <c r="M361" s="701"/>
      <c r="N361" s="701">
        <v>1</v>
      </c>
      <c r="O361" s="701">
        <v>299.51</v>
      </c>
      <c r="P361" s="726"/>
      <c r="Q361" s="702">
        <v>299.51</v>
      </c>
    </row>
    <row r="362" spans="1:17" ht="14.45" customHeight="1" x14ac:dyDescent="0.2">
      <c r="A362" s="696" t="s">
        <v>530</v>
      </c>
      <c r="B362" s="697" t="s">
        <v>2551</v>
      </c>
      <c r="C362" s="697" t="s">
        <v>2947</v>
      </c>
      <c r="D362" s="697" t="s">
        <v>3175</v>
      </c>
      <c r="E362" s="697" t="s">
        <v>3176</v>
      </c>
      <c r="F362" s="701"/>
      <c r="G362" s="701"/>
      <c r="H362" s="701"/>
      <c r="I362" s="701"/>
      <c r="J362" s="701">
        <v>1</v>
      </c>
      <c r="K362" s="701">
        <v>170.7</v>
      </c>
      <c r="L362" s="701"/>
      <c r="M362" s="701">
        <v>170.7</v>
      </c>
      <c r="N362" s="701"/>
      <c r="O362" s="701"/>
      <c r="P362" s="726"/>
      <c r="Q362" s="702"/>
    </row>
    <row r="363" spans="1:17" ht="14.45" customHeight="1" x14ac:dyDescent="0.2">
      <c r="A363" s="696" t="s">
        <v>530</v>
      </c>
      <c r="B363" s="697" t="s">
        <v>2551</v>
      </c>
      <c r="C363" s="697" t="s">
        <v>2947</v>
      </c>
      <c r="D363" s="697" t="s">
        <v>3177</v>
      </c>
      <c r="E363" s="697" t="s">
        <v>3178</v>
      </c>
      <c r="F363" s="701"/>
      <c r="G363" s="701"/>
      <c r="H363" s="701"/>
      <c r="I363" s="701"/>
      <c r="J363" s="701"/>
      <c r="K363" s="701"/>
      <c r="L363" s="701"/>
      <c r="M363" s="701"/>
      <c r="N363" s="701">
        <v>11</v>
      </c>
      <c r="O363" s="701">
        <v>1863.4</v>
      </c>
      <c r="P363" s="726"/>
      <c r="Q363" s="702">
        <v>169.4</v>
      </c>
    </row>
    <row r="364" spans="1:17" ht="14.45" customHeight="1" x14ac:dyDescent="0.2">
      <c r="A364" s="696" t="s">
        <v>530</v>
      </c>
      <c r="B364" s="697" t="s">
        <v>2551</v>
      </c>
      <c r="C364" s="697" t="s">
        <v>2947</v>
      </c>
      <c r="D364" s="697" t="s">
        <v>3179</v>
      </c>
      <c r="E364" s="697" t="s">
        <v>3180</v>
      </c>
      <c r="F364" s="701"/>
      <c r="G364" s="701"/>
      <c r="H364" s="701"/>
      <c r="I364" s="701"/>
      <c r="J364" s="701">
        <v>1</v>
      </c>
      <c r="K364" s="701">
        <v>363.91</v>
      </c>
      <c r="L364" s="701"/>
      <c r="M364" s="701">
        <v>363.91</v>
      </c>
      <c r="N364" s="701"/>
      <c r="O364" s="701"/>
      <c r="P364" s="726"/>
      <c r="Q364" s="702"/>
    </row>
    <row r="365" spans="1:17" ht="14.45" customHeight="1" x14ac:dyDescent="0.2">
      <c r="A365" s="696" t="s">
        <v>530</v>
      </c>
      <c r="B365" s="697" t="s">
        <v>2551</v>
      </c>
      <c r="C365" s="697" t="s">
        <v>2947</v>
      </c>
      <c r="D365" s="697" t="s">
        <v>3181</v>
      </c>
      <c r="E365" s="697" t="s">
        <v>3182</v>
      </c>
      <c r="F365" s="701"/>
      <c r="G365" s="701"/>
      <c r="H365" s="701"/>
      <c r="I365" s="701"/>
      <c r="J365" s="701"/>
      <c r="K365" s="701"/>
      <c r="L365" s="701"/>
      <c r="M365" s="701"/>
      <c r="N365" s="701">
        <v>2</v>
      </c>
      <c r="O365" s="701">
        <v>10469.34</v>
      </c>
      <c r="P365" s="726"/>
      <c r="Q365" s="702">
        <v>5234.67</v>
      </c>
    </row>
    <row r="366" spans="1:17" ht="14.45" customHeight="1" x14ac:dyDescent="0.2">
      <c r="A366" s="696" t="s">
        <v>530</v>
      </c>
      <c r="B366" s="697" t="s">
        <v>2551</v>
      </c>
      <c r="C366" s="697" t="s">
        <v>2947</v>
      </c>
      <c r="D366" s="697" t="s">
        <v>3183</v>
      </c>
      <c r="E366" s="697" t="s">
        <v>3147</v>
      </c>
      <c r="F366" s="701"/>
      <c r="G366" s="701"/>
      <c r="H366" s="701"/>
      <c r="I366" s="701"/>
      <c r="J366" s="701"/>
      <c r="K366" s="701"/>
      <c r="L366" s="701"/>
      <c r="M366" s="701"/>
      <c r="N366" s="701">
        <v>1</v>
      </c>
      <c r="O366" s="701">
        <v>261.52999999999997</v>
      </c>
      <c r="P366" s="726"/>
      <c r="Q366" s="702">
        <v>261.52999999999997</v>
      </c>
    </row>
    <row r="367" spans="1:17" ht="14.45" customHeight="1" x14ac:dyDescent="0.2">
      <c r="A367" s="696" t="s">
        <v>530</v>
      </c>
      <c r="B367" s="697" t="s">
        <v>2551</v>
      </c>
      <c r="C367" s="697" t="s">
        <v>2947</v>
      </c>
      <c r="D367" s="697" t="s">
        <v>3184</v>
      </c>
      <c r="E367" s="697" t="s">
        <v>3088</v>
      </c>
      <c r="F367" s="701"/>
      <c r="G367" s="701"/>
      <c r="H367" s="701"/>
      <c r="I367" s="701"/>
      <c r="J367" s="701"/>
      <c r="K367" s="701"/>
      <c r="L367" s="701"/>
      <c r="M367" s="701"/>
      <c r="N367" s="701">
        <v>1</v>
      </c>
      <c r="O367" s="701">
        <v>551.16</v>
      </c>
      <c r="P367" s="726"/>
      <c r="Q367" s="702">
        <v>551.16</v>
      </c>
    </row>
    <row r="368" spans="1:17" ht="14.45" customHeight="1" x14ac:dyDescent="0.2">
      <c r="A368" s="696" t="s">
        <v>530</v>
      </c>
      <c r="B368" s="697" t="s">
        <v>2551</v>
      </c>
      <c r="C368" s="697" t="s">
        <v>2947</v>
      </c>
      <c r="D368" s="697" t="s">
        <v>3185</v>
      </c>
      <c r="E368" s="697" t="s">
        <v>3186</v>
      </c>
      <c r="F368" s="701"/>
      <c r="G368" s="701"/>
      <c r="H368" s="701"/>
      <c r="I368" s="701"/>
      <c r="J368" s="701"/>
      <c r="K368" s="701"/>
      <c r="L368" s="701"/>
      <c r="M368" s="701"/>
      <c r="N368" s="701">
        <v>6</v>
      </c>
      <c r="O368" s="701">
        <v>121477.8</v>
      </c>
      <c r="P368" s="726"/>
      <c r="Q368" s="702">
        <v>20246.3</v>
      </c>
    </row>
    <row r="369" spans="1:17" ht="14.45" customHeight="1" x14ac:dyDescent="0.2">
      <c r="A369" s="696" t="s">
        <v>530</v>
      </c>
      <c r="B369" s="697" t="s">
        <v>2551</v>
      </c>
      <c r="C369" s="697" t="s">
        <v>2947</v>
      </c>
      <c r="D369" s="697" t="s">
        <v>3187</v>
      </c>
      <c r="E369" s="697" t="s">
        <v>3188</v>
      </c>
      <c r="F369" s="701"/>
      <c r="G369" s="701"/>
      <c r="H369" s="701"/>
      <c r="I369" s="701"/>
      <c r="J369" s="701"/>
      <c r="K369" s="701"/>
      <c r="L369" s="701"/>
      <c r="M369" s="701"/>
      <c r="N369" s="701">
        <v>5</v>
      </c>
      <c r="O369" s="701">
        <v>2092.25</v>
      </c>
      <c r="P369" s="726"/>
      <c r="Q369" s="702">
        <v>418.45</v>
      </c>
    </row>
    <row r="370" spans="1:17" ht="14.45" customHeight="1" x14ac:dyDescent="0.2">
      <c r="A370" s="696" t="s">
        <v>530</v>
      </c>
      <c r="B370" s="697" t="s">
        <v>2551</v>
      </c>
      <c r="C370" s="697" t="s">
        <v>2947</v>
      </c>
      <c r="D370" s="697" t="s">
        <v>3189</v>
      </c>
      <c r="E370" s="697" t="s">
        <v>3190</v>
      </c>
      <c r="F370" s="701"/>
      <c r="G370" s="701"/>
      <c r="H370" s="701"/>
      <c r="I370" s="701"/>
      <c r="J370" s="701"/>
      <c r="K370" s="701"/>
      <c r="L370" s="701"/>
      <c r="M370" s="701"/>
      <c r="N370" s="701">
        <v>0.5</v>
      </c>
      <c r="O370" s="701">
        <v>1720.35</v>
      </c>
      <c r="P370" s="726"/>
      <c r="Q370" s="702">
        <v>3440.7</v>
      </c>
    </row>
    <row r="371" spans="1:17" ht="14.45" customHeight="1" x14ac:dyDescent="0.2">
      <c r="A371" s="696" t="s">
        <v>530</v>
      </c>
      <c r="B371" s="697" t="s">
        <v>2551</v>
      </c>
      <c r="C371" s="697" t="s">
        <v>2947</v>
      </c>
      <c r="D371" s="697" t="s">
        <v>3191</v>
      </c>
      <c r="E371" s="697" t="s">
        <v>3190</v>
      </c>
      <c r="F371" s="701"/>
      <c r="G371" s="701"/>
      <c r="H371" s="701"/>
      <c r="I371" s="701"/>
      <c r="J371" s="701"/>
      <c r="K371" s="701"/>
      <c r="L371" s="701"/>
      <c r="M371" s="701"/>
      <c r="N371" s="701">
        <v>1</v>
      </c>
      <c r="O371" s="701">
        <v>726.37</v>
      </c>
      <c r="P371" s="726"/>
      <c r="Q371" s="702">
        <v>726.37</v>
      </c>
    </row>
    <row r="372" spans="1:17" ht="14.45" customHeight="1" x14ac:dyDescent="0.2">
      <c r="A372" s="696" t="s">
        <v>530</v>
      </c>
      <c r="B372" s="697" t="s">
        <v>2551</v>
      </c>
      <c r="C372" s="697" t="s">
        <v>2947</v>
      </c>
      <c r="D372" s="697" t="s">
        <v>3192</v>
      </c>
      <c r="E372" s="697" t="s">
        <v>3193</v>
      </c>
      <c r="F372" s="701"/>
      <c r="G372" s="701"/>
      <c r="H372" s="701"/>
      <c r="I372" s="701"/>
      <c r="J372" s="701"/>
      <c r="K372" s="701"/>
      <c r="L372" s="701"/>
      <c r="M372" s="701"/>
      <c r="N372" s="701">
        <v>1</v>
      </c>
      <c r="O372" s="701">
        <v>403.15</v>
      </c>
      <c r="P372" s="726"/>
      <c r="Q372" s="702">
        <v>403.15</v>
      </c>
    </row>
    <row r="373" spans="1:17" ht="14.45" customHeight="1" x14ac:dyDescent="0.2">
      <c r="A373" s="696" t="s">
        <v>530</v>
      </c>
      <c r="B373" s="697" t="s">
        <v>2551</v>
      </c>
      <c r="C373" s="697" t="s">
        <v>2947</v>
      </c>
      <c r="D373" s="697" t="s">
        <v>3194</v>
      </c>
      <c r="E373" s="697" t="s">
        <v>3193</v>
      </c>
      <c r="F373" s="701"/>
      <c r="G373" s="701"/>
      <c r="H373" s="701"/>
      <c r="I373" s="701"/>
      <c r="J373" s="701"/>
      <c r="K373" s="701"/>
      <c r="L373" s="701"/>
      <c r="M373" s="701"/>
      <c r="N373" s="701">
        <v>1</v>
      </c>
      <c r="O373" s="701">
        <v>312.97000000000003</v>
      </c>
      <c r="P373" s="726"/>
      <c r="Q373" s="702">
        <v>312.97000000000003</v>
      </c>
    </row>
    <row r="374" spans="1:17" ht="14.45" customHeight="1" x14ac:dyDescent="0.2">
      <c r="A374" s="696" t="s">
        <v>530</v>
      </c>
      <c r="B374" s="697" t="s">
        <v>2551</v>
      </c>
      <c r="C374" s="697" t="s">
        <v>2947</v>
      </c>
      <c r="D374" s="697" t="s">
        <v>3195</v>
      </c>
      <c r="E374" s="697" t="s">
        <v>3196</v>
      </c>
      <c r="F374" s="701"/>
      <c r="G374" s="701"/>
      <c r="H374" s="701"/>
      <c r="I374" s="701"/>
      <c r="J374" s="701"/>
      <c r="K374" s="701"/>
      <c r="L374" s="701"/>
      <c r="M374" s="701"/>
      <c r="N374" s="701">
        <v>1</v>
      </c>
      <c r="O374" s="701">
        <v>1450</v>
      </c>
      <c r="P374" s="726"/>
      <c r="Q374" s="702">
        <v>1450</v>
      </c>
    </row>
    <row r="375" spans="1:17" ht="14.45" customHeight="1" x14ac:dyDescent="0.2">
      <c r="A375" s="696" t="s">
        <v>530</v>
      </c>
      <c r="B375" s="697" t="s">
        <v>2551</v>
      </c>
      <c r="C375" s="697" t="s">
        <v>2552</v>
      </c>
      <c r="D375" s="697" t="s">
        <v>3197</v>
      </c>
      <c r="E375" s="697" t="s">
        <v>3198</v>
      </c>
      <c r="F375" s="701">
        <v>1</v>
      </c>
      <c r="G375" s="701">
        <v>31974</v>
      </c>
      <c r="H375" s="701"/>
      <c r="I375" s="701">
        <v>31974</v>
      </c>
      <c r="J375" s="701">
        <v>35</v>
      </c>
      <c r="K375" s="701">
        <v>1119160</v>
      </c>
      <c r="L375" s="701"/>
      <c r="M375" s="701">
        <v>31976</v>
      </c>
      <c r="N375" s="701">
        <v>70</v>
      </c>
      <c r="O375" s="701">
        <v>2238530</v>
      </c>
      <c r="P375" s="726"/>
      <c r="Q375" s="702">
        <v>31979</v>
      </c>
    </row>
    <row r="376" spans="1:17" ht="14.45" customHeight="1" x14ac:dyDescent="0.2">
      <c r="A376" s="696" t="s">
        <v>530</v>
      </c>
      <c r="B376" s="697" t="s">
        <v>2551</v>
      </c>
      <c r="C376" s="697" t="s">
        <v>2552</v>
      </c>
      <c r="D376" s="697" t="s">
        <v>3199</v>
      </c>
      <c r="E376" s="697" t="s">
        <v>3200</v>
      </c>
      <c r="F376" s="701">
        <v>2031</v>
      </c>
      <c r="G376" s="701">
        <v>24171476</v>
      </c>
      <c r="H376" s="701"/>
      <c r="I376" s="701">
        <v>11901.268340718858</v>
      </c>
      <c r="J376" s="701">
        <v>1775</v>
      </c>
      <c r="K376" s="701">
        <v>21134543</v>
      </c>
      <c r="L376" s="701"/>
      <c r="M376" s="701">
        <v>11906.784788732395</v>
      </c>
      <c r="N376" s="701">
        <v>1495</v>
      </c>
      <c r="O376" s="701">
        <v>17805429</v>
      </c>
      <c r="P376" s="726"/>
      <c r="Q376" s="702">
        <v>11909.985953177258</v>
      </c>
    </row>
    <row r="377" spans="1:17" ht="14.45" customHeight="1" x14ac:dyDescent="0.2">
      <c r="A377" s="696" t="s">
        <v>530</v>
      </c>
      <c r="B377" s="697" t="s">
        <v>2551</v>
      </c>
      <c r="C377" s="697" t="s">
        <v>2552</v>
      </c>
      <c r="D377" s="697" t="s">
        <v>3201</v>
      </c>
      <c r="E377" s="697" t="s">
        <v>3202</v>
      </c>
      <c r="F377" s="701"/>
      <c r="G377" s="701"/>
      <c r="H377" s="701"/>
      <c r="I377" s="701"/>
      <c r="J377" s="701"/>
      <c r="K377" s="701"/>
      <c r="L377" s="701"/>
      <c r="M377" s="701"/>
      <c r="N377" s="701">
        <v>1</v>
      </c>
      <c r="O377" s="701">
        <v>91</v>
      </c>
      <c r="P377" s="726"/>
      <c r="Q377" s="702">
        <v>91</v>
      </c>
    </row>
    <row r="378" spans="1:17" ht="14.45" customHeight="1" x14ac:dyDescent="0.2">
      <c r="A378" s="696" t="s">
        <v>530</v>
      </c>
      <c r="B378" s="697" t="s">
        <v>2551</v>
      </c>
      <c r="C378" s="697" t="s">
        <v>2552</v>
      </c>
      <c r="D378" s="697" t="s">
        <v>3203</v>
      </c>
      <c r="E378" s="697" t="s">
        <v>3204</v>
      </c>
      <c r="F378" s="701"/>
      <c r="G378" s="701"/>
      <c r="H378" s="701"/>
      <c r="I378" s="701"/>
      <c r="J378" s="701">
        <v>5</v>
      </c>
      <c r="K378" s="701">
        <v>3820</v>
      </c>
      <c r="L378" s="701"/>
      <c r="M378" s="701">
        <v>764</v>
      </c>
      <c r="N378" s="701">
        <v>1</v>
      </c>
      <c r="O378" s="701">
        <v>822</v>
      </c>
      <c r="P378" s="726"/>
      <c r="Q378" s="702">
        <v>822</v>
      </c>
    </row>
    <row r="379" spans="1:17" ht="14.45" customHeight="1" x14ac:dyDescent="0.2">
      <c r="A379" s="696" t="s">
        <v>530</v>
      </c>
      <c r="B379" s="697" t="s">
        <v>2551</v>
      </c>
      <c r="C379" s="697" t="s">
        <v>2552</v>
      </c>
      <c r="D379" s="697" t="s">
        <v>3205</v>
      </c>
      <c r="E379" s="697" t="s">
        <v>3206</v>
      </c>
      <c r="F379" s="701">
        <v>1</v>
      </c>
      <c r="G379" s="701">
        <v>367</v>
      </c>
      <c r="H379" s="701"/>
      <c r="I379" s="701">
        <v>367</v>
      </c>
      <c r="J379" s="701"/>
      <c r="K379" s="701"/>
      <c r="L379" s="701"/>
      <c r="M379" s="701"/>
      <c r="N379" s="701">
        <v>2</v>
      </c>
      <c r="O379" s="701">
        <v>784</v>
      </c>
      <c r="P379" s="726"/>
      <c r="Q379" s="702">
        <v>392</v>
      </c>
    </row>
    <row r="380" spans="1:17" ht="14.45" customHeight="1" x14ac:dyDescent="0.2">
      <c r="A380" s="696" t="s">
        <v>530</v>
      </c>
      <c r="B380" s="697" t="s">
        <v>2551</v>
      </c>
      <c r="C380" s="697" t="s">
        <v>2552</v>
      </c>
      <c r="D380" s="697" t="s">
        <v>3207</v>
      </c>
      <c r="E380" s="697" t="s">
        <v>3208</v>
      </c>
      <c r="F380" s="701"/>
      <c r="G380" s="701"/>
      <c r="H380" s="701"/>
      <c r="I380" s="701"/>
      <c r="J380" s="701">
        <v>1</v>
      </c>
      <c r="K380" s="701">
        <v>378</v>
      </c>
      <c r="L380" s="701"/>
      <c r="M380" s="701">
        <v>378</v>
      </c>
      <c r="N380" s="701"/>
      <c r="O380" s="701"/>
      <c r="P380" s="726"/>
      <c r="Q380" s="702"/>
    </row>
    <row r="381" spans="1:17" ht="14.45" customHeight="1" x14ac:dyDescent="0.2">
      <c r="A381" s="696" t="s">
        <v>530</v>
      </c>
      <c r="B381" s="697" t="s">
        <v>2551</v>
      </c>
      <c r="C381" s="697" t="s">
        <v>2552</v>
      </c>
      <c r="D381" s="697" t="s">
        <v>3209</v>
      </c>
      <c r="E381" s="697" t="s">
        <v>3210</v>
      </c>
      <c r="F381" s="701"/>
      <c r="G381" s="701"/>
      <c r="H381" s="701"/>
      <c r="I381" s="701"/>
      <c r="J381" s="701">
        <v>1</v>
      </c>
      <c r="K381" s="701">
        <v>995</v>
      </c>
      <c r="L381" s="701"/>
      <c r="M381" s="701">
        <v>995</v>
      </c>
      <c r="N381" s="701"/>
      <c r="O381" s="701"/>
      <c r="P381" s="726"/>
      <c r="Q381" s="702"/>
    </row>
    <row r="382" spans="1:17" ht="14.45" customHeight="1" x14ac:dyDescent="0.2">
      <c r="A382" s="696" t="s">
        <v>530</v>
      </c>
      <c r="B382" s="697" t="s">
        <v>2551</v>
      </c>
      <c r="C382" s="697" t="s">
        <v>2552</v>
      </c>
      <c r="D382" s="697" t="s">
        <v>3211</v>
      </c>
      <c r="E382" s="697" t="s">
        <v>3212</v>
      </c>
      <c r="F382" s="701"/>
      <c r="G382" s="701"/>
      <c r="H382" s="701"/>
      <c r="I382" s="701"/>
      <c r="J382" s="701"/>
      <c r="K382" s="701"/>
      <c r="L382" s="701"/>
      <c r="M382" s="701"/>
      <c r="N382" s="701">
        <v>3</v>
      </c>
      <c r="O382" s="701">
        <v>1248</v>
      </c>
      <c r="P382" s="726"/>
      <c r="Q382" s="702">
        <v>416</v>
      </c>
    </row>
    <row r="383" spans="1:17" ht="14.45" customHeight="1" x14ac:dyDescent="0.2">
      <c r="A383" s="696" t="s">
        <v>530</v>
      </c>
      <c r="B383" s="697" t="s">
        <v>2551</v>
      </c>
      <c r="C383" s="697" t="s">
        <v>2552</v>
      </c>
      <c r="D383" s="697" t="s">
        <v>3213</v>
      </c>
      <c r="E383" s="697" t="s">
        <v>3214</v>
      </c>
      <c r="F383" s="701"/>
      <c r="G383" s="701"/>
      <c r="H383" s="701"/>
      <c r="I383" s="701"/>
      <c r="J383" s="701">
        <v>2</v>
      </c>
      <c r="K383" s="701">
        <v>876</v>
      </c>
      <c r="L383" s="701"/>
      <c r="M383" s="701">
        <v>438</v>
      </c>
      <c r="N383" s="701">
        <v>0</v>
      </c>
      <c r="O383" s="701">
        <v>0</v>
      </c>
      <c r="P383" s="726"/>
      <c r="Q383" s="702"/>
    </row>
    <row r="384" spans="1:17" ht="14.45" customHeight="1" x14ac:dyDescent="0.2">
      <c r="A384" s="696" t="s">
        <v>530</v>
      </c>
      <c r="B384" s="697" t="s">
        <v>2551</v>
      </c>
      <c r="C384" s="697" t="s">
        <v>2552</v>
      </c>
      <c r="D384" s="697" t="s">
        <v>3215</v>
      </c>
      <c r="E384" s="697" t="s">
        <v>3216</v>
      </c>
      <c r="F384" s="701">
        <v>1431</v>
      </c>
      <c r="G384" s="701">
        <v>560942</v>
      </c>
      <c r="H384" s="701"/>
      <c r="I384" s="701">
        <v>391.99301187980433</v>
      </c>
      <c r="J384" s="701">
        <v>1312</v>
      </c>
      <c r="K384" s="701">
        <v>515585</v>
      </c>
      <c r="L384" s="701"/>
      <c r="M384" s="701">
        <v>392.97637195121951</v>
      </c>
      <c r="N384" s="701">
        <v>1109</v>
      </c>
      <c r="O384" s="701">
        <v>444661</v>
      </c>
      <c r="P384" s="726"/>
      <c r="Q384" s="702">
        <v>400.9567177637511</v>
      </c>
    </row>
    <row r="385" spans="1:17" ht="14.45" customHeight="1" x14ac:dyDescent="0.2">
      <c r="A385" s="696" t="s">
        <v>530</v>
      </c>
      <c r="B385" s="697" t="s">
        <v>2551</v>
      </c>
      <c r="C385" s="697" t="s">
        <v>2552</v>
      </c>
      <c r="D385" s="697" t="s">
        <v>2558</v>
      </c>
      <c r="E385" s="697" t="s">
        <v>2559</v>
      </c>
      <c r="F385" s="701"/>
      <c r="G385" s="701"/>
      <c r="H385" s="701"/>
      <c r="I385" s="701"/>
      <c r="J385" s="701">
        <v>6</v>
      </c>
      <c r="K385" s="701">
        <v>3822</v>
      </c>
      <c r="L385" s="701"/>
      <c r="M385" s="701">
        <v>637</v>
      </c>
      <c r="N385" s="701">
        <v>1</v>
      </c>
      <c r="O385" s="701">
        <v>654</v>
      </c>
      <c r="P385" s="726"/>
      <c r="Q385" s="702">
        <v>654</v>
      </c>
    </row>
    <row r="386" spans="1:17" ht="14.45" customHeight="1" x14ac:dyDescent="0.2">
      <c r="A386" s="696" t="s">
        <v>530</v>
      </c>
      <c r="B386" s="697" t="s">
        <v>2551</v>
      </c>
      <c r="C386" s="697" t="s">
        <v>2552</v>
      </c>
      <c r="D386" s="697" t="s">
        <v>3217</v>
      </c>
      <c r="E386" s="697" t="s">
        <v>3218</v>
      </c>
      <c r="F386" s="701"/>
      <c r="G386" s="701"/>
      <c r="H386" s="701"/>
      <c r="I386" s="701"/>
      <c r="J386" s="701">
        <v>11</v>
      </c>
      <c r="K386" s="701">
        <v>429</v>
      </c>
      <c r="L386" s="701"/>
      <c r="M386" s="701">
        <v>39</v>
      </c>
      <c r="N386" s="701">
        <v>1</v>
      </c>
      <c r="O386" s="701">
        <v>39</v>
      </c>
      <c r="P386" s="726"/>
      <c r="Q386" s="702">
        <v>39</v>
      </c>
    </row>
    <row r="387" spans="1:17" ht="14.45" customHeight="1" x14ac:dyDescent="0.2">
      <c r="A387" s="696" t="s">
        <v>530</v>
      </c>
      <c r="B387" s="697" t="s">
        <v>2551</v>
      </c>
      <c r="C387" s="697" t="s">
        <v>2552</v>
      </c>
      <c r="D387" s="697" t="s">
        <v>3219</v>
      </c>
      <c r="E387" s="697" t="s">
        <v>3220</v>
      </c>
      <c r="F387" s="701"/>
      <c r="G387" s="701"/>
      <c r="H387" s="701"/>
      <c r="I387" s="701"/>
      <c r="J387" s="701">
        <v>5</v>
      </c>
      <c r="K387" s="701">
        <v>8525</v>
      </c>
      <c r="L387" s="701"/>
      <c r="M387" s="701">
        <v>1705</v>
      </c>
      <c r="N387" s="701">
        <v>1</v>
      </c>
      <c r="O387" s="701">
        <v>1720</v>
      </c>
      <c r="P387" s="726"/>
      <c r="Q387" s="702">
        <v>1720</v>
      </c>
    </row>
    <row r="388" spans="1:17" ht="14.45" customHeight="1" x14ac:dyDescent="0.2">
      <c r="A388" s="696" t="s">
        <v>530</v>
      </c>
      <c r="B388" s="697" t="s">
        <v>2551</v>
      </c>
      <c r="C388" s="697" t="s">
        <v>2552</v>
      </c>
      <c r="D388" s="697" t="s">
        <v>3221</v>
      </c>
      <c r="E388" s="697" t="s">
        <v>3222</v>
      </c>
      <c r="F388" s="701">
        <v>794</v>
      </c>
      <c r="G388" s="701">
        <v>201676</v>
      </c>
      <c r="H388" s="701"/>
      <c r="I388" s="701">
        <v>254</v>
      </c>
      <c r="J388" s="701">
        <v>738</v>
      </c>
      <c r="K388" s="701">
        <v>188190</v>
      </c>
      <c r="L388" s="701"/>
      <c r="M388" s="701">
        <v>255</v>
      </c>
      <c r="N388" s="701">
        <v>634</v>
      </c>
      <c r="O388" s="701">
        <v>174330</v>
      </c>
      <c r="P388" s="726"/>
      <c r="Q388" s="702">
        <v>274.96845425867508</v>
      </c>
    </row>
    <row r="389" spans="1:17" ht="14.45" customHeight="1" x14ac:dyDescent="0.2">
      <c r="A389" s="696" t="s">
        <v>530</v>
      </c>
      <c r="B389" s="697" t="s">
        <v>2551</v>
      </c>
      <c r="C389" s="697" t="s">
        <v>2552</v>
      </c>
      <c r="D389" s="697" t="s">
        <v>2584</v>
      </c>
      <c r="E389" s="697" t="s">
        <v>2585</v>
      </c>
      <c r="F389" s="701"/>
      <c r="G389" s="701"/>
      <c r="H389" s="701"/>
      <c r="I389" s="701"/>
      <c r="J389" s="701">
        <v>1</v>
      </c>
      <c r="K389" s="701">
        <v>852</v>
      </c>
      <c r="L389" s="701"/>
      <c r="M389" s="701">
        <v>852</v>
      </c>
      <c r="N389" s="701"/>
      <c r="O389" s="701"/>
      <c r="P389" s="726"/>
      <c r="Q389" s="702"/>
    </row>
    <row r="390" spans="1:17" ht="14.45" customHeight="1" x14ac:dyDescent="0.2">
      <c r="A390" s="696" t="s">
        <v>530</v>
      </c>
      <c r="B390" s="697" t="s">
        <v>2551</v>
      </c>
      <c r="C390" s="697" t="s">
        <v>2552</v>
      </c>
      <c r="D390" s="697" t="s">
        <v>3223</v>
      </c>
      <c r="E390" s="697" t="s">
        <v>3224</v>
      </c>
      <c r="F390" s="701"/>
      <c r="G390" s="701"/>
      <c r="H390" s="701"/>
      <c r="I390" s="701"/>
      <c r="J390" s="701">
        <v>2</v>
      </c>
      <c r="K390" s="701">
        <v>11622</v>
      </c>
      <c r="L390" s="701"/>
      <c r="M390" s="701">
        <v>5811</v>
      </c>
      <c r="N390" s="701"/>
      <c r="O390" s="701"/>
      <c r="P390" s="726"/>
      <c r="Q390" s="702"/>
    </row>
    <row r="391" spans="1:17" ht="14.45" customHeight="1" x14ac:dyDescent="0.2">
      <c r="A391" s="696" t="s">
        <v>530</v>
      </c>
      <c r="B391" s="697" t="s">
        <v>2551</v>
      </c>
      <c r="C391" s="697" t="s">
        <v>2552</v>
      </c>
      <c r="D391" s="697" t="s">
        <v>3225</v>
      </c>
      <c r="E391" s="697" t="s">
        <v>3226</v>
      </c>
      <c r="F391" s="701"/>
      <c r="G391" s="701"/>
      <c r="H391" s="701"/>
      <c r="I391" s="701"/>
      <c r="J391" s="701"/>
      <c r="K391" s="701"/>
      <c r="L391" s="701"/>
      <c r="M391" s="701"/>
      <c r="N391" s="701">
        <v>3</v>
      </c>
      <c r="O391" s="701">
        <v>7554</v>
      </c>
      <c r="P391" s="726"/>
      <c r="Q391" s="702">
        <v>2518</v>
      </c>
    </row>
    <row r="392" spans="1:17" ht="14.45" customHeight="1" x14ac:dyDescent="0.2">
      <c r="A392" s="696" t="s">
        <v>530</v>
      </c>
      <c r="B392" s="697" t="s">
        <v>2551</v>
      </c>
      <c r="C392" s="697" t="s">
        <v>2552</v>
      </c>
      <c r="D392" s="697" t="s">
        <v>3227</v>
      </c>
      <c r="E392" s="697" t="s">
        <v>3228</v>
      </c>
      <c r="F392" s="701">
        <v>6</v>
      </c>
      <c r="G392" s="701">
        <v>1056</v>
      </c>
      <c r="H392" s="701"/>
      <c r="I392" s="701">
        <v>176</v>
      </c>
      <c r="J392" s="701">
        <v>12</v>
      </c>
      <c r="K392" s="701">
        <v>2124</v>
      </c>
      <c r="L392" s="701"/>
      <c r="M392" s="701">
        <v>177</v>
      </c>
      <c r="N392" s="701"/>
      <c r="O392" s="701"/>
      <c r="P392" s="726"/>
      <c r="Q392" s="702"/>
    </row>
    <row r="393" spans="1:17" ht="14.45" customHeight="1" x14ac:dyDescent="0.2">
      <c r="A393" s="696" t="s">
        <v>530</v>
      </c>
      <c r="B393" s="697" t="s">
        <v>2551</v>
      </c>
      <c r="C393" s="697" t="s">
        <v>2552</v>
      </c>
      <c r="D393" s="697" t="s">
        <v>3229</v>
      </c>
      <c r="E393" s="697" t="s">
        <v>3230</v>
      </c>
      <c r="F393" s="701">
        <v>1</v>
      </c>
      <c r="G393" s="701">
        <v>1409</v>
      </c>
      <c r="H393" s="701"/>
      <c r="I393" s="701">
        <v>1409</v>
      </c>
      <c r="J393" s="701"/>
      <c r="K393" s="701"/>
      <c r="L393" s="701"/>
      <c r="M393" s="701"/>
      <c r="N393" s="701">
        <v>1</v>
      </c>
      <c r="O393" s="701">
        <v>1458</v>
      </c>
      <c r="P393" s="726"/>
      <c r="Q393" s="702">
        <v>1458</v>
      </c>
    </row>
    <row r="394" spans="1:17" ht="14.45" customHeight="1" x14ac:dyDescent="0.2">
      <c r="A394" s="696" t="s">
        <v>530</v>
      </c>
      <c r="B394" s="697" t="s">
        <v>2551</v>
      </c>
      <c r="C394" s="697" t="s">
        <v>2552</v>
      </c>
      <c r="D394" s="697" t="s">
        <v>3231</v>
      </c>
      <c r="E394" s="697" t="s">
        <v>3232</v>
      </c>
      <c r="F394" s="701"/>
      <c r="G394" s="701"/>
      <c r="H394" s="701"/>
      <c r="I394" s="701"/>
      <c r="J394" s="701">
        <v>1</v>
      </c>
      <c r="K394" s="701">
        <v>1045</v>
      </c>
      <c r="L394" s="701"/>
      <c r="M394" s="701">
        <v>1045</v>
      </c>
      <c r="N394" s="701">
        <v>1</v>
      </c>
      <c r="O394" s="701">
        <v>1073</v>
      </c>
      <c r="P394" s="726"/>
      <c r="Q394" s="702">
        <v>1073</v>
      </c>
    </row>
    <row r="395" spans="1:17" ht="14.45" customHeight="1" x14ac:dyDescent="0.2">
      <c r="A395" s="696" t="s">
        <v>530</v>
      </c>
      <c r="B395" s="697" t="s">
        <v>2551</v>
      </c>
      <c r="C395" s="697" t="s">
        <v>2552</v>
      </c>
      <c r="D395" s="697" t="s">
        <v>3233</v>
      </c>
      <c r="E395" s="697" t="s">
        <v>3234</v>
      </c>
      <c r="F395" s="701"/>
      <c r="G395" s="701"/>
      <c r="H395" s="701"/>
      <c r="I395" s="701"/>
      <c r="J395" s="701"/>
      <c r="K395" s="701"/>
      <c r="L395" s="701"/>
      <c r="M395" s="701"/>
      <c r="N395" s="701">
        <v>2</v>
      </c>
      <c r="O395" s="701">
        <v>15910</v>
      </c>
      <c r="P395" s="726"/>
      <c r="Q395" s="702">
        <v>7955</v>
      </c>
    </row>
    <row r="396" spans="1:17" ht="14.45" customHeight="1" x14ac:dyDescent="0.2">
      <c r="A396" s="696" t="s">
        <v>530</v>
      </c>
      <c r="B396" s="697" t="s">
        <v>2551</v>
      </c>
      <c r="C396" s="697" t="s">
        <v>2552</v>
      </c>
      <c r="D396" s="697" t="s">
        <v>3235</v>
      </c>
      <c r="E396" s="697" t="s">
        <v>3236</v>
      </c>
      <c r="F396" s="701"/>
      <c r="G396" s="701"/>
      <c r="H396" s="701"/>
      <c r="I396" s="701"/>
      <c r="J396" s="701">
        <v>2</v>
      </c>
      <c r="K396" s="701">
        <v>11424</v>
      </c>
      <c r="L396" s="701"/>
      <c r="M396" s="701">
        <v>5712</v>
      </c>
      <c r="N396" s="701"/>
      <c r="O396" s="701"/>
      <c r="P396" s="726"/>
      <c r="Q396" s="702"/>
    </row>
    <row r="397" spans="1:17" ht="14.45" customHeight="1" x14ac:dyDescent="0.2">
      <c r="A397" s="696" t="s">
        <v>530</v>
      </c>
      <c r="B397" s="697" t="s">
        <v>2551</v>
      </c>
      <c r="C397" s="697" t="s">
        <v>2552</v>
      </c>
      <c r="D397" s="697" t="s">
        <v>3237</v>
      </c>
      <c r="E397" s="697" t="s">
        <v>3238</v>
      </c>
      <c r="F397" s="701"/>
      <c r="G397" s="701"/>
      <c r="H397" s="701"/>
      <c r="I397" s="701"/>
      <c r="J397" s="701"/>
      <c r="K397" s="701"/>
      <c r="L397" s="701"/>
      <c r="M397" s="701"/>
      <c r="N397" s="701">
        <v>1</v>
      </c>
      <c r="O397" s="701">
        <v>765</v>
      </c>
      <c r="P397" s="726"/>
      <c r="Q397" s="702">
        <v>765</v>
      </c>
    </row>
    <row r="398" spans="1:17" ht="14.45" customHeight="1" x14ac:dyDescent="0.2">
      <c r="A398" s="696" t="s">
        <v>530</v>
      </c>
      <c r="B398" s="697" t="s">
        <v>2551</v>
      </c>
      <c r="C398" s="697" t="s">
        <v>2552</v>
      </c>
      <c r="D398" s="697" t="s">
        <v>3239</v>
      </c>
      <c r="E398" s="697" t="s">
        <v>3240</v>
      </c>
      <c r="F398" s="701">
        <v>6</v>
      </c>
      <c r="G398" s="701">
        <v>23196</v>
      </c>
      <c r="H398" s="701"/>
      <c r="I398" s="701">
        <v>3866</v>
      </c>
      <c r="J398" s="701">
        <v>4</v>
      </c>
      <c r="K398" s="701">
        <v>15580</v>
      </c>
      <c r="L398" s="701"/>
      <c r="M398" s="701">
        <v>3895</v>
      </c>
      <c r="N398" s="701"/>
      <c r="O398" s="701"/>
      <c r="P398" s="726"/>
      <c r="Q398" s="702"/>
    </row>
    <row r="399" spans="1:17" ht="14.45" customHeight="1" x14ac:dyDescent="0.2">
      <c r="A399" s="696" t="s">
        <v>530</v>
      </c>
      <c r="B399" s="697" t="s">
        <v>2551</v>
      </c>
      <c r="C399" s="697" t="s">
        <v>2552</v>
      </c>
      <c r="D399" s="697" t="s">
        <v>3241</v>
      </c>
      <c r="E399" s="697" t="s">
        <v>3242</v>
      </c>
      <c r="F399" s="701">
        <v>1</v>
      </c>
      <c r="G399" s="701">
        <v>1611</v>
      </c>
      <c r="H399" s="701"/>
      <c r="I399" s="701">
        <v>1611</v>
      </c>
      <c r="J399" s="701">
        <v>1</v>
      </c>
      <c r="K399" s="701">
        <v>1623</v>
      </c>
      <c r="L399" s="701"/>
      <c r="M399" s="701">
        <v>1623</v>
      </c>
      <c r="N399" s="701"/>
      <c r="O399" s="701"/>
      <c r="P399" s="726"/>
      <c r="Q399" s="702"/>
    </row>
    <row r="400" spans="1:17" ht="14.45" customHeight="1" x14ac:dyDescent="0.2">
      <c r="A400" s="696" t="s">
        <v>530</v>
      </c>
      <c r="B400" s="697" t="s">
        <v>2551</v>
      </c>
      <c r="C400" s="697" t="s">
        <v>2552</v>
      </c>
      <c r="D400" s="697" t="s">
        <v>3243</v>
      </c>
      <c r="E400" s="697" t="s">
        <v>3244</v>
      </c>
      <c r="F400" s="701">
        <v>1</v>
      </c>
      <c r="G400" s="701">
        <v>2900</v>
      </c>
      <c r="H400" s="701"/>
      <c r="I400" s="701">
        <v>2900</v>
      </c>
      <c r="J400" s="701"/>
      <c r="K400" s="701"/>
      <c r="L400" s="701"/>
      <c r="M400" s="701"/>
      <c r="N400" s="701"/>
      <c r="O400" s="701"/>
      <c r="P400" s="726"/>
      <c r="Q400" s="702"/>
    </row>
    <row r="401" spans="1:17" ht="14.45" customHeight="1" x14ac:dyDescent="0.2">
      <c r="A401" s="696" t="s">
        <v>530</v>
      </c>
      <c r="B401" s="697" t="s">
        <v>2551</v>
      </c>
      <c r="C401" s="697" t="s">
        <v>2552</v>
      </c>
      <c r="D401" s="697" t="s">
        <v>3245</v>
      </c>
      <c r="E401" s="697" t="s">
        <v>3246</v>
      </c>
      <c r="F401" s="701">
        <v>1</v>
      </c>
      <c r="G401" s="701">
        <v>1208</v>
      </c>
      <c r="H401" s="701"/>
      <c r="I401" s="701">
        <v>1208</v>
      </c>
      <c r="J401" s="701"/>
      <c r="K401" s="701"/>
      <c r="L401" s="701"/>
      <c r="M401" s="701"/>
      <c r="N401" s="701"/>
      <c r="O401" s="701"/>
      <c r="P401" s="726"/>
      <c r="Q401" s="702"/>
    </row>
    <row r="402" spans="1:17" ht="14.45" customHeight="1" x14ac:dyDescent="0.2">
      <c r="A402" s="696" t="s">
        <v>530</v>
      </c>
      <c r="B402" s="697" t="s">
        <v>2551</v>
      </c>
      <c r="C402" s="697" t="s">
        <v>2552</v>
      </c>
      <c r="D402" s="697" t="s">
        <v>3247</v>
      </c>
      <c r="E402" s="697" t="s">
        <v>3248</v>
      </c>
      <c r="F402" s="701">
        <v>2</v>
      </c>
      <c r="G402" s="701">
        <v>8034</v>
      </c>
      <c r="H402" s="701"/>
      <c r="I402" s="701">
        <v>4017</v>
      </c>
      <c r="J402" s="701">
        <v>1</v>
      </c>
      <c r="K402" s="701">
        <v>4041</v>
      </c>
      <c r="L402" s="701"/>
      <c r="M402" s="701">
        <v>4041</v>
      </c>
      <c r="N402" s="701"/>
      <c r="O402" s="701"/>
      <c r="P402" s="726"/>
      <c r="Q402" s="702"/>
    </row>
    <row r="403" spans="1:17" ht="14.45" customHeight="1" x14ac:dyDescent="0.2">
      <c r="A403" s="696" t="s">
        <v>530</v>
      </c>
      <c r="B403" s="697" t="s">
        <v>2551</v>
      </c>
      <c r="C403" s="697" t="s">
        <v>2552</v>
      </c>
      <c r="D403" s="697" t="s">
        <v>3249</v>
      </c>
      <c r="E403" s="697" t="s">
        <v>3250</v>
      </c>
      <c r="F403" s="701"/>
      <c r="G403" s="701"/>
      <c r="H403" s="701"/>
      <c r="I403" s="701"/>
      <c r="J403" s="701">
        <v>1</v>
      </c>
      <c r="K403" s="701">
        <v>942</v>
      </c>
      <c r="L403" s="701"/>
      <c r="M403" s="701">
        <v>942</v>
      </c>
      <c r="N403" s="701"/>
      <c r="O403" s="701"/>
      <c r="P403" s="726"/>
      <c r="Q403" s="702"/>
    </row>
    <row r="404" spans="1:17" ht="14.45" customHeight="1" x14ac:dyDescent="0.2">
      <c r="A404" s="696" t="s">
        <v>530</v>
      </c>
      <c r="B404" s="697" t="s">
        <v>2551</v>
      </c>
      <c r="C404" s="697" t="s">
        <v>2552</v>
      </c>
      <c r="D404" s="697" t="s">
        <v>3251</v>
      </c>
      <c r="E404" s="697" t="s">
        <v>3252</v>
      </c>
      <c r="F404" s="701">
        <v>2</v>
      </c>
      <c r="G404" s="701">
        <v>120</v>
      </c>
      <c r="H404" s="701"/>
      <c r="I404" s="701">
        <v>60</v>
      </c>
      <c r="J404" s="701"/>
      <c r="K404" s="701"/>
      <c r="L404" s="701"/>
      <c r="M404" s="701"/>
      <c r="N404" s="701"/>
      <c r="O404" s="701"/>
      <c r="P404" s="726"/>
      <c r="Q404" s="702"/>
    </row>
    <row r="405" spans="1:17" ht="14.45" customHeight="1" x14ac:dyDescent="0.2">
      <c r="A405" s="696" t="s">
        <v>530</v>
      </c>
      <c r="B405" s="697" t="s">
        <v>2551</v>
      </c>
      <c r="C405" s="697" t="s">
        <v>2552</v>
      </c>
      <c r="D405" s="697" t="s">
        <v>3253</v>
      </c>
      <c r="E405" s="697" t="s">
        <v>3254</v>
      </c>
      <c r="F405" s="701"/>
      <c r="G405" s="701"/>
      <c r="H405" s="701"/>
      <c r="I405" s="701"/>
      <c r="J405" s="701"/>
      <c r="K405" s="701"/>
      <c r="L405" s="701"/>
      <c r="M405" s="701"/>
      <c r="N405" s="701">
        <v>1</v>
      </c>
      <c r="O405" s="701">
        <v>459</v>
      </c>
      <c r="P405" s="726"/>
      <c r="Q405" s="702">
        <v>459</v>
      </c>
    </row>
    <row r="406" spans="1:17" ht="14.45" customHeight="1" x14ac:dyDescent="0.2">
      <c r="A406" s="696" t="s">
        <v>530</v>
      </c>
      <c r="B406" s="697" t="s">
        <v>2551</v>
      </c>
      <c r="C406" s="697" t="s">
        <v>2552</v>
      </c>
      <c r="D406" s="697" t="s">
        <v>3255</v>
      </c>
      <c r="E406" s="697" t="s">
        <v>3256</v>
      </c>
      <c r="F406" s="701"/>
      <c r="G406" s="701"/>
      <c r="H406" s="701"/>
      <c r="I406" s="701"/>
      <c r="J406" s="701"/>
      <c r="K406" s="701"/>
      <c r="L406" s="701"/>
      <c r="M406" s="701"/>
      <c r="N406" s="701">
        <v>1</v>
      </c>
      <c r="O406" s="701">
        <v>284</v>
      </c>
      <c r="P406" s="726"/>
      <c r="Q406" s="702">
        <v>284</v>
      </c>
    </row>
    <row r="407" spans="1:17" ht="14.45" customHeight="1" x14ac:dyDescent="0.2">
      <c r="A407" s="696" t="s">
        <v>530</v>
      </c>
      <c r="B407" s="697" t="s">
        <v>2551</v>
      </c>
      <c r="C407" s="697" t="s">
        <v>2552</v>
      </c>
      <c r="D407" s="697" t="s">
        <v>3257</v>
      </c>
      <c r="E407" s="697" t="s">
        <v>3258</v>
      </c>
      <c r="F407" s="701"/>
      <c r="G407" s="701"/>
      <c r="H407" s="701"/>
      <c r="I407" s="701"/>
      <c r="J407" s="701"/>
      <c r="K407" s="701"/>
      <c r="L407" s="701"/>
      <c r="M407" s="701"/>
      <c r="N407" s="701">
        <v>1</v>
      </c>
      <c r="O407" s="701">
        <v>1736</v>
      </c>
      <c r="P407" s="726"/>
      <c r="Q407" s="702">
        <v>1736</v>
      </c>
    </row>
    <row r="408" spans="1:17" ht="14.45" customHeight="1" x14ac:dyDescent="0.2">
      <c r="A408" s="696" t="s">
        <v>530</v>
      </c>
      <c r="B408" s="697" t="s">
        <v>2551</v>
      </c>
      <c r="C408" s="697" t="s">
        <v>2552</v>
      </c>
      <c r="D408" s="697" t="s">
        <v>3259</v>
      </c>
      <c r="E408" s="697" t="s">
        <v>3260</v>
      </c>
      <c r="F408" s="701"/>
      <c r="G408" s="701"/>
      <c r="H408" s="701"/>
      <c r="I408" s="701"/>
      <c r="J408" s="701"/>
      <c r="K408" s="701"/>
      <c r="L408" s="701"/>
      <c r="M408" s="701"/>
      <c r="N408" s="701">
        <v>1</v>
      </c>
      <c r="O408" s="701">
        <v>2110</v>
      </c>
      <c r="P408" s="726"/>
      <c r="Q408" s="702">
        <v>2110</v>
      </c>
    </row>
    <row r="409" spans="1:17" ht="14.45" customHeight="1" x14ac:dyDescent="0.2">
      <c r="A409" s="696" t="s">
        <v>530</v>
      </c>
      <c r="B409" s="697" t="s">
        <v>2551</v>
      </c>
      <c r="C409" s="697" t="s">
        <v>2552</v>
      </c>
      <c r="D409" s="697" t="s">
        <v>3261</v>
      </c>
      <c r="E409" s="697" t="s">
        <v>3262</v>
      </c>
      <c r="F409" s="701"/>
      <c r="G409" s="701"/>
      <c r="H409" s="701"/>
      <c r="I409" s="701"/>
      <c r="J409" s="701"/>
      <c r="K409" s="701"/>
      <c r="L409" s="701"/>
      <c r="M409" s="701"/>
      <c r="N409" s="701">
        <v>1</v>
      </c>
      <c r="O409" s="701">
        <v>3507</v>
      </c>
      <c r="P409" s="726"/>
      <c r="Q409" s="702">
        <v>3507</v>
      </c>
    </row>
    <row r="410" spans="1:17" ht="14.45" customHeight="1" x14ac:dyDescent="0.2">
      <c r="A410" s="696" t="s">
        <v>530</v>
      </c>
      <c r="B410" s="697" t="s">
        <v>2551</v>
      </c>
      <c r="C410" s="697" t="s">
        <v>2552</v>
      </c>
      <c r="D410" s="697" t="s">
        <v>2592</v>
      </c>
      <c r="E410" s="697" t="s">
        <v>2593</v>
      </c>
      <c r="F410" s="701">
        <v>7</v>
      </c>
      <c r="G410" s="701">
        <v>5922</v>
      </c>
      <c r="H410" s="701"/>
      <c r="I410" s="701">
        <v>846</v>
      </c>
      <c r="J410" s="701">
        <v>4</v>
      </c>
      <c r="K410" s="701">
        <v>3408</v>
      </c>
      <c r="L410" s="701"/>
      <c r="M410" s="701">
        <v>852</v>
      </c>
      <c r="N410" s="701">
        <v>10</v>
      </c>
      <c r="O410" s="701">
        <v>8790</v>
      </c>
      <c r="P410" s="726"/>
      <c r="Q410" s="702">
        <v>879</v>
      </c>
    </row>
    <row r="411" spans="1:17" ht="14.45" customHeight="1" x14ac:dyDescent="0.2">
      <c r="A411" s="696" t="s">
        <v>530</v>
      </c>
      <c r="B411" s="697" t="s">
        <v>2551</v>
      </c>
      <c r="C411" s="697" t="s">
        <v>2552</v>
      </c>
      <c r="D411" s="697" t="s">
        <v>3263</v>
      </c>
      <c r="E411" s="697" t="s">
        <v>3264</v>
      </c>
      <c r="F411" s="701"/>
      <c r="G411" s="701"/>
      <c r="H411" s="701"/>
      <c r="I411" s="701"/>
      <c r="J411" s="701">
        <v>1</v>
      </c>
      <c r="K411" s="701">
        <v>2536</v>
      </c>
      <c r="L411" s="701"/>
      <c r="M411" s="701">
        <v>2536</v>
      </c>
      <c r="N411" s="701"/>
      <c r="O411" s="701"/>
      <c r="P411" s="726"/>
      <c r="Q411" s="702"/>
    </row>
    <row r="412" spans="1:17" ht="14.45" customHeight="1" x14ac:dyDescent="0.2">
      <c r="A412" s="696" t="s">
        <v>530</v>
      </c>
      <c r="B412" s="697" t="s">
        <v>2551</v>
      </c>
      <c r="C412" s="697" t="s">
        <v>2552</v>
      </c>
      <c r="D412" s="697" t="s">
        <v>3265</v>
      </c>
      <c r="E412" s="697" t="s">
        <v>3266</v>
      </c>
      <c r="F412" s="701"/>
      <c r="G412" s="701"/>
      <c r="H412" s="701"/>
      <c r="I412" s="701"/>
      <c r="J412" s="701"/>
      <c r="K412" s="701"/>
      <c r="L412" s="701"/>
      <c r="M412" s="701"/>
      <c r="N412" s="701">
        <v>1</v>
      </c>
      <c r="O412" s="701">
        <v>3813</v>
      </c>
      <c r="P412" s="726"/>
      <c r="Q412" s="702">
        <v>3813</v>
      </c>
    </row>
    <row r="413" spans="1:17" ht="14.45" customHeight="1" x14ac:dyDescent="0.2">
      <c r="A413" s="696" t="s">
        <v>530</v>
      </c>
      <c r="B413" s="697" t="s">
        <v>2551</v>
      </c>
      <c r="C413" s="697" t="s">
        <v>2552</v>
      </c>
      <c r="D413" s="697" t="s">
        <v>3267</v>
      </c>
      <c r="E413" s="697" t="s">
        <v>3268</v>
      </c>
      <c r="F413" s="701"/>
      <c r="G413" s="701"/>
      <c r="H413" s="701"/>
      <c r="I413" s="701"/>
      <c r="J413" s="701">
        <v>1</v>
      </c>
      <c r="K413" s="701">
        <v>1138</v>
      </c>
      <c r="L413" s="701"/>
      <c r="M413" s="701">
        <v>1138</v>
      </c>
      <c r="N413" s="701"/>
      <c r="O413" s="701"/>
      <c r="P413" s="726"/>
      <c r="Q413" s="702"/>
    </row>
    <row r="414" spans="1:17" ht="14.45" customHeight="1" x14ac:dyDescent="0.2">
      <c r="A414" s="696" t="s">
        <v>530</v>
      </c>
      <c r="B414" s="697" t="s">
        <v>2551</v>
      </c>
      <c r="C414" s="697" t="s">
        <v>2552</v>
      </c>
      <c r="D414" s="697" t="s">
        <v>3269</v>
      </c>
      <c r="E414" s="697" t="s">
        <v>3270</v>
      </c>
      <c r="F414" s="701">
        <v>1</v>
      </c>
      <c r="G414" s="701">
        <v>226</v>
      </c>
      <c r="H414" s="701"/>
      <c r="I414" s="701">
        <v>226</v>
      </c>
      <c r="J414" s="701"/>
      <c r="K414" s="701"/>
      <c r="L414" s="701"/>
      <c r="M414" s="701"/>
      <c r="N414" s="701"/>
      <c r="O414" s="701"/>
      <c r="P414" s="726"/>
      <c r="Q414" s="702"/>
    </row>
    <row r="415" spans="1:17" ht="14.45" customHeight="1" x14ac:dyDescent="0.2">
      <c r="A415" s="696" t="s">
        <v>530</v>
      </c>
      <c r="B415" s="697" t="s">
        <v>2551</v>
      </c>
      <c r="C415" s="697" t="s">
        <v>2552</v>
      </c>
      <c r="D415" s="697" t="s">
        <v>3271</v>
      </c>
      <c r="E415" s="697" t="s">
        <v>3272</v>
      </c>
      <c r="F415" s="701">
        <v>1</v>
      </c>
      <c r="G415" s="701">
        <v>694</v>
      </c>
      <c r="H415" s="701"/>
      <c r="I415" s="701">
        <v>694</v>
      </c>
      <c r="J415" s="701"/>
      <c r="K415" s="701"/>
      <c r="L415" s="701"/>
      <c r="M415" s="701"/>
      <c r="N415" s="701"/>
      <c r="O415" s="701"/>
      <c r="P415" s="726"/>
      <c r="Q415" s="702"/>
    </row>
    <row r="416" spans="1:17" ht="14.45" customHeight="1" x14ac:dyDescent="0.2">
      <c r="A416" s="696" t="s">
        <v>530</v>
      </c>
      <c r="B416" s="697" t="s">
        <v>2551</v>
      </c>
      <c r="C416" s="697" t="s">
        <v>2552</v>
      </c>
      <c r="D416" s="697" t="s">
        <v>3273</v>
      </c>
      <c r="E416" s="697" t="s">
        <v>3274</v>
      </c>
      <c r="F416" s="701"/>
      <c r="G416" s="701"/>
      <c r="H416" s="701"/>
      <c r="I416" s="701"/>
      <c r="J416" s="701"/>
      <c r="K416" s="701"/>
      <c r="L416" s="701"/>
      <c r="M416" s="701"/>
      <c r="N416" s="701">
        <v>1</v>
      </c>
      <c r="O416" s="701">
        <v>6620</v>
      </c>
      <c r="P416" s="726"/>
      <c r="Q416" s="702">
        <v>6620</v>
      </c>
    </row>
    <row r="417" spans="1:17" ht="14.45" customHeight="1" x14ac:dyDescent="0.2">
      <c r="A417" s="696" t="s">
        <v>530</v>
      </c>
      <c r="B417" s="697" t="s">
        <v>2551</v>
      </c>
      <c r="C417" s="697" t="s">
        <v>2552</v>
      </c>
      <c r="D417" s="697" t="s">
        <v>3275</v>
      </c>
      <c r="E417" s="697" t="s">
        <v>3276</v>
      </c>
      <c r="F417" s="701"/>
      <c r="G417" s="701"/>
      <c r="H417" s="701"/>
      <c r="I417" s="701"/>
      <c r="J417" s="701">
        <v>1</v>
      </c>
      <c r="K417" s="701">
        <v>720</v>
      </c>
      <c r="L417" s="701"/>
      <c r="M417" s="701">
        <v>720</v>
      </c>
      <c r="N417" s="701"/>
      <c r="O417" s="701"/>
      <c r="P417" s="726"/>
      <c r="Q417" s="702"/>
    </row>
    <row r="418" spans="1:17" ht="14.45" customHeight="1" x14ac:dyDescent="0.2">
      <c r="A418" s="696" t="s">
        <v>530</v>
      </c>
      <c r="B418" s="697" t="s">
        <v>2551</v>
      </c>
      <c r="C418" s="697" t="s">
        <v>2552</v>
      </c>
      <c r="D418" s="697" t="s">
        <v>3277</v>
      </c>
      <c r="E418" s="697" t="s">
        <v>3278</v>
      </c>
      <c r="F418" s="701"/>
      <c r="G418" s="701"/>
      <c r="H418" s="701"/>
      <c r="I418" s="701"/>
      <c r="J418" s="701">
        <v>2</v>
      </c>
      <c r="K418" s="701">
        <v>8150</v>
      </c>
      <c r="L418" s="701"/>
      <c r="M418" s="701">
        <v>4075</v>
      </c>
      <c r="N418" s="701"/>
      <c r="O418" s="701"/>
      <c r="P418" s="726"/>
      <c r="Q418" s="702"/>
    </row>
    <row r="419" spans="1:17" ht="14.45" customHeight="1" x14ac:dyDescent="0.2">
      <c r="A419" s="696" t="s">
        <v>530</v>
      </c>
      <c r="B419" s="697" t="s">
        <v>2551</v>
      </c>
      <c r="C419" s="697" t="s">
        <v>2552</v>
      </c>
      <c r="D419" s="697" t="s">
        <v>3279</v>
      </c>
      <c r="E419" s="697" t="s">
        <v>3280</v>
      </c>
      <c r="F419" s="701"/>
      <c r="G419" s="701"/>
      <c r="H419" s="701"/>
      <c r="I419" s="701"/>
      <c r="J419" s="701">
        <v>4</v>
      </c>
      <c r="K419" s="701">
        <v>37280</v>
      </c>
      <c r="L419" s="701"/>
      <c r="M419" s="701">
        <v>9320</v>
      </c>
      <c r="N419" s="701">
        <v>24</v>
      </c>
      <c r="O419" s="701">
        <v>223680</v>
      </c>
      <c r="P419" s="726"/>
      <c r="Q419" s="702">
        <v>9320</v>
      </c>
    </row>
    <row r="420" spans="1:17" ht="14.45" customHeight="1" x14ac:dyDescent="0.2">
      <c r="A420" s="696" t="s">
        <v>530</v>
      </c>
      <c r="B420" s="697" t="s">
        <v>2551</v>
      </c>
      <c r="C420" s="697" t="s">
        <v>2552</v>
      </c>
      <c r="D420" s="697" t="s">
        <v>3281</v>
      </c>
      <c r="E420" s="697" t="s">
        <v>3282</v>
      </c>
      <c r="F420" s="701"/>
      <c r="G420" s="701"/>
      <c r="H420" s="701"/>
      <c r="I420" s="701"/>
      <c r="J420" s="701">
        <v>1</v>
      </c>
      <c r="K420" s="701">
        <v>268</v>
      </c>
      <c r="L420" s="701"/>
      <c r="M420" s="701">
        <v>268</v>
      </c>
      <c r="N420" s="701"/>
      <c r="O420" s="701"/>
      <c r="P420" s="726"/>
      <c r="Q420" s="702"/>
    </row>
    <row r="421" spans="1:17" ht="14.45" customHeight="1" x14ac:dyDescent="0.2">
      <c r="A421" s="696" t="s">
        <v>530</v>
      </c>
      <c r="B421" s="697" t="s">
        <v>2551</v>
      </c>
      <c r="C421" s="697" t="s">
        <v>2552</v>
      </c>
      <c r="D421" s="697" t="s">
        <v>3283</v>
      </c>
      <c r="E421" s="697" t="s">
        <v>3284</v>
      </c>
      <c r="F421" s="701">
        <v>0</v>
      </c>
      <c r="G421" s="701">
        <v>0</v>
      </c>
      <c r="H421" s="701"/>
      <c r="I421" s="701"/>
      <c r="J421" s="701">
        <v>0</v>
      </c>
      <c r="K421" s="701">
        <v>0</v>
      </c>
      <c r="L421" s="701"/>
      <c r="M421" s="701"/>
      <c r="N421" s="701">
        <v>0</v>
      </c>
      <c r="O421" s="701">
        <v>0</v>
      </c>
      <c r="P421" s="726"/>
      <c r="Q421" s="702"/>
    </row>
    <row r="422" spans="1:17" ht="14.45" customHeight="1" x14ac:dyDescent="0.2">
      <c r="A422" s="696" t="s">
        <v>530</v>
      </c>
      <c r="B422" s="697" t="s">
        <v>2551</v>
      </c>
      <c r="C422" s="697" t="s">
        <v>2552</v>
      </c>
      <c r="D422" s="697" t="s">
        <v>3285</v>
      </c>
      <c r="E422" s="697" t="s">
        <v>3286</v>
      </c>
      <c r="F422" s="701">
        <v>755</v>
      </c>
      <c r="G422" s="701">
        <v>0</v>
      </c>
      <c r="H422" s="701"/>
      <c r="I422" s="701">
        <v>0</v>
      </c>
      <c r="J422" s="701">
        <v>746</v>
      </c>
      <c r="K422" s="701">
        <v>0</v>
      </c>
      <c r="L422" s="701"/>
      <c r="M422" s="701">
        <v>0</v>
      </c>
      <c r="N422" s="701">
        <v>833</v>
      </c>
      <c r="O422" s="701">
        <v>0</v>
      </c>
      <c r="P422" s="726"/>
      <c r="Q422" s="702">
        <v>0</v>
      </c>
    </row>
    <row r="423" spans="1:17" ht="14.45" customHeight="1" x14ac:dyDescent="0.2">
      <c r="A423" s="696" t="s">
        <v>530</v>
      </c>
      <c r="B423" s="697" t="s">
        <v>2551</v>
      </c>
      <c r="C423" s="697" t="s">
        <v>2552</v>
      </c>
      <c r="D423" s="697" t="s">
        <v>3287</v>
      </c>
      <c r="E423" s="697" t="s">
        <v>3288</v>
      </c>
      <c r="F423" s="701">
        <v>19</v>
      </c>
      <c r="G423" s="701">
        <v>0</v>
      </c>
      <c r="H423" s="701"/>
      <c r="I423" s="701">
        <v>0</v>
      </c>
      <c r="J423" s="701">
        <v>153</v>
      </c>
      <c r="K423" s="701">
        <v>0</v>
      </c>
      <c r="L423" s="701"/>
      <c r="M423" s="701">
        <v>0</v>
      </c>
      <c r="N423" s="701">
        <v>170</v>
      </c>
      <c r="O423" s="701">
        <v>0</v>
      </c>
      <c r="P423" s="726"/>
      <c r="Q423" s="702">
        <v>0</v>
      </c>
    </row>
    <row r="424" spans="1:17" ht="14.45" customHeight="1" x14ac:dyDescent="0.2">
      <c r="A424" s="696" t="s">
        <v>530</v>
      </c>
      <c r="B424" s="697" t="s">
        <v>2551</v>
      </c>
      <c r="C424" s="697" t="s">
        <v>2552</v>
      </c>
      <c r="D424" s="697" t="s">
        <v>3289</v>
      </c>
      <c r="E424" s="697" t="s">
        <v>2554</v>
      </c>
      <c r="F424" s="701">
        <v>50</v>
      </c>
      <c r="G424" s="701">
        <v>0</v>
      </c>
      <c r="H424" s="701"/>
      <c r="I424" s="701">
        <v>0</v>
      </c>
      <c r="J424" s="701">
        <v>67</v>
      </c>
      <c r="K424" s="701">
        <v>0</v>
      </c>
      <c r="L424" s="701"/>
      <c r="M424" s="701">
        <v>0</v>
      </c>
      <c r="N424" s="701">
        <v>52</v>
      </c>
      <c r="O424" s="701">
        <v>0</v>
      </c>
      <c r="P424" s="726"/>
      <c r="Q424" s="702">
        <v>0</v>
      </c>
    </row>
    <row r="425" spans="1:17" ht="14.45" customHeight="1" x14ac:dyDescent="0.2">
      <c r="A425" s="696" t="s">
        <v>530</v>
      </c>
      <c r="B425" s="697" t="s">
        <v>2551</v>
      </c>
      <c r="C425" s="697" t="s">
        <v>2552</v>
      </c>
      <c r="D425" s="697" t="s">
        <v>3290</v>
      </c>
      <c r="E425" s="697" t="s">
        <v>3291</v>
      </c>
      <c r="F425" s="701">
        <v>11</v>
      </c>
      <c r="G425" s="701">
        <v>0</v>
      </c>
      <c r="H425" s="701"/>
      <c r="I425" s="701">
        <v>0</v>
      </c>
      <c r="J425" s="701">
        <v>5</v>
      </c>
      <c r="K425" s="701">
        <v>0</v>
      </c>
      <c r="L425" s="701"/>
      <c r="M425" s="701">
        <v>0</v>
      </c>
      <c r="N425" s="701">
        <v>8</v>
      </c>
      <c r="O425" s="701">
        <v>0</v>
      </c>
      <c r="P425" s="726"/>
      <c r="Q425" s="702">
        <v>0</v>
      </c>
    </row>
    <row r="426" spans="1:17" ht="14.45" customHeight="1" x14ac:dyDescent="0.2">
      <c r="A426" s="696" t="s">
        <v>530</v>
      </c>
      <c r="B426" s="697" t="s">
        <v>2551</v>
      </c>
      <c r="C426" s="697" t="s">
        <v>2552</v>
      </c>
      <c r="D426" s="697" t="s">
        <v>3292</v>
      </c>
      <c r="E426" s="697" t="s">
        <v>2554</v>
      </c>
      <c r="F426" s="701"/>
      <c r="G426" s="701"/>
      <c r="H426" s="701"/>
      <c r="I426" s="701"/>
      <c r="J426" s="701"/>
      <c r="K426" s="701"/>
      <c r="L426" s="701"/>
      <c r="M426" s="701"/>
      <c r="N426" s="701">
        <v>1</v>
      </c>
      <c r="O426" s="701">
        <v>0</v>
      </c>
      <c r="P426" s="726"/>
      <c r="Q426" s="702">
        <v>0</v>
      </c>
    </row>
    <row r="427" spans="1:17" ht="14.45" customHeight="1" x14ac:dyDescent="0.2">
      <c r="A427" s="696" t="s">
        <v>530</v>
      </c>
      <c r="B427" s="697" t="s">
        <v>2551</v>
      </c>
      <c r="C427" s="697" t="s">
        <v>2552</v>
      </c>
      <c r="D427" s="697" t="s">
        <v>3293</v>
      </c>
      <c r="E427" s="697" t="s">
        <v>3294</v>
      </c>
      <c r="F427" s="701"/>
      <c r="G427" s="701"/>
      <c r="H427" s="701"/>
      <c r="I427" s="701"/>
      <c r="J427" s="701"/>
      <c r="K427" s="701"/>
      <c r="L427" s="701"/>
      <c r="M427" s="701"/>
      <c r="N427" s="701">
        <v>1</v>
      </c>
      <c r="O427" s="701">
        <v>93</v>
      </c>
      <c r="P427" s="726"/>
      <c r="Q427" s="702">
        <v>93</v>
      </c>
    </row>
    <row r="428" spans="1:17" ht="14.45" customHeight="1" x14ac:dyDescent="0.2">
      <c r="A428" s="696" t="s">
        <v>530</v>
      </c>
      <c r="B428" s="697" t="s">
        <v>2551</v>
      </c>
      <c r="C428" s="697" t="s">
        <v>2552</v>
      </c>
      <c r="D428" s="697" t="s">
        <v>3295</v>
      </c>
      <c r="E428" s="697" t="s">
        <v>3296</v>
      </c>
      <c r="F428" s="701">
        <v>1</v>
      </c>
      <c r="G428" s="701">
        <v>5594</v>
      </c>
      <c r="H428" s="701"/>
      <c r="I428" s="701">
        <v>5594</v>
      </c>
      <c r="J428" s="701"/>
      <c r="K428" s="701"/>
      <c r="L428" s="701"/>
      <c r="M428" s="701"/>
      <c r="N428" s="701"/>
      <c r="O428" s="701"/>
      <c r="P428" s="726"/>
      <c r="Q428" s="702"/>
    </row>
    <row r="429" spans="1:17" ht="14.45" customHeight="1" x14ac:dyDescent="0.2">
      <c r="A429" s="696" t="s">
        <v>530</v>
      </c>
      <c r="B429" s="697" t="s">
        <v>2551</v>
      </c>
      <c r="C429" s="697" t="s">
        <v>2552</v>
      </c>
      <c r="D429" s="697" t="s">
        <v>3297</v>
      </c>
      <c r="E429" s="697" t="s">
        <v>2554</v>
      </c>
      <c r="F429" s="701">
        <v>22</v>
      </c>
      <c r="G429" s="701">
        <v>0</v>
      </c>
      <c r="H429" s="701"/>
      <c r="I429" s="701">
        <v>0</v>
      </c>
      <c r="J429" s="701">
        <v>34</v>
      </c>
      <c r="K429" s="701">
        <v>0</v>
      </c>
      <c r="L429" s="701"/>
      <c r="M429" s="701">
        <v>0</v>
      </c>
      <c r="N429" s="701">
        <v>49</v>
      </c>
      <c r="O429" s="701">
        <v>0</v>
      </c>
      <c r="P429" s="726"/>
      <c r="Q429" s="702">
        <v>0</v>
      </c>
    </row>
    <row r="430" spans="1:17" ht="14.45" customHeight="1" x14ac:dyDescent="0.2">
      <c r="A430" s="696" t="s">
        <v>530</v>
      </c>
      <c r="B430" s="697" t="s">
        <v>2551</v>
      </c>
      <c r="C430" s="697" t="s">
        <v>2552</v>
      </c>
      <c r="D430" s="697" t="s">
        <v>3298</v>
      </c>
      <c r="E430" s="697" t="s">
        <v>3299</v>
      </c>
      <c r="F430" s="701"/>
      <c r="G430" s="701"/>
      <c r="H430" s="701"/>
      <c r="I430" s="701"/>
      <c r="J430" s="701"/>
      <c r="K430" s="701"/>
      <c r="L430" s="701"/>
      <c r="M430" s="701"/>
      <c r="N430" s="701">
        <v>9</v>
      </c>
      <c r="O430" s="701">
        <v>1080</v>
      </c>
      <c r="P430" s="726"/>
      <c r="Q430" s="702">
        <v>120</v>
      </c>
    </row>
    <row r="431" spans="1:17" ht="14.45" customHeight="1" x14ac:dyDescent="0.2">
      <c r="A431" s="696" t="s">
        <v>530</v>
      </c>
      <c r="B431" s="697" t="s">
        <v>2551</v>
      </c>
      <c r="C431" s="697" t="s">
        <v>2552</v>
      </c>
      <c r="D431" s="697" t="s">
        <v>3300</v>
      </c>
      <c r="E431" s="697" t="s">
        <v>3301</v>
      </c>
      <c r="F431" s="701">
        <v>7</v>
      </c>
      <c r="G431" s="701">
        <v>9366</v>
      </c>
      <c r="H431" s="701"/>
      <c r="I431" s="701">
        <v>1338</v>
      </c>
      <c r="J431" s="701">
        <v>2</v>
      </c>
      <c r="K431" s="701">
        <v>2694</v>
      </c>
      <c r="L431" s="701"/>
      <c r="M431" s="701">
        <v>1347</v>
      </c>
      <c r="N431" s="701"/>
      <c r="O431" s="701"/>
      <c r="P431" s="726"/>
      <c r="Q431" s="702"/>
    </row>
    <row r="432" spans="1:17" ht="14.45" customHeight="1" x14ac:dyDescent="0.2">
      <c r="A432" s="696" t="s">
        <v>530</v>
      </c>
      <c r="B432" s="697" t="s">
        <v>2551</v>
      </c>
      <c r="C432" s="697" t="s">
        <v>2552</v>
      </c>
      <c r="D432" s="697" t="s">
        <v>2638</v>
      </c>
      <c r="E432" s="697" t="s">
        <v>2639</v>
      </c>
      <c r="F432" s="701"/>
      <c r="G432" s="701"/>
      <c r="H432" s="701"/>
      <c r="I432" s="701"/>
      <c r="J432" s="701"/>
      <c r="K432" s="701"/>
      <c r="L432" s="701"/>
      <c r="M432" s="701"/>
      <c r="N432" s="701">
        <v>2</v>
      </c>
      <c r="O432" s="701">
        <v>1430</v>
      </c>
      <c r="P432" s="726"/>
      <c r="Q432" s="702">
        <v>715</v>
      </c>
    </row>
    <row r="433" spans="1:17" ht="14.45" customHeight="1" x14ac:dyDescent="0.2">
      <c r="A433" s="696" t="s">
        <v>530</v>
      </c>
      <c r="B433" s="697" t="s">
        <v>2551</v>
      </c>
      <c r="C433" s="697" t="s">
        <v>2552</v>
      </c>
      <c r="D433" s="697" t="s">
        <v>3302</v>
      </c>
      <c r="E433" s="697" t="s">
        <v>3303</v>
      </c>
      <c r="F433" s="701">
        <v>22</v>
      </c>
      <c r="G433" s="701">
        <v>120592</v>
      </c>
      <c r="H433" s="701"/>
      <c r="I433" s="701">
        <v>5481.454545454545</v>
      </c>
      <c r="J433" s="701">
        <v>20</v>
      </c>
      <c r="K433" s="701">
        <v>109718</v>
      </c>
      <c r="L433" s="701"/>
      <c r="M433" s="701">
        <v>5485.9</v>
      </c>
      <c r="N433" s="701">
        <v>19</v>
      </c>
      <c r="O433" s="701">
        <v>104291</v>
      </c>
      <c r="P433" s="726"/>
      <c r="Q433" s="702">
        <v>5489</v>
      </c>
    </row>
    <row r="434" spans="1:17" ht="14.45" customHeight="1" x14ac:dyDescent="0.2">
      <c r="A434" s="696" t="s">
        <v>530</v>
      </c>
      <c r="B434" s="697" t="s">
        <v>2551</v>
      </c>
      <c r="C434" s="697" t="s">
        <v>2552</v>
      </c>
      <c r="D434" s="697" t="s">
        <v>3304</v>
      </c>
      <c r="E434" s="697" t="s">
        <v>3305</v>
      </c>
      <c r="F434" s="701">
        <v>2</v>
      </c>
      <c r="G434" s="701">
        <v>0</v>
      </c>
      <c r="H434" s="701"/>
      <c r="I434" s="701">
        <v>0</v>
      </c>
      <c r="J434" s="701"/>
      <c r="K434" s="701"/>
      <c r="L434" s="701"/>
      <c r="M434" s="701"/>
      <c r="N434" s="701">
        <v>2</v>
      </c>
      <c r="O434" s="701">
        <v>0</v>
      </c>
      <c r="P434" s="726"/>
      <c r="Q434" s="702">
        <v>0</v>
      </c>
    </row>
    <row r="435" spans="1:17" ht="14.45" customHeight="1" x14ac:dyDescent="0.2">
      <c r="A435" s="696" t="s">
        <v>530</v>
      </c>
      <c r="B435" s="697" t="s">
        <v>2551</v>
      </c>
      <c r="C435" s="697" t="s">
        <v>2552</v>
      </c>
      <c r="D435" s="697" t="s">
        <v>3306</v>
      </c>
      <c r="E435" s="697" t="s">
        <v>3307</v>
      </c>
      <c r="F435" s="701">
        <v>92</v>
      </c>
      <c r="G435" s="701">
        <v>2205482</v>
      </c>
      <c r="H435" s="701"/>
      <c r="I435" s="701">
        <v>23972.630434782608</v>
      </c>
      <c r="J435" s="701">
        <v>301</v>
      </c>
      <c r="K435" s="701">
        <v>7216728</v>
      </c>
      <c r="L435" s="701"/>
      <c r="M435" s="701">
        <v>23975.840531561462</v>
      </c>
      <c r="N435" s="701">
        <v>536</v>
      </c>
      <c r="O435" s="701">
        <v>12852711</v>
      </c>
      <c r="P435" s="726"/>
      <c r="Q435" s="702">
        <v>23978.938432835821</v>
      </c>
    </row>
    <row r="436" spans="1:17" ht="14.45" customHeight="1" x14ac:dyDescent="0.2">
      <c r="A436" s="696" t="s">
        <v>530</v>
      </c>
      <c r="B436" s="697" t="s">
        <v>2551</v>
      </c>
      <c r="C436" s="697" t="s">
        <v>2552</v>
      </c>
      <c r="D436" s="697" t="s">
        <v>3308</v>
      </c>
      <c r="E436" s="697" t="s">
        <v>3309</v>
      </c>
      <c r="F436" s="701">
        <v>203</v>
      </c>
      <c r="G436" s="701">
        <v>1356145</v>
      </c>
      <c r="H436" s="701"/>
      <c r="I436" s="701">
        <v>6680.5172413793107</v>
      </c>
      <c r="J436" s="701">
        <v>218</v>
      </c>
      <c r="K436" s="701">
        <v>1457518</v>
      </c>
      <c r="L436" s="701"/>
      <c r="M436" s="701">
        <v>6685.8623853211011</v>
      </c>
      <c r="N436" s="701">
        <v>168</v>
      </c>
      <c r="O436" s="701">
        <v>1123752</v>
      </c>
      <c r="P436" s="726"/>
      <c r="Q436" s="702">
        <v>6689</v>
      </c>
    </row>
    <row r="437" spans="1:17" ht="14.45" customHeight="1" x14ac:dyDescent="0.2">
      <c r="A437" s="696" t="s">
        <v>530</v>
      </c>
      <c r="B437" s="697" t="s">
        <v>2551</v>
      </c>
      <c r="C437" s="697" t="s">
        <v>2552</v>
      </c>
      <c r="D437" s="697" t="s">
        <v>3310</v>
      </c>
      <c r="E437" s="697" t="s">
        <v>3311</v>
      </c>
      <c r="F437" s="701">
        <v>2</v>
      </c>
      <c r="G437" s="701">
        <v>966</v>
      </c>
      <c r="H437" s="701"/>
      <c r="I437" s="701">
        <v>483</v>
      </c>
      <c r="J437" s="701"/>
      <c r="K437" s="701"/>
      <c r="L437" s="701"/>
      <c r="M437" s="701"/>
      <c r="N437" s="701"/>
      <c r="O437" s="701"/>
      <c r="P437" s="726"/>
      <c r="Q437" s="702"/>
    </row>
    <row r="438" spans="1:17" ht="14.45" customHeight="1" x14ac:dyDescent="0.2">
      <c r="A438" s="696" t="s">
        <v>530</v>
      </c>
      <c r="B438" s="697" t="s">
        <v>2551</v>
      </c>
      <c r="C438" s="697" t="s">
        <v>2552</v>
      </c>
      <c r="D438" s="697" t="s">
        <v>3312</v>
      </c>
      <c r="E438" s="697" t="s">
        <v>3313</v>
      </c>
      <c r="F438" s="701">
        <v>1</v>
      </c>
      <c r="G438" s="701">
        <v>4650</v>
      </c>
      <c r="H438" s="701"/>
      <c r="I438" s="701">
        <v>4650</v>
      </c>
      <c r="J438" s="701"/>
      <c r="K438" s="701"/>
      <c r="L438" s="701"/>
      <c r="M438" s="701"/>
      <c r="N438" s="701"/>
      <c r="O438" s="701"/>
      <c r="P438" s="726"/>
      <c r="Q438" s="702"/>
    </row>
    <row r="439" spans="1:17" ht="14.45" customHeight="1" x14ac:dyDescent="0.2">
      <c r="A439" s="696" t="s">
        <v>530</v>
      </c>
      <c r="B439" s="697" t="s">
        <v>2551</v>
      </c>
      <c r="C439" s="697" t="s">
        <v>2552</v>
      </c>
      <c r="D439" s="697" t="s">
        <v>3314</v>
      </c>
      <c r="E439" s="697" t="s">
        <v>3315</v>
      </c>
      <c r="F439" s="701">
        <v>1</v>
      </c>
      <c r="G439" s="701">
        <v>595</v>
      </c>
      <c r="H439" s="701"/>
      <c r="I439" s="701">
        <v>595</v>
      </c>
      <c r="J439" s="701"/>
      <c r="K439" s="701"/>
      <c r="L439" s="701"/>
      <c r="M439" s="701"/>
      <c r="N439" s="701"/>
      <c r="O439" s="701"/>
      <c r="P439" s="726"/>
      <c r="Q439" s="702"/>
    </row>
    <row r="440" spans="1:17" ht="14.45" customHeight="1" x14ac:dyDescent="0.2">
      <c r="A440" s="696" t="s">
        <v>530</v>
      </c>
      <c r="B440" s="697" t="s">
        <v>2551</v>
      </c>
      <c r="C440" s="697" t="s">
        <v>2552</v>
      </c>
      <c r="D440" s="697" t="s">
        <v>3316</v>
      </c>
      <c r="E440" s="697" t="s">
        <v>3317</v>
      </c>
      <c r="F440" s="701"/>
      <c r="G440" s="701"/>
      <c r="H440" s="701"/>
      <c r="I440" s="701"/>
      <c r="J440" s="701">
        <v>2</v>
      </c>
      <c r="K440" s="701">
        <v>8322</v>
      </c>
      <c r="L440" s="701"/>
      <c r="M440" s="701">
        <v>4161</v>
      </c>
      <c r="N440" s="701"/>
      <c r="O440" s="701"/>
      <c r="P440" s="726"/>
      <c r="Q440" s="702"/>
    </row>
    <row r="441" spans="1:17" ht="14.45" customHeight="1" x14ac:dyDescent="0.2">
      <c r="A441" s="696" t="s">
        <v>530</v>
      </c>
      <c r="B441" s="697" t="s">
        <v>2551</v>
      </c>
      <c r="C441" s="697" t="s">
        <v>2552</v>
      </c>
      <c r="D441" s="697" t="s">
        <v>2553</v>
      </c>
      <c r="E441" s="697" t="s">
        <v>2554</v>
      </c>
      <c r="F441" s="701">
        <v>8</v>
      </c>
      <c r="G441" s="701">
        <v>0</v>
      </c>
      <c r="H441" s="701"/>
      <c r="I441" s="701">
        <v>0</v>
      </c>
      <c r="J441" s="701">
        <v>16</v>
      </c>
      <c r="K441" s="701">
        <v>0</v>
      </c>
      <c r="L441" s="701"/>
      <c r="M441" s="701">
        <v>0</v>
      </c>
      <c r="N441" s="701">
        <v>22</v>
      </c>
      <c r="O441" s="701">
        <v>0</v>
      </c>
      <c r="P441" s="726"/>
      <c r="Q441" s="702">
        <v>0</v>
      </c>
    </row>
    <row r="442" spans="1:17" ht="14.45" customHeight="1" x14ac:dyDescent="0.2">
      <c r="A442" s="696" t="s">
        <v>530</v>
      </c>
      <c r="B442" s="697" t="s">
        <v>2551</v>
      </c>
      <c r="C442" s="697" t="s">
        <v>2552</v>
      </c>
      <c r="D442" s="697" t="s">
        <v>3318</v>
      </c>
      <c r="E442" s="697" t="s">
        <v>3319</v>
      </c>
      <c r="F442" s="701">
        <v>4</v>
      </c>
      <c r="G442" s="701">
        <v>3080</v>
      </c>
      <c r="H442" s="701"/>
      <c r="I442" s="701">
        <v>770</v>
      </c>
      <c r="J442" s="701"/>
      <c r="K442" s="701"/>
      <c r="L442" s="701"/>
      <c r="M442" s="701"/>
      <c r="N442" s="701"/>
      <c r="O442" s="701"/>
      <c r="P442" s="726"/>
      <c r="Q442" s="702"/>
    </row>
    <row r="443" spans="1:17" ht="14.45" customHeight="1" x14ac:dyDescent="0.2">
      <c r="A443" s="696" t="s">
        <v>530</v>
      </c>
      <c r="B443" s="697" t="s">
        <v>2551</v>
      </c>
      <c r="C443" s="697" t="s">
        <v>2552</v>
      </c>
      <c r="D443" s="697" t="s">
        <v>2648</v>
      </c>
      <c r="E443" s="697" t="s">
        <v>2649</v>
      </c>
      <c r="F443" s="701"/>
      <c r="G443" s="701"/>
      <c r="H443" s="701"/>
      <c r="I443" s="701"/>
      <c r="J443" s="701"/>
      <c r="K443" s="701"/>
      <c r="L443" s="701"/>
      <c r="M443" s="701"/>
      <c r="N443" s="701">
        <v>2</v>
      </c>
      <c r="O443" s="701">
        <v>1746</v>
      </c>
      <c r="P443" s="726"/>
      <c r="Q443" s="702">
        <v>873</v>
      </c>
    </row>
    <row r="444" spans="1:17" ht="14.45" customHeight="1" x14ac:dyDescent="0.2">
      <c r="A444" s="696" t="s">
        <v>530</v>
      </c>
      <c r="B444" s="697" t="s">
        <v>2551</v>
      </c>
      <c r="C444" s="697" t="s">
        <v>2552</v>
      </c>
      <c r="D444" s="697" t="s">
        <v>3320</v>
      </c>
      <c r="E444" s="697" t="s">
        <v>3321</v>
      </c>
      <c r="F444" s="701">
        <v>1</v>
      </c>
      <c r="G444" s="701">
        <v>6169</v>
      </c>
      <c r="H444" s="701"/>
      <c r="I444" s="701">
        <v>6169</v>
      </c>
      <c r="J444" s="701"/>
      <c r="K444" s="701"/>
      <c r="L444" s="701"/>
      <c r="M444" s="701"/>
      <c r="N444" s="701"/>
      <c r="O444" s="701"/>
      <c r="P444" s="726"/>
      <c r="Q444" s="702"/>
    </row>
    <row r="445" spans="1:17" ht="14.45" customHeight="1" x14ac:dyDescent="0.2">
      <c r="A445" s="696" t="s">
        <v>530</v>
      </c>
      <c r="B445" s="697" t="s">
        <v>2551</v>
      </c>
      <c r="C445" s="697" t="s">
        <v>2552</v>
      </c>
      <c r="D445" s="697" t="s">
        <v>3322</v>
      </c>
      <c r="E445" s="697" t="s">
        <v>3323</v>
      </c>
      <c r="F445" s="701">
        <v>14</v>
      </c>
      <c r="G445" s="701">
        <v>391604</v>
      </c>
      <c r="H445" s="701"/>
      <c r="I445" s="701">
        <v>27971.714285714286</v>
      </c>
      <c r="J445" s="701">
        <v>112</v>
      </c>
      <c r="K445" s="701">
        <v>3133296</v>
      </c>
      <c r="L445" s="701"/>
      <c r="M445" s="701">
        <v>27975.857142857141</v>
      </c>
      <c r="N445" s="701">
        <v>275</v>
      </c>
      <c r="O445" s="701">
        <v>7694213</v>
      </c>
      <c r="P445" s="726"/>
      <c r="Q445" s="702">
        <v>27978.956363636364</v>
      </c>
    </row>
    <row r="446" spans="1:17" ht="14.45" customHeight="1" x14ac:dyDescent="0.2">
      <c r="A446" s="696" t="s">
        <v>530</v>
      </c>
      <c r="B446" s="697" t="s">
        <v>2551</v>
      </c>
      <c r="C446" s="697" t="s">
        <v>2552</v>
      </c>
      <c r="D446" s="697" t="s">
        <v>3324</v>
      </c>
      <c r="E446" s="697" t="s">
        <v>3325</v>
      </c>
      <c r="F446" s="701">
        <v>414</v>
      </c>
      <c r="G446" s="701">
        <v>155662</v>
      </c>
      <c r="H446" s="701"/>
      <c r="I446" s="701">
        <v>375.99516908212559</v>
      </c>
      <c r="J446" s="701">
        <v>407</v>
      </c>
      <c r="K446" s="701">
        <v>154247</v>
      </c>
      <c r="L446" s="701"/>
      <c r="M446" s="701">
        <v>378.98525798525799</v>
      </c>
      <c r="N446" s="701">
        <v>309</v>
      </c>
      <c r="O446" s="701">
        <v>125985</v>
      </c>
      <c r="P446" s="726"/>
      <c r="Q446" s="702">
        <v>407.71844660194176</v>
      </c>
    </row>
    <row r="447" spans="1:17" ht="14.45" customHeight="1" x14ac:dyDescent="0.2">
      <c r="A447" s="696" t="s">
        <v>530</v>
      </c>
      <c r="B447" s="697" t="s">
        <v>2551</v>
      </c>
      <c r="C447" s="697" t="s">
        <v>2552</v>
      </c>
      <c r="D447" s="697" t="s">
        <v>3326</v>
      </c>
      <c r="E447" s="697" t="s">
        <v>3327</v>
      </c>
      <c r="F447" s="701">
        <v>3</v>
      </c>
      <c r="G447" s="701">
        <v>1089</v>
      </c>
      <c r="H447" s="701"/>
      <c r="I447" s="701">
        <v>363</v>
      </c>
      <c r="J447" s="701">
        <v>2</v>
      </c>
      <c r="K447" s="701">
        <v>732</v>
      </c>
      <c r="L447" s="701"/>
      <c r="M447" s="701">
        <v>366</v>
      </c>
      <c r="N447" s="701"/>
      <c r="O447" s="701"/>
      <c r="P447" s="726"/>
      <c r="Q447" s="702"/>
    </row>
    <row r="448" spans="1:17" ht="14.45" customHeight="1" x14ac:dyDescent="0.2">
      <c r="A448" s="696" t="s">
        <v>530</v>
      </c>
      <c r="B448" s="697" t="s">
        <v>2551</v>
      </c>
      <c r="C448" s="697" t="s">
        <v>2552</v>
      </c>
      <c r="D448" s="697" t="s">
        <v>2656</v>
      </c>
      <c r="E448" s="697" t="s">
        <v>2657</v>
      </c>
      <c r="F448" s="701">
        <v>1</v>
      </c>
      <c r="G448" s="701">
        <v>376</v>
      </c>
      <c r="H448" s="701"/>
      <c r="I448" s="701">
        <v>376</v>
      </c>
      <c r="J448" s="701"/>
      <c r="K448" s="701"/>
      <c r="L448" s="701"/>
      <c r="M448" s="701"/>
      <c r="N448" s="701"/>
      <c r="O448" s="701"/>
      <c r="P448" s="726"/>
      <c r="Q448" s="702"/>
    </row>
    <row r="449" spans="1:17" ht="14.45" customHeight="1" x14ac:dyDescent="0.2">
      <c r="A449" s="696" t="s">
        <v>530</v>
      </c>
      <c r="B449" s="697" t="s">
        <v>2551</v>
      </c>
      <c r="C449" s="697" t="s">
        <v>2552</v>
      </c>
      <c r="D449" s="697" t="s">
        <v>3328</v>
      </c>
      <c r="E449" s="697" t="s">
        <v>3329</v>
      </c>
      <c r="F449" s="701"/>
      <c r="G449" s="701"/>
      <c r="H449" s="701"/>
      <c r="I449" s="701"/>
      <c r="J449" s="701">
        <v>1</v>
      </c>
      <c r="K449" s="701">
        <v>993</v>
      </c>
      <c r="L449" s="701"/>
      <c r="M449" s="701">
        <v>993</v>
      </c>
      <c r="N449" s="701"/>
      <c r="O449" s="701"/>
      <c r="P449" s="726"/>
      <c r="Q449" s="702"/>
    </row>
    <row r="450" spans="1:17" ht="14.45" customHeight="1" x14ac:dyDescent="0.2">
      <c r="A450" s="696" t="s">
        <v>530</v>
      </c>
      <c r="B450" s="697" t="s">
        <v>2551</v>
      </c>
      <c r="C450" s="697" t="s">
        <v>2552</v>
      </c>
      <c r="D450" s="697" t="s">
        <v>3330</v>
      </c>
      <c r="E450" s="697" t="s">
        <v>3331</v>
      </c>
      <c r="F450" s="701">
        <v>5</v>
      </c>
      <c r="G450" s="701">
        <v>775</v>
      </c>
      <c r="H450" s="701"/>
      <c r="I450" s="701">
        <v>155</v>
      </c>
      <c r="J450" s="701"/>
      <c r="K450" s="701"/>
      <c r="L450" s="701"/>
      <c r="M450" s="701"/>
      <c r="N450" s="701"/>
      <c r="O450" s="701"/>
      <c r="P450" s="726"/>
      <c r="Q450" s="702"/>
    </row>
    <row r="451" spans="1:17" ht="14.45" customHeight="1" x14ac:dyDescent="0.2">
      <c r="A451" s="696" t="s">
        <v>530</v>
      </c>
      <c r="B451" s="697" t="s">
        <v>2551</v>
      </c>
      <c r="C451" s="697" t="s">
        <v>2552</v>
      </c>
      <c r="D451" s="697" t="s">
        <v>2664</v>
      </c>
      <c r="E451" s="697" t="s">
        <v>2665</v>
      </c>
      <c r="F451" s="701"/>
      <c r="G451" s="701"/>
      <c r="H451" s="701"/>
      <c r="I451" s="701"/>
      <c r="J451" s="701"/>
      <c r="K451" s="701"/>
      <c r="L451" s="701"/>
      <c r="M451" s="701"/>
      <c r="N451" s="701">
        <v>2</v>
      </c>
      <c r="O451" s="701">
        <v>816</v>
      </c>
      <c r="P451" s="726"/>
      <c r="Q451" s="702">
        <v>408</v>
      </c>
    </row>
    <row r="452" spans="1:17" ht="14.45" customHeight="1" x14ac:dyDescent="0.2">
      <c r="A452" s="696" t="s">
        <v>530</v>
      </c>
      <c r="B452" s="697" t="s">
        <v>2551</v>
      </c>
      <c r="C452" s="697" t="s">
        <v>2552</v>
      </c>
      <c r="D452" s="697" t="s">
        <v>3332</v>
      </c>
      <c r="E452" s="697" t="s">
        <v>3333</v>
      </c>
      <c r="F452" s="701"/>
      <c r="G452" s="701"/>
      <c r="H452" s="701"/>
      <c r="I452" s="701"/>
      <c r="J452" s="701">
        <v>2</v>
      </c>
      <c r="K452" s="701">
        <v>90</v>
      </c>
      <c r="L452" s="701"/>
      <c r="M452" s="701">
        <v>45</v>
      </c>
      <c r="N452" s="701">
        <v>1</v>
      </c>
      <c r="O452" s="701">
        <v>46</v>
      </c>
      <c r="P452" s="726"/>
      <c r="Q452" s="702">
        <v>46</v>
      </c>
    </row>
    <row r="453" spans="1:17" ht="14.45" customHeight="1" x14ac:dyDescent="0.2">
      <c r="A453" s="696" t="s">
        <v>530</v>
      </c>
      <c r="B453" s="697" t="s">
        <v>2551</v>
      </c>
      <c r="C453" s="697" t="s">
        <v>2552</v>
      </c>
      <c r="D453" s="697" t="s">
        <v>3334</v>
      </c>
      <c r="E453" s="697" t="s">
        <v>3335</v>
      </c>
      <c r="F453" s="701">
        <v>14</v>
      </c>
      <c r="G453" s="701">
        <v>16226</v>
      </c>
      <c r="H453" s="701"/>
      <c r="I453" s="701">
        <v>1159</v>
      </c>
      <c r="J453" s="701">
        <v>39</v>
      </c>
      <c r="K453" s="701">
        <v>45396</v>
      </c>
      <c r="L453" s="701"/>
      <c r="M453" s="701">
        <v>1164</v>
      </c>
      <c r="N453" s="701">
        <v>30</v>
      </c>
      <c r="O453" s="701">
        <v>36150</v>
      </c>
      <c r="P453" s="726"/>
      <c r="Q453" s="702">
        <v>1205</v>
      </c>
    </row>
    <row r="454" spans="1:17" ht="14.45" customHeight="1" x14ac:dyDescent="0.2">
      <c r="A454" s="696" t="s">
        <v>530</v>
      </c>
      <c r="B454" s="697" t="s">
        <v>2551</v>
      </c>
      <c r="C454" s="697" t="s">
        <v>2552</v>
      </c>
      <c r="D454" s="697" t="s">
        <v>3336</v>
      </c>
      <c r="E454" s="697" t="s">
        <v>3337</v>
      </c>
      <c r="F454" s="701"/>
      <c r="G454" s="701"/>
      <c r="H454" s="701"/>
      <c r="I454" s="701"/>
      <c r="J454" s="701">
        <v>1</v>
      </c>
      <c r="K454" s="701">
        <v>2548</v>
      </c>
      <c r="L454" s="701"/>
      <c r="M454" s="701">
        <v>2548</v>
      </c>
      <c r="N454" s="701"/>
      <c r="O454" s="701"/>
      <c r="P454" s="726"/>
      <c r="Q454" s="702"/>
    </row>
    <row r="455" spans="1:17" ht="14.45" customHeight="1" x14ac:dyDescent="0.2">
      <c r="A455" s="696" t="s">
        <v>530</v>
      </c>
      <c r="B455" s="697" t="s">
        <v>2551</v>
      </c>
      <c r="C455" s="697" t="s">
        <v>2552</v>
      </c>
      <c r="D455" s="697" t="s">
        <v>3338</v>
      </c>
      <c r="E455" s="697" t="s">
        <v>3339</v>
      </c>
      <c r="F455" s="701"/>
      <c r="G455" s="701"/>
      <c r="H455" s="701"/>
      <c r="I455" s="701"/>
      <c r="J455" s="701"/>
      <c r="K455" s="701"/>
      <c r="L455" s="701"/>
      <c r="M455" s="701"/>
      <c r="N455" s="701">
        <v>1</v>
      </c>
      <c r="O455" s="701">
        <v>1603</v>
      </c>
      <c r="P455" s="726"/>
      <c r="Q455" s="702">
        <v>1603</v>
      </c>
    </row>
    <row r="456" spans="1:17" ht="14.45" customHeight="1" x14ac:dyDescent="0.2">
      <c r="A456" s="696" t="s">
        <v>530</v>
      </c>
      <c r="B456" s="697" t="s">
        <v>2551</v>
      </c>
      <c r="C456" s="697" t="s">
        <v>2552</v>
      </c>
      <c r="D456" s="697" t="s">
        <v>3340</v>
      </c>
      <c r="E456" s="697" t="s">
        <v>3341</v>
      </c>
      <c r="F456" s="701">
        <v>1</v>
      </c>
      <c r="G456" s="701">
        <v>725</v>
      </c>
      <c r="H456" s="701"/>
      <c r="I456" s="701">
        <v>725</v>
      </c>
      <c r="J456" s="701">
        <v>1</v>
      </c>
      <c r="K456" s="701">
        <v>732</v>
      </c>
      <c r="L456" s="701"/>
      <c r="M456" s="701">
        <v>732</v>
      </c>
      <c r="N456" s="701"/>
      <c r="O456" s="701"/>
      <c r="P456" s="726"/>
      <c r="Q456" s="702"/>
    </row>
    <row r="457" spans="1:17" ht="14.45" customHeight="1" x14ac:dyDescent="0.2">
      <c r="A457" s="696" t="s">
        <v>530</v>
      </c>
      <c r="B457" s="697" t="s">
        <v>2551</v>
      </c>
      <c r="C457" s="697" t="s">
        <v>2552</v>
      </c>
      <c r="D457" s="697" t="s">
        <v>3342</v>
      </c>
      <c r="E457" s="697" t="s">
        <v>3343</v>
      </c>
      <c r="F457" s="701">
        <v>1</v>
      </c>
      <c r="G457" s="701">
        <v>1852</v>
      </c>
      <c r="H457" s="701"/>
      <c r="I457" s="701">
        <v>1852</v>
      </c>
      <c r="J457" s="701"/>
      <c r="K457" s="701"/>
      <c r="L457" s="701"/>
      <c r="M457" s="701"/>
      <c r="N457" s="701">
        <v>2</v>
      </c>
      <c r="O457" s="701">
        <v>3872</v>
      </c>
      <c r="P457" s="726"/>
      <c r="Q457" s="702">
        <v>1936</v>
      </c>
    </row>
    <row r="458" spans="1:17" ht="14.45" customHeight="1" x14ac:dyDescent="0.2">
      <c r="A458" s="696" t="s">
        <v>530</v>
      </c>
      <c r="B458" s="697" t="s">
        <v>2551</v>
      </c>
      <c r="C458" s="697" t="s">
        <v>2552</v>
      </c>
      <c r="D458" s="697" t="s">
        <v>3344</v>
      </c>
      <c r="E458" s="697" t="s">
        <v>3345</v>
      </c>
      <c r="F458" s="701">
        <v>13</v>
      </c>
      <c r="G458" s="701">
        <v>0</v>
      </c>
      <c r="H458" s="701"/>
      <c r="I458" s="701">
        <v>0</v>
      </c>
      <c r="J458" s="701">
        <v>6</v>
      </c>
      <c r="K458" s="701">
        <v>0</v>
      </c>
      <c r="L458" s="701"/>
      <c r="M458" s="701">
        <v>0</v>
      </c>
      <c r="N458" s="701">
        <v>8</v>
      </c>
      <c r="O458" s="701">
        <v>0</v>
      </c>
      <c r="P458" s="726"/>
      <c r="Q458" s="702">
        <v>0</v>
      </c>
    </row>
    <row r="459" spans="1:17" ht="14.45" customHeight="1" x14ac:dyDescent="0.2">
      <c r="A459" s="696" t="s">
        <v>530</v>
      </c>
      <c r="B459" s="697" t="s">
        <v>2551</v>
      </c>
      <c r="C459" s="697" t="s">
        <v>2552</v>
      </c>
      <c r="D459" s="697" t="s">
        <v>3346</v>
      </c>
      <c r="E459" s="697" t="s">
        <v>3347</v>
      </c>
      <c r="F459" s="701">
        <v>2</v>
      </c>
      <c r="G459" s="701">
        <v>2920</v>
      </c>
      <c r="H459" s="701"/>
      <c r="I459" s="701">
        <v>1460</v>
      </c>
      <c r="J459" s="701">
        <v>2</v>
      </c>
      <c r="K459" s="701">
        <v>2940</v>
      </c>
      <c r="L459" s="701"/>
      <c r="M459" s="701">
        <v>1470</v>
      </c>
      <c r="N459" s="701"/>
      <c r="O459" s="701"/>
      <c r="P459" s="726"/>
      <c r="Q459" s="702"/>
    </row>
    <row r="460" spans="1:17" ht="14.45" customHeight="1" x14ac:dyDescent="0.2">
      <c r="A460" s="696" t="s">
        <v>530</v>
      </c>
      <c r="B460" s="697" t="s">
        <v>2551</v>
      </c>
      <c r="C460" s="697" t="s">
        <v>2552</v>
      </c>
      <c r="D460" s="697" t="s">
        <v>3348</v>
      </c>
      <c r="E460" s="697" t="s">
        <v>3349</v>
      </c>
      <c r="F460" s="701"/>
      <c r="G460" s="701"/>
      <c r="H460" s="701"/>
      <c r="I460" s="701"/>
      <c r="J460" s="701"/>
      <c r="K460" s="701"/>
      <c r="L460" s="701"/>
      <c r="M460" s="701"/>
      <c r="N460" s="701">
        <v>1</v>
      </c>
      <c r="O460" s="701">
        <v>219</v>
      </c>
      <c r="P460" s="726"/>
      <c r="Q460" s="702">
        <v>219</v>
      </c>
    </row>
    <row r="461" spans="1:17" ht="14.45" customHeight="1" x14ac:dyDescent="0.2">
      <c r="A461" s="696" t="s">
        <v>530</v>
      </c>
      <c r="B461" s="697" t="s">
        <v>2551</v>
      </c>
      <c r="C461" s="697" t="s">
        <v>2552</v>
      </c>
      <c r="D461" s="697" t="s">
        <v>3350</v>
      </c>
      <c r="E461" s="697" t="s">
        <v>3351</v>
      </c>
      <c r="F461" s="701">
        <v>1</v>
      </c>
      <c r="G461" s="701">
        <v>2596</v>
      </c>
      <c r="H461" s="701"/>
      <c r="I461" s="701">
        <v>2596</v>
      </c>
      <c r="J461" s="701"/>
      <c r="K461" s="701"/>
      <c r="L461" s="701"/>
      <c r="M461" s="701"/>
      <c r="N461" s="701">
        <v>5</v>
      </c>
      <c r="O461" s="701">
        <v>13810</v>
      </c>
      <c r="P461" s="726"/>
      <c r="Q461" s="702">
        <v>2762</v>
      </c>
    </row>
    <row r="462" spans="1:17" ht="14.45" customHeight="1" x14ac:dyDescent="0.2">
      <c r="A462" s="696" t="s">
        <v>530</v>
      </c>
      <c r="B462" s="697" t="s">
        <v>2551</v>
      </c>
      <c r="C462" s="697" t="s">
        <v>2552</v>
      </c>
      <c r="D462" s="697" t="s">
        <v>3352</v>
      </c>
      <c r="E462" s="697" t="s">
        <v>3353</v>
      </c>
      <c r="F462" s="701"/>
      <c r="G462" s="701"/>
      <c r="H462" s="701"/>
      <c r="I462" s="701"/>
      <c r="J462" s="701"/>
      <c r="K462" s="701"/>
      <c r="L462" s="701"/>
      <c r="M462" s="701"/>
      <c r="N462" s="701">
        <v>1</v>
      </c>
      <c r="O462" s="701">
        <v>646</v>
      </c>
      <c r="P462" s="726"/>
      <c r="Q462" s="702">
        <v>646</v>
      </c>
    </row>
    <row r="463" spans="1:17" ht="14.45" customHeight="1" x14ac:dyDescent="0.2">
      <c r="A463" s="696" t="s">
        <v>530</v>
      </c>
      <c r="B463" s="697" t="s">
        <v>2551</v>
      </c>
      <c r="C463" s="697" t="s">
        <v>2552</v>
      </c>
      <c r="D463" s="697" t="s">
        <v>3354</v>
      </c>
      <c r="E463" s="697" t="s">
        <v>3355</v>
      </c>
      <c r="F463" s="701"/>
      <c r="G463" s="701"/>
      <c r="H463" s="701"/>
      <c r="I463" s="701"/>
      <c r="J463" s="701"/>
      <c r="K463" s="701"/>
      <c r="L463" s="701"/>
      <c r="M463" s="701"/>
      <c r="N463" s="701">
        <v>2</v>
      </c>
      <c r="O463" s="701">
        <v>2908</v>
      </c>
      <c r="P463" s="726"/>
      <c r="Q463" s="702">
        <v>1454</v>
      </c>
    </row>
    <row r="464" spans="1:17" ht="14.45" customHeight="1" x14ac:dyDescent="0.2">
      <c r="A464" s="696" t="s">
        <v>530</v>
      </c>
      <c r="B464" s="697" t="s">
        <v>2551</v>
      </c>
      <c r="C464" s="697" t="s">
        <v>2552</v>
      </c>
      <c r="D464" s="697" t="s">
        <v>3356</v>
      </c>
      <c r="E464" s="697" t="s">
        <v>3357</v>
      </c>
      <c r="F464" s="701"/>
      <c r="G464" s="701"/>
      <c r="H464" s="701"/>
      <c r="I464" s="701"/>
      <c r="J464" s="701">
        <v>2</v>
      </c>
      <c r="K464" s="701">
        <v>9382</v>
      </c>
      <c r="L464" s="701"/>
      <c r="M464" s="701">
        <v>4691</v>
      </c>
      <c r="N464" s="701"/>
      <c r="O464" s="701"/>
      <c r="P464" s="726"/>
      <c r="Q464" s="702"/>
    </row>
    <row r="465" spans="1:17" ht="14.45" customHeight="1" x14ac:dyDescent="0.2">
      <c r="A465" s="696" t="s">
        <v>530</v>
      </c>
      <c r="B465" s="697" t="s">
        <v>2551</v>
      </c>
      <c r="C465" s="697" t="s">
        <v>2552</v>
      </c>
      <c r="D465" s="697" t="s">
        <v>3358</v>
      </c>
      <c r="E465" s="697" t="s">
        <v>3359</v>
      </c>
      <c r="F465" s="701">
        <v>2</v>
      </c>
      <c r="G465" s="701">
        <v>8988</v>
      </c>
      <c r="H465" s="701"/>
      <c r="I465" s="701">
        <v>4494</v>
      </c>
      <c r="J465" s="701"/>
      <c r="K465" s="701"/>
      <c r="L465" s="701"/>
      <c r="M465" s="701"/>
      <c r="N465" s="701">
        <v>1</v>
      </c>
      <c r="O465" s="701">
        <v>4744</v>
      </c>
      <c r="P465" s="726"/>
      <c r="Q465" s="702">
        <v>4744</v>
      </c>
    </row>
    <row r="466" spans="1:17" ht="14.45" customHeight="1" x14ac:dyDescent="0.2">
      <c r="A466" s="696" t="s">
        <v>530</v>
      </c>
      <c r="B466" s="697" t="s">
        <v>2551</v>
      </c>
      <c r="C466" s="697" t="s">
        <v>2552</v>
      </c>
      <c r="D466" s="697" t="s">
        <v>3360</v>
      </c>
      <c r="E466" s="697" t="s">
        <v>3361</v>
      </c>
      <c r="F466" s="701"/>
      <c r="G466" s="701"/>
      <c r="H466" s="701"/>
      <c r="I466" s="701"/>
      <c r="J466" s="701"/>
      <c r="K466" s="701"/>
      <c r="L466" s="701"/>
      <c r="M466" s="701"/>
      <c r="N466" s="701">
        <v>1</v>
      </c>
      <c r="O466" s="701">
        <v>704</v>
      </c>
      <c r="P466" s="726"/>
      <c r="Q466" s="702">
        <v>704</v>
      </c>
    </row>
    <row r="467" spans="1:17" ht="14.45" customHeight="1" x14ac:dyDescent="0.2">
      <c r="A467" s="696" t="s">
        <v>530</v>
      </c>
      <c r="B467" s="697" t="s">
        <v>2551</v>
      </c>
      <c r="C467" s="697" t="s">
        <v>2552</v>
      </c>
      <c r="D467" s="697" t="s">
        <v>3362</v>
      </c>
      <c r="E467" s="697" t="s">
        <v>3363</v>
      </c>
      <c r="F467" s="701"/>
      <c r="G467" s="701"/>
      <c r="H467" s="701"/>
      <c r="I467" s="701"/>
      <c r="J467" s="701"/>
      <c r="K467" s="701"/>
      <c r="L467" s="701"/>
      <c r="M467" s="701"/>
      <c r="N467" s="701">
        <v>1</v>
      </c>
      <c r="O467" s="701">
        <v>1682</v>
      </c>
      <c r="P467" s="726"/>
      <c r="Q467" s="702">
        <v>1682</v>
      </c>
    </row>
    <row r="468" spans="1:17" ht="14.45" customHeight="1" x14ac:dyDescent="0.2">
      <c r="A468" s="696" t="s">
        <v>530</v>
      </c>
      <c r="B468" s="697" t="s">
        <v>2551</v>
      </c>
      <c r="C468" s="697" t="s">
        <v>2552</v>
      </c>
      <c r="D468" s="697" t="s">
        <v>3364</v>
      </c>
      <c r="E468" s="697" t="s">
        <v>3365</v>
      </c>
      <c r="F468" s="701"/>
      <c r="G468" s="701"/>
      <c r="H468" s="701"/>
      <c r="I468" s="701"/>
      <c r="J468" s="701"/>
      <c r="K468" s="701"/>
      <c r="L468" s="701"/>
      <c r="M468" s="701"/>
      <c r="N468" s="701">
        <v>1</v>
      </c>
      <c r="O468" s="701">
        <v>3537</v>
      </c>
      <c r="P468" s="726"/>
      <c r="Q468" s="702">
        <v>3537</v>
      </c>
    </row>
    <row r="469" spans="1:17" ht="14.45" customHeight="1" x14ac:dyDescent="0.2">
      <c r="A469" s="696" t="s">
        <v>530</v>
      </c>
      <c r="B469" s="697" t="s">
        <v>2551</v>
      </c>
      <c r="C469" s="697" t="s">
        <v>2552</v>
      </c>
      <c r="D469" s="697" t="s">
        <v>3366</v>
      </c>
      <c r="E469" s="697" t="s">
        <v>2554</v>
      </c>
      <c r="F469" s="701">
        <v>2</v>
      </c>
      <c r="G469" s="701">
        <v>0</v>
      </c>
      <c r="H469" s="701"/>
      <c r="I469" s="701">
        <v>0</v>
      </c>
      <c r="J469" s="701">
        <v>3</v>
      </c>
      <c r="K469" s="701">
        <v>0</v>
      </c>
      <c r="L469" s="701"/>
      <c r="M469" s="701">
        <v>0</v>
      </c>
      <c r="N469" s="701">
        <v>9</v>
      </c>
      <c r="O469" s="701">
        <v>0</v>
      </c>
      <c r="P469" s="726"/>
      <c r="Q469" s="702">
        <v>0</v>
      </c>
    </row>
    <row r="470" spans="1:17" ht="14.45" customHeight="1" x14ac:dyDescent="0.2">
      <c r="A470" s="696" t="s">
        <v>530</v>
      </c>
      <c r="B470" s="697" t="s">
        <v>2551</v>
      </c>
      <c r="C470" s="697" t="s">
        <v>2552</v>
      </c>
      <c r="D470" s="697" t="s">
        <v>3367</v>
      </c>
      <c r="E470" s="697" t="s">
        <v>3368</v>
      </c>
      <c r="F470" s="701"/>
      <c r="G470" s="701"/>
      <c r="H470" s="701"/>
      <c r="I470" s="701"/>
      <c r="J470" s="701"/>
      <c r="K470" s="701"/>
      <c r="L470" s="701"/>
      <c r="M470" s="701"/>
      <c r="N470" s="701">
        <v>1</v>
      </c>
      <c r="O470" s="701">
        <v>276</v>
      </c>
      <c r="P470" s="726"/>
      <c r="Q470" s="702">
        <v>276</v>
      </c>
    </row>
    <row r="471" spans="1:17" ht="14.45" customHeight="1" x14ac:dyDescent="0.2">
      <c r="A471" s="696" t="s">
        <v>530</v>
      </c>
      <c r="B471" s="697" t="s">
        <v>2551</v>
      </c>
      <c r="C471" s="697" t="s">
        <v>2552</v>
      </c>
      <c r="D471" s="697" t="s">
        <v>3369</v>
      </c>
      <c r="E471" s="697" t="s">
        <v>3370</v>
      </c>
      <c r="F471" s="701"/>
      <c r="G471" s="701"/>
      <c r="H471" s="701"/>
      <c r="I471" s="701"/>
      <c r="J471" s="701">
        <v>2</v>
      </c>
      <c r="K471" s="701">
        <v>6354</v>
      </c>
      <c r="L471" s="701"/>
      <c r="M471" s="701">
        <v>3177</v>
      </c>
      <c r="N471" s="701"/>
      <c r="O471" s="701"/>
      <c r="P471" s="726"/>
      <c r="Q471" s="702"/>
    </row>
    <row r="472" spans="1:17" ht="14.45" customHeight="1" x14ac:dyDescent="0.2">
      <c r="A472" s="696" t="s">
        <v>530</v>
      </c>
      <c r="B472" s="697" t="s">
        <v>2551</v>
      </c>
      <c r="C472" s="697" t="s">
        <v>2552</v>
      </c>
      <c r="D472" s="697" t="s">
        <v>3371</v>
      </c>
      <c r="E472" s="697" t="s">
        <v>3372</v>
      </c>
      <c r="F472" s="701">
        <v>1</v>
      </c>
      <c r="G472" s="701">
        <v>2525</v>
      </c>
      <c r="H472" s="701"/>
      <c r="I472" s="701">
        <v>2525</v>
      </c>
      <c r="J472" s="701"/>
      <c r="K472" s="701"/>
      <c r="L472" s="701"/>
      <c r="M472" s="701"/>
      <c r="N472" s="701"/>
      <c r="O472" s="701"/>
      <c r="P472" s="726"/>
      <c r="Q472" s="702"/>
    </row>
    <row r="473" spans="1:17" ht="14.45" customHeight="1" x14ac:dyDescent="0.2">
      <c r="A473" s="696" t="s">
        <v>530</v>
      </c>
      <c r="B473" s="697" t="s">
        <v>2551</v>
      </c>
      <c r="C473" s="697" t="s">
        <v>2552</v>
      </c>
      <c r="D473" s="697" t="s">
        <v>3373</v>
      </c>
      <c r="E473" s="697" t="s">
        <v>3374</v>
      </c>
      <c r="F473" s="701">
        <v>1</v>
      </c>
      <c r="G473" s="701">
        <v>135</v>
      </c>
      <c r="H473" s="701"/>
      <c r="I473" s="701">
        <v>135</v>
      </c>
      <c r="J473" s="701"/>
      <c r="K473" s="701"/>
      <c r="L473" s="701"/>
      <c r="M473" s="701"/>
      <c r="N473" s="701"/>
      <c r="O473" s="701"/>
      <c r="P473" s="726"/>
      <c r="Q473" s="702"/>
    </row>
    <row r="474" spans="1:17" ht="14.45" customHeight="1" x14ac:dyDescent="0.2">
      <c r="A474" s="696" t="s">
        <v>530</v>
      </c>
      <c r="B474" s="697" t="s">
        <v>2551</v>
      </c>
      <c r="C474" s="697" t="s">
        <v>2552</v>
      </c>
      <c r="D474" s="697" t="s">
        <v>3375</v>
      </c>
      <c r="E474" s="697" t="s">
        <v>3376</v>
      </c>
      <c r="F474" s="701"/>
      <c r="G474" s="701"/>
      <c r="H474" s="701"/>
      <c r="I474" s="701"/>
      <c r="J474" s="701">
        <v>1</v>
      </c>
      <c r="K474" s="701">
        <v>2789</v>
      </c>
      <c r="L474" s="701"/>
      <c r="M474" s="701">
        <v>2789</v>
      </c>
      <c r="N474" s="701"/>
      <c r="O474" s="701"/>
      <c r="P474" s="726"/>
      <c r="Q474" s="702"/>
    </row>
    <row r="475" spans="1:17" ht="14.45" customHeight="1" x14ac:dyDescent="0.2">
      <c r="A475" s="696" t="s">
        <v>530</v>
      </c>
      <c r="B475" s="697" t="s">
        <v>2551</v>
      </c>
      <c r="C475" s="697" t="s">
        <v>2552</v>
      </c>
      <c r="D475" s="697" t="s">
        <v>3377</v>
      </c>
      <c r="E475" s="697" t="s">
        <v>3378</v>
      </c>
      <c r="F475" s="701">
        <v>6</v>
      </c>
      <c r="G475" s="701">
        <v>1938</v>
      </c>
      <c r="H475" s="701"/>
      <c r="I475" s="701">
        <v>323</v>
      </c>
      <c r="J475" s="701"/>
      <c r="K475" s="701"/>
      <c r="L475" s="701"/>
      <c r="M475" s="701"/>
      <c r="N475" s="701"/>
      <c r="O475" s="701"/>
      <c r="P475" s="726"/>
      <c r="Q475" s="702"/>
    </row>
    <row r="476" spans="1:17" ht="14.45" customHeight="1" x14ac:dyDescent="0.2">
      <c r="A476" s="696" t="s">
        <v>530</v>
      </c>
      <c r="B476" s="697" t="s">
        <v>2551</v>
      </c>
      <c r="C476" s="697" t="s">
        <v>2552</v>
      </c>
      <c r="D476" s="697" t="s">
        <v>2750</v>
      </c>
      <c r="E476" s="697" t="s">
        <v>2751</v>
      </c>
      <c r="F476" s="701"/>
      <c r="G476" s="701"/>
      <c r="H476" s="701"/>
      <c r="I476" s="701"/>
      <c r="J476" s="701"/>
      <c r="K476" s="701"/>
      <c r="L476" s="701"/>
      <c r="M476" s="701"/>
      <c r="N476" s="701">
        <v>1</v>
      </c>
      <c r="O476" s="701">
        <v>0</v>
      </c>
      <c r="P476" s="726"/>
      <c r="Q476" s="702">
        <v>0</v>
      </c>
    </row>
    <row r="477" spans="1:17" ht="14.45" customHeight="1" x14ac:dyDescent="0.2">
      <c r="A477" s="696" t="s">
        <v>530</v>
      </c>
      <c r="B477" s="697" t="s">
        <v>2551</v>
      </c>
      <c r="C477" s="697" t="s">
        <v>2552</v>
      </c>
      <c r="D477" s="697" t="s">
        <v>3379</v>
      </c>
      <c r="E477" s="697" t="s">
        <v>3380</v>
      </c>
      <c r="F477" s="701">
        <v>1</v>
      </c>
      <c r="G477" s="701">
        <v>0</v>
      </c>
      <c r="H477" s="701"/>
      <c r="I477" s="701">
        <v>0</v>
      </c>
      <c r="J477" s="701"/>
      <c r="K477" s="701"/>
      <c r="L477" s="701"/>
      <c r="M477" s="701"/>
      <c r="N477" s="701"/>
      <c r="O477" s="701"/>
      <c r="P477" s="726"/>
      <c r="Q477" s="702"/>
    </row>
    <row r="478" spans="1:17" ht="14.45" customHeight="1" x14ac:dyDescent="0.2">
      <c r="A478" s="696" t="s">
        <v>530</v>
      </c>
      <c r="B478" s="697" t="s">
        <v>2551</v>
      </c>
      <c r="C478" s="697" t="s">
        <v>2552</v>
      </c>
      <c r="D478" s="697" t="s">
        <v>3381</v>
      </c>
      <c r="E478" s="697" t="s">
        <v>3382</v>
      </c>
      <c r="F478" s="701"/>
      <c r="G478" s="701"/>
      <c r="H478" s="701"/>
      <c r="I478" s="701"/>
      <c r="J478" s="701">
        <v>268</v>
      </c>
      <c r="K478" s="701">
        <v>0</v>
      </c>
      <c r="L478" s="701"/>
      <c r="M478" s="701">
        <v>0</v>
      </c>
      <c r="N478" s="701">
        <v>124</v>
      </c>
      <c r="O478" s="701">
        <v>0</v>
      </c>
      <c r="P478" s="726"/>
      <c r="Q478" s="702">
        <v>0</v>
      </c>
    </row>
    <row r="479" spans="1:17" ht="14.45" customHeight="1" x14ac:dyDescent="0.2">
      <c r="A479" s="696" t="s">
        <v>530</v>
      </c>
      <c r="B479" s="697" t="s">
        <v>2551</v>
      </c>
      <c r="C479" s="697" t="s">
        <v>2552</v>
      </c>
      <c r="D479" s="697" t="s">
        <v>3383</v>
      </c>
      <c r="E479" s="697" t="s">
        <v>3384</v>
      </c>
      <c r="F479" s="701"/>
      <c r="G479" s="701"/>
      <c r="H479" s="701"/>
      <c r="I479" s="701"/>
      <c r="J479" s="701"/>
      <c r="K479" s="701"/>
      <c r="L479" s="701"/>
      <c r="M479" s="701"/>
      <c r="N479" s="701">
        <v>8</v>
      </c>
      <c r="O479" s="701">
        <v>0</v>
      </c>
      <c r="P479" s="726"/>
      <c r="Q479" s="702">
        <v>0</v>
      </c>
    </row>
    <row r="480" spans="1:17" ht="14.45" customHeight="1" x14ac:dyDescent="0.2">
      <c r="A480" s="696" t="s">
        <v>530</v>
      </c>
      <c r="B480" s="697" t="s">
        <v>3385</v>
      </c>
      <c r="C480" s="697" t="s">
        <v>2552</v>
      </c>
      <c r="D480" s="697" t="s">
        <v>2592</v>
      </c>
      <c r="E480" s="697" t="s">
        <v>2593</v>
      </c>
      <c r="F480" s="701"/>
      <c r="G480" s="701"/>
      <c r="H480" s="701"/>
      <c r="I480" s="701"/>
      <c r="J480" s="701">
        <v>5</v>
      </c>
      <c r="K480" s="701">
        <v>4260</v>
      </c>
      <c r="L480" s="701"/>
      <c r="M480" s="701">
        <v>852</v>
      </c>
      <c r="N480" s="701"/>
      <c r="O480" s="701"/>
      <c r="P480" s="726"/>
      <c r="Q480" s="702"/>
    </row>
    <row r="481" spans="1:17" ht="14.45" customHeight="1" x14ac:dyDescent="0.2">
      <c r="A481" s="696" t="s">
        <v>530</v>
      </c>
      <c r="B481" s="697" t="s">
        <v>3385</v>
      </c>
      <c r="C481" s="697" t="s">
        <v>2552</v>
      </c>
      <c r="D481" s="697" t="s">
        <v>3263</v>
      </c>
      <c r="E481" s="697" t="s">
        <v>3264</v>
      </c>
      <c r="F481" s="701"/>
      <c r="G481" s="701"/>
      <c r="H481" s="701"/>
      <c r="I481" s="701"/>
      <c r="J481" s="701">
        <v>1</v>
      </c>
      <c r="K481" s="701">
        <v>2536</v>
      </c>
      <c r="L481" s="701"/>
      <c r="M481" s="701">
        <v>2536</v>
      </c>
      <c r="N481" s="701"/>
      <c r="O481" s="701"/>
      <c r="P481" s="726"/>
      <c r="Q481" s="702"/>
    </row>
    <row r="482" spans="1:17" ht="14.45" customHeight="1" x14ac:dyDescent="0.2">
      <c r="A482" s="696" t="s">
        <v>530</v>
      </c>
      <c r="B482" s="697" t="s">
        <v>3385</v>
      </c>
      <c r="C482" s="697" t="s">
        <v>2552</v>
      </c>
      <c r="D482" s="697" t="s">
        <v>3265</v>
      </c>
      <c r="E482" s="697" t="s">
        <v>3266</v>
      </c>
      <c r="F482" s="701"/>
      <c r="G482" s="701"/>
      <c r="H482" s="701"/>
      <c r="I482" s="701"/>
      <c r="J482" s="701">
        <v>2</v>
      </c>
      <c r="K482" s="701">
        <v>7204</v>
      </c>
      <c r="L482" s="701"/>
      <c r="M482" s="701">
        <v>3602</v>
      </c>
      <c r="N482" s="701"/>
      <c r="O482" s="701"/>
      <c r="P482" s="726"/>
      <c r="Q482" s="702"/>
    </row>
    <row r="483" spans="1:17" ht="14.45" customHeight="1" x14ac:dyDescent="0.2">
      <c r="A483" s="696" t="s">
        <v>530</v>
      </c>
      <c r="B483" s="697" t="s">
        <v>3385</v>
      </c>
      <c r="C483" s="697" t="s">
        <v>2552</v>
      </c>
      <c r="D483" s="697" t="s">
        <v>3386</v>
      </c>
      <c r="E483" s="697" t="s">
        <v>3387</v>
      </c>
      <c r="F483" s="701"/>
      <c r="G483" s="701"/>
      <c r="H483" s="701"/>
      <c r="I483" s="701"/>
      <c r="J483" s="701">
        <v>2</v>
      </c>
      <c r="K483" s="701">
        <v>832</v>
      </c>
      <c r="L483" s="701"/>
      <c r="M483" s="701">
        <v>416</v>
      </c>
      <c r="N483" s="701"/>
      <c r="O483" s="701"/>
      <c r="P483" s="726"/>
      <c r="Q483" s="702"/>
    </row>
    <row r="484" spans="1:17" ht="14.45" customHeight="1" x14ac:dyDescent="0.2">
      <c r="A484" s="696" t="s">
        <v>530</v>
      </c>
      <c r="B484" s="697" t="s">
        <v>3385</v>
      </c>
      <c r="C484" s="697" t="s">
        <v>2552</v>
      </c>
      <c r="D484" s="697" t="s">
        <v>3298</v>
      </c>
      <c r="E484" s="697" t="s">
        <v>3299</v>
      </c>
      <c r="F484" s="701"/>
      <c r="G484" s="701"/>
      <c r="H484" s="701"/>
      <c r="I484" s="701"/>
      <c r="J484" s="701">
        <v>13</v>
      </c>
      <c r="K484" s="701">
        <v>1495</v>
      </c>
      <c r="L484" s="701"/>
      <c r="M484" s="701">
        <v>115</v>
      </c>
      <c r="N484" s="701"/>
      <c r="O484" s="701"/>
      <c r="P484" s="726"/>
      <c r="Q484" s="702"/>
    </row>
    <row r="485" spans="1:17" ht="14.45" customHeight="1" x14ac:dyDescent="0.2">
      <c r="A485" s="696" t="s">
        <v>530</v>
      </c>
      <c r="B485" s="697" t="s">
        <v>3385</v>
      </c>
      <c r="C485" s="697" t="s">
        <v>2552</v>
      </c>
      <c r="D485" s="697" t="s">
        <v>3320</v>
      </c>
      <c r="E485" s="697" t="s">
        <v>3321</v>
      </c>
      <c r="F485" s="701"/>
      <c r="G485" s="701"/>
      <c r="H485" s="701"/>
      <c r="I485" s="701"/>
      <c r="J485" s="701">
        <v>2</v>
      </c>
      <c r="K485" s="701">
        <v>12428</v>
      </c>
      <c r="L485" s="701"/>
      <c r="M485" s="701">
        <v>6214</v>
      </c>
      <c r="N485" s="701"/>
      <c r="O485" s="701"/>
      <c r="P485" s="726"/>
      <c r="Q485" s="702"/>
    </row>
    <row r="486" spans="1:17" ht="14.45" customHeight="1" thickBot="1" x14ac:dyDescent="0.25">
      <c r="A486" s="703" t="s">
        <v>530</v>
      </c>
      <c r="B486" s="704" t="s">
        <v>3385</v>
      </c>
      <c r="C486" s="704" t="s">
        <v>2552</v>
      </c>
      <c r="D486" s="704" t="s">
        <v>3388</v>
      </c>
      <c r="E486" s="704" t="s">
        <v>3389</v>
      </c>
      <c r="F486" s="708"/>
      <c r="G486" s="708"/>
      <c r="H486" s="708"/>
      <c r="I486" s="708"/>
      <c r="J486" s="708">
        <v>1</v>
      </c>
      <c r="K486" s="708">
        <v>5692</v>
      </c>
      <c r="L486" s="708"/>
      <c r="M486" s="708">
        <v>5692</v>
      </c>
      <c r="N486" s="708"/>
      <c r="O486" s="708"/>
      <c r="P486" s="716"/>
      <c r="Q486" s="70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4ADEB82-7F29-4F0A-9CE5-F04D64D21382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2" customWidth="1"/>
    <col min="2" max="2" width="7.85546875" style="332" hidden="1" customWidth="1" outlineLevel="1"/>
    <col min="3" max="3" width="7.85546875" style="332" customWidth="1" collapsed="1"/>
    <col min="4" max="4" width="7.85546875" style="332" customWidth="1"/>
    <col min="5" max="5" width="7.85546875" style="332" hidden="1" customWidth="1" outlineLevel="1"/>
    <col min="6" max="6" width="7.85546875" style="340" customWidth="1" collapsed="1"/>
    <col min="7" max="7" width="7.85546875" style="332" hidden="1" customWidth="1" outlineLevel="1"/>
    <col min="8" max="8" width="7.85546875" style="332" customWidth="1" collapsed="1"/>
    <col min="9" max="9" width="7.85546875" style="332" customWidth="1"/>
    <col min="10" max="10" width="7.85546875" style="332" hidden="1" customWidth="1" outlineLevel="1"/>
    <col min="11" max="11" width="7.85546875" style="341" customWidth="1" collapsed="1"/>
    <col min="12" max="13" width="7.85546875" style="332" hidden="1" customWidth="1"/>
    <col min="14" max="15" width="7.85546875" style="332" customWidth="1"/>
    <col min="16" max="16" width="9.28515625" style="332" hidden="1" customWidth="1" outlineLevel="1"/>
    <col min="17" max="17" width="9.5703125" style="332" hidden="1" customWidth="1" outlineLevel="1"/>
    <col min="18" max="18" width="9.28515625" style="332" collapsed="1"/>
    <col min="19" max="16384" width="9.28515625" style="332"/>
  </cols>
  <sheetData>
    <row r="1" spans="1:17" ht="18.600000000000001" customHeight="1" thickBot="1" x14ac:dyDescent="0.35">
      <c r="A1" s="612" t="s">
        <v>121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</row>
    <row r="2" spans="1:17" ht="14.45" customHeight="1" thickBot="1" x14ac:dyDescent="0.25">
      <c r="A2" s="350" t="s">
        <v>305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7" ht="14.45" customHeight="1" thickBot="1" x14ac:dyDescent="0.25">
      <c r="A3" s="634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35"/>
      <c r="B4" s="110">
        <v>2019</v>
      </c>
      <c r="C4" s="111">
        <v>2020</v>
      </c>
      <c r="D4" s="111">
        <v>2021</v>
      </c>
      <c r="E4" s="397" t="s">
        <v>301</v>
      </c>
      <c r="F4" s="398" t="s">
        <v>2</v>
      </c>
      <c r="G4" s="110">
        <v>2019</v>
      </c>
      <c r="H4" s="111">
        <v>2020</v>
      </c>
      <c r="I4" s="111">
        <v>2021</v>
      </c>
      <c r="J4" s="491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19" t="s">
        <v>152</v>
      </c>
      <c r="B5" s="105">
        <v>183.53800000000001</v>
      </c>
      <c r="C5" s="100">
        <v>93.647999999999996</v>
      </c>
      <c r="D5" s="100">
        <v>375.209</v>
      </c>
      <c r="E5" s="403">
        <f>IF(OR(D5=0,B5=0),"",D5/B5)</f>
        <v>2.0443123494862099</v>
      </c>
      <c r="F5" s="115">
        <f>IF(OR(D5=0,C5=0),"",D5/C5)</f>
        <v>4.0065885016230993</v>
      </c>
      <c r="G5" s="116">
        <v>27</v>
      </c>
      <c r="H5" s="100">
        <v>17</v>
      </c>
      <c r="I5" s="100">
        <v>36</v>
      </c>
      <c r="J5" s="403">
        <f>IF(OR(I5=0,G5=0),"",I5/G5)</f>
        <v>1.3333333333333333</v>
      </c>
      <c r="K5" s="117">
        <f>IF(OR(I5=0,H5=0),"",I5/H5)</f>
        <v>2.1176470588235294</v>
      </c>
      <c r="L5" s="107"/>
      <c r="M5" s="107"/>
      <c r="N5" s="7">
        <f>D5-C5</f>
        <v>281.56100000000004</v>
      </c>
      <c r="O5" s="8">
        <f>I5-H5</f>
        <v>19</v>
      </c>
      <c r="P5" s="7">
        <f>D5-B5</f>
        <v>191.67099999999999</v>
      </c>
      <c r="Q5" s="8">
        <f>I5-G5</f>
        <v>9</v>
      </c>
    </row>
    <row r="6" spans="1:17" ht="14.45" hidden="1" customHeight="1" outlineLevel="1" x14ac:dyDescent="0.2">
      <c r="A6" s="420" t="s">
        <v>153</v>
      </c>
      <c r="B6" s="106">
        <v>20.39</v>
      </c>
      <c r="C6" s="99">
        <v>77.478999999999999</v>
      </c>
      <c r="D6" s="99">
        <v>107.816</v>
      </c>
      <c r="E6" s="403">
        <f t="shared" ref="E6:E12" si="0">IF(OR(D6=0,B6=0),"",D6/B6)</f>
        <v>5.2876900441392838</v>
      </c>
      <c r="F6" s="115">
        <f t="shared" ref="F6:F12" si="1">IF(OR(D6=0,C6=0),"",D6/C6)</f>
        <v>1.3915512590508397</v>
      </c>
      <c r="G6" s="119">
        <v>5</v>
      </c>
      <c r="H6" s="99">
        <v>6</v>
      </c>
      <c r="I6" s="99">
        <v>13</v>
      </c>
      <c r="J6" s="404">
        <f t="shared" ref="J6:J12" si="2">IF(OR(I6=0,G6=0),"",I6/G6)</f>
        <v>2.6</v>
      </c>
      <c r="K6" s="120">
        <f t="shared" ref="K6:K12" si="3">IF(OR(I6=0,H6=0),"",I6/H6)</f>
        <v>2.1666666666666665</v>
      </c>
      <c r="L6" s="107"/>
      <c r="M6" s="107"/>
      <c r="N6" s="5">
        <f t="shared" ref="N6:N13" si="4">D6-C6</f>
        <v>30.337000000000003</v>
      </c>
      <c r="O6" s="6">
        <f t="shared" ref="O6:O13" si="5">I6-H6</f>
        <v>7</v>
      </c>
      <c r="P6" s="5">
        <f t="shared" ref="P6:P13" si="6">D6-B6</f>
        <v>87.426000000000002</v>
      </c>
      <c r="Q6" s="6">
        <f t="shared" ref="Q6:Q13" si="7">I6-G6</f>
        <v>8</v>
      </c>
    </row>
    <row r="7" spans="1:17" ht="14.45" hidden="1" customHeight="1" outlineLevel="1" x14ac:dyDescent="0.2">
      <c r="A7" s="420" t="s">
        <v>154</v>
      </c>
      <c r="B7" s="106">
        <v>64.5</v>
      </c>
      <c r="C7" s="99">
        <v>89.992999999999995</v>
      </c>
      <c r="D7" s="99">
        <v>161.77199999999999</v>
      </c>
      <c r="E7" s="403">
        <f t="shared" si="0"/>
        <v>2.5080930232558138</v>
      </c>
      <c r="F7" s="115">
        <f t="shared" si="1"/>
        <v>1.7976064805040393</v>
      </c>
      <c r="G7" s="119">
        <v>15</v>
      </c>
      <c r="H7" s="99">
        <v>11</v>
      </c>
      <c r="I7" s="99">
        <v>17</v>
      </c>
      <c r="J7" s="404">
        <f t="shared" si="2"/>
        <v>1.1333333333333333</v>
      </c>
      <c r="K7" s="120">
        <f t="shared" si="3"/>
        <v>1.5454545454545454</v>
      </c>
      <c r="L7" s="107"/>
      <c r="M7" s="107"/>
      <c r="N7" s="5">
        <f t="shared" si="4"/>
        <v>71.778999999999996</v>
      </c>
      <c r="O7" s="6">
        <f t="shared" si="5"/>
        <v>6</v>
      </c>
      <c r="P7" s="5">
        <f t="shared" si="6"/>
        <v>97.271999999999991</v>
      </c>
      <c r="Q7" s="6">
        <f t="shared" si="7"/>
        <v>2</v>
      </c>
    </row>
    <row r="8" spans="1:17" ht="14.45" hidden="1" customHeight="1" outlineLevel="1" x14ac:dyDescent="0.2">
      <c r="A8" s="420" t="s">
        <v>155</v>
      </c>
      <c r="B8" s="106">
        <v>0</v>
      </c>
      <c r="C8" s="99">
        <v>20.704999999999998</v>
      </c>
      <c r="D8" s="99">
        <v>0</v>
      </c>
      <c r="E8" s="403" t="str">
        <f t="shared" si="0"/>
        <v/>
      </c>
      <c r="F8" s="115" t="str">
        <f t="shared" si="1"/>
        <v/>
      </c>
      <c r="G8" s="119">
        <v>0</v>
      </c>
      <c r="H8" s="99">
        <v>2</v>
      </c>
      <c r="I8" s="99">
        <v>0</v>
      </c>
      <c r="J8" s="404" t="str">
        <f t="shared" si="2"/>
        <v/>
      </c>
      <c r="K8" s="120" t="str">
        <f t="shared" si="3"/>
        <v/>
      </c>
      <c r="L8" s="107"/>
      <c r="M8" s="107"/>
      <c r="N8" s="5">
        <f t="shared" si="4"/>
        <v>-20.704999999999998</v>
      </c>
      <c r="O8" s="6">
        <f t="shared" si="5"/>
        <v>-2</v>
      </c>
      <c r="P8" s="5">
        <f t="shared" si="6"/>
        <v>0</v>
      </c>
      <c r="Q8" s="6">
        <f t="shared" si="7"/>
        <v>0</v>
      </c>
    </row>
    <row r="9" spans="1:17" ht="14.45" hidden="1" customHeight="1" outlineLevel="1" x14ac:dyDescent="0.2">
      <c r="A9" s="420" t="s">
        <v>156</v>
      </c>
      <c r="B9" s="106">
        <v>0</v>
      </c>
      <c r="C9" s="99">
        <v>0</v>
      </c>
      <c r="D9" s="99">
        <v>0</v>
      </c>
      <c r="E9" s="403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4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0" t="s">
        <v>157</v>
      </c>
      <c r="B10" s="106">
        <v>9.9770000000000003</v>
      </c>
      <c r="C10" s="99">
        <v>34.381999999999998</v>
      </c>
      <c r="D10" s="99">
        <v>47.097999999999999</v>
      </c>
      <c r="E10" s="403">
        <f t="shared" si="0"/>
        <v>4.7206575122782395</v>
      </c>
      <c r="F10" s="115">
        <f t="shared" si="1"/>
        <v>1.3698446861729976</v>
      </c>
      <c r="G10" s="119">
        <v>3</v>
      </c>
      <c r="H10" s="99">
        <v>5</v>
      </c>
      <c r="I10" s="99">
        <v>7</v>
      </c>
      <c r="J10" s="404">
        <f t="shared" si="2"/>
        <v>2.3333333333333335</v>
      </c>
      <c r="K10" s="120">
        <f t="shared" si="3"/>
        <v>1.4</v>
      </c>
      <c r="L10" s="107"/>
      <c r="M10" s="107"/>
      <c r="N10" s="5">
        <f t="shared" si="4"/>
        <v>12.716000000000001</v>
      </c>
      <c r="O10" s="6">
        <f t="shared" si="5"/>
        <v>2</v>
      </c>
      <c r="P10" s="5">
        <f t="shared" si="6"/>
        <v>37.120999999999995</v>
      </c>
      <c r="Q10" s="6">
        <f t="shared" si="7"/>
        <v>4</v>
      </c>
    </row>
    <row r="11" spans="1:17" ht="14.45" hidden="1" customHeight="1" outlineLevel="1" x14ac:dyDescent="0.2">
      <c r="A11" s="420" t="s">
        <v>158</v>
      </c>
      <c r="B11" s="106">
        <v>4.6619999999999999</v>
      </c>
      <c r="C11" s="99">
        <v>0</v>
      </c>
      <c r="D11" s="99">
        <v>0</v>
      </c>
      <c r="E11" s="403" t="str">
        <f t="shared" si="0"/>
        <v/>
      </c>
      <c r="F11" s="115" t="str">
        <f t="shared" si="1"/>
        <v/>
      </c>
      <c r="G11" s="119">
        <v>3</v>
      </c>
      <c r="H11" s="99">
        <v>0</v>
      </c>
      <c r="I11" s="99">
        <v>0</v>
      </c>
      <c r="J11" s="404" t="str">
        <f t="shared" si="2"/>
        <v/>
      </c>
      <c r="K11" s="120" t="str">
        <f t="shared" si="3"/>
        <v/>
      </c>
      <c r="L11" s="107"/>
      <c r="M11" s="107"/>
      <c r="N11" s="5">
        <f t="shared" si="4"/>
        <v>0</v>
      </c>
      <c r="O11" s="6">
        <f t="shared" si="5"/>
        <v>0</v>
      </c>
      <c r="P11" s="5">
        <f t="shared" si="6"/>
        <v>-4.6619999999999999</v>
      </c>
      <c r="Q11" s="6">
        <f t="shared" si="7"/>
        <v>-3</v>
      </c>
    </row>
    <row r="12" spans="1:17" ht="14.45" hidden="1" customHeight="1" outlineLevel="1" thickBot="1" x14ac:dyDescent="0.25">
      <c r="A12" s="421" t="s">
        <v>186</v>
      </c>
      <c r="B12" s="224">
        <v>0.45600000000000002</v>
      </c>
      <c r="C12" s="225">
        <v>0</v>
      </c>
      <c r="D12" s="225">
        <v>0</v>
      </c>
      <c r="E12" s="403" t="str">
        <f t="shared" si="0"/>
        <v/>
      </c>
      <c r="F12" s="115" t="str">
        <f t="shared" si="1"/>
        <v/>
      </c>
      <c r="G12" s="227">
        <v>1</v>
      </c>
      <c r="H12" s="225">
        <v>0</v>
      </c>
      <c r="I12" s="225">
        <v>0</v>
      </c>
      <c r="J12" s="405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-0.45600000000000002</v>
      </c>
      <c r="Q12" s="230">
        <f t="shared" si="7"/>
        <v>-1</v>
      </c>
    </row>
    <row r="13" spans="1:17" ht="14.45" customHeight="1" collapsed="1" thickBot="1" x14ac:dyDescent="0.25">
      <c r="A13" s="103" t="s">
        <v>3</v>
      </c>
      <c r="B13" s="101">
        <f>SUM(B5:B12)</f>
        <v>283.52299999999997</v>
      </c>
      <c r="C13" s="102">
        <f>SUM(C5:C12)</f>
        <v>316.20699999999999</v>
      </c>
      <c r="D13" s="102">
        <f>SUM(D5:D12)</f>
        <v>691.89499999999998</v>
      </c>
      <c r="E13" s="399">
        <f>IF(OR(D13=0,B13=0),0,D13/B13)</f>
        <v>2.4403487547747451</v>
      </c>
      <c r="F13" s="121">
        <f>IF(OR(D13=0,C13=0),0,D13/C13)</f>
        <v>2.1881077901501231</v>
      </c>
      <c r="G13" s="122">
        <f>SUM(G5:G12)</f>
        <v>54</v>
      </c>
      <c r="H13" s="102">
        <f>SUM(H5:H12)</f>
        <v>41</v>
      </c>
      <c r="I13" s="102">
        <f>SUM(I5:I12)</f>
        <v>73</v>
      </c>
      <c r="J13" s="399">
        <f>IF(OR(I13=0,G13=0),0,I13/G13)</f>
        <v>1.3518518518518519</v>
      </c>
      <c r="K13" s="123">
        <f>IF(OR(I13=0,H13=0),0,I13/H13)</f>
        <v>1.7804878048780488</v>
      </c>
      <c r="L13" s="107"/>
      <c r="M13" s="107"/>
      <c r="N13" s="113">
        <f t="shared" si="4"/>
        <v>375.68799999999999</v>
      </c>
      <c r="O13" s="124">
        <f t="shared" si="5"/>
        <v>32</v>
      </c>
      <c r="P13" s="113">
        <f t="shared" si="6"/>
        <v>408.37200000000001</v>
      </c>
      <c r="Q13" s="124">
        <f t="shared" si="7"/>
        <v>19</v>
      </c>
    </row>
    <row r="14" spans="1:17" ht="14.45" customHeight="1" x14ac:dyDescent="0.2">
      <c r="A14" s="125"/>
      <c r="B14" s="613"/>
      <c r="C14" s="613"/>
      <c r="D14" s="613"/>
      <c r="E14" s="636"/>
      <c r="F14" s="613"/>
      <c r="G14" s="613"/>
      <c r="H14" s="613"/>
      <c r="I14" s="613"/>
      <c r="J14" s="636"/>
      <c r="K14" s="613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3"/>
      <c r="C15" s="334"/>
      <c r="D15" s="334"/>
      <c r="E15" s="334"/>
      <c r="F15" s="334"/>
      <c r="G15" s="333"/>
      <c r="H15" s="334"/>
      <c r="I15" s="334"/>
      <c r="J15" s="334"/>
      <c r="K15" s="334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37" t="s">
        <v>234</v>
      </c>
      <c r="B16" s="639" t="s">
        <v>57</v>
      </c>
      <c r="C16" s="640"/>
      <c r="D16" s="640"/>
      <c r="E16" s="641"/>
      <c r="F16" s="642"/>
      <c r="G16" s="639" t="s">
        <v>217</v>
      </c>
      <c r="H16" s="640"/>
      <c r="I16" s="640"/>
      <c r="J16" s="641"/>
      <c r="K16" s="642"/>
      <c r="L16" s="630" t="s">
        <v>162</v>
      </c>
      <c r="M16" s="631"/>
      <c r="N16" s="141"/>
      <c r="O16" s="141"/>
      <c r="P16" s="141"/>
      <c r="Q16" s="141"/>
    </row>
    <row r="17" spans="1:17" ht="14.45" customHeight="1" thickBot="1" x14ac:dyDescent="0.25">
      <c r="A17" s="638"/>
      <c r="B17" s="126">
        <v>2019</v>
      </c>
      <c r="C17" s="127">
        <v>2020</v>
      </c>
      <c r="D17" s="127">
        <v>2021</v>
      </c>
      <c r="E17" s="487" t="s">
        <v>301</v>
      </c>
      <c r="F17" s="128" t="s">
        <v>2</v>
      </c>
      <c r="G17" s="126">
        <v>2019</v>
      </c>
      <c r="H17" s="127">
        <v>2020</v>
      </c>
      <c r="I17" s="127">
        <v>2021</v>
      </c>
      <c r="J17" s="487" t="s">
        <v>301</v>
      </c>
      <c r="K17" s="128" t="s">
        <v>2</v>
      </c>
      <c r="L17" s="632" t="s">
        <v>163</v>
      </c>
      <c r="M17" s="63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19" t="s">
        <v>152</v>
      </c>
      <c r="B18" s="105">
        <v>183.53800000000001</v>
      </c>
      <c r="C18" s="100">
        <v>93.647999999999996</v>
      </c>
      <c r="D18" s="100">
        <v>375.209</v>
      </c>
      <c r="E18" s="403">
        <f>IF(OR(D18=0,B18=0),"",D18/B18)</f>
        <v>2.0443123494862099</v>
      </c>
      <c r="F18" s="115">
        <f>IF(OR(D18=0,C18=0),"",D18/C18)</f>
        <v>4.0065885016230993</v>
      </c>
      <c r="G18" s="105">
        <v>27</v>
      </c>
      <c r="H18" s="100">
        <v>17</v>
      </c>
      <c r="I18" s="100">
        <v>36</v>
      </c>
      <c r="J18" s="403">
        <f>IF(OR(I18=0,G18=0),"",I18/G18)</f>
        <v>1.3333333333333333</v>
      </c>
      <c r="K18" s="117">
        <f>IF(OR(I18=0,H18=0),"",I18/H18)</f>
        <v>2.1176470588235294</v>
      </c>
      <c r="L18" s="628">
        <v>0.91871999999999998</v>
      </c>
      <c r="M18" s="629"/>
      <c r="N18" s="131">
        <f t="shared" ref="N18:N26" si="8">D18-C18</f>
        <v>281.56100000000004</v>
      </c>
      <c r="O18" s="132">
        <f t="shared" ref="O18:O26" si="9">I18-H18</f>
        <v>19</v>
      </c>
      <c r="P18" s="131">
        <f t="shared" ref="P18:P26" si="10">D18-B18</f>
        <v>191.67099999999999</v>
      </c>
      <c r="Q18" s="132">
        <f t="shared" ref="Q18:Q26" si="11">I18-G18</f>
        <v>9</v>
      </c>
    </row>
    <row r="19" spans="1:17" ht="14.45" hidden="1" customHeight="1" outlineLevel="1" x14ac:dyDescent="0.2">
      <c r="A19" s="420" t="s">
        <v>153</v>
      </c>
      <c r="B19" s="106">
        <v>20.39</v>
      </c>
      <c r="C19" s="99">
        <v>77.478999999999999</v>
      </c>
      <c r="D19" s="99">
        <v>107.816</v>
      </c>
      <c r="E19" s="404">
        <f t="shared" ref="E19:E25" si="12">IF(OR(D19=0,B19=0),"",D19/B19)</f>
        <v>5.2876900441392838</v>
      </c>
      <c r="F19" s="118">
        <f t="shared" ref="F19:F25" si="13">IF(OR(D19=0,C19=0),"",D19/C19)</f>
        <v>1.3915512590508397</v>
      </c>
      <c r="G19" s="106">
        <v>5</v>
      </c>
      <c r="H19" s="99">
        <v>6</v>
      </c>
      <c r="I19" s="99">
        <v>13</v>
      </c>
      <c r="J19" s="404">
        <f t="shared" ref="J19:J25" si="14">IF(OR(I19=0,G19=0),"",I19/G19)</f>
        <v>2.6</v>
      </c>
      <c r="K19" s="120">
        <f t="shared" ref="K19:K25" si="15">IF(OR(I19=0,H19=0),"",I19/H19)</f>
        <v>2.1666666666666665</v>
      </c>
      <c r="L19" s="628">
        <v>0.99456</v>
      </c>
      <c r="M19" s="629"/>
      <c r="N19" s="133">
        <f t="shared" si="8"/>
        <v>30.337000000000003</v>
      </c>
      <c r="O19" s="134">
        <f t="shared" si="9"/>
        <v>7</v>
      </c>
      <c r="P19" s="133">
        <f t="shared" si="10"/>
        <v>87.426000000000002</v>
      </c>
      <c r="Q19" s="134">
        <f t="shared" si="11"/>
        <v>8</v>
      </c>
    </row>
    <row r="20" spans="1:17" ht="14.45" hidden="1" customHeight="1" outlineLevel="1" x14ac:dyDescent="0.2">
      <c r="A20" s="420" t="s">
        <v>154</v>
      </c>
      <c r="B20" s="106">
        <v>64.5</v>
      </c>
      <c r="C20" s="99">
        <v>89.992999999999995</v>
      </c>
      <c r="D20" s="99">
        <v>161.77199999999999</v>
      </c>
      <c r="E20" s="404">
        <f t="shared" si="12"/>
        <v>2.5080930232558138</v>
      </c>
      <c r="F20" s="118">
        <f t="shared" si="13"/>
        <v>1.7976064805040393</v>
      </c>
      <c r="G20" s="106">
        <v>15</v>
      </c>
      <c r="H20" s="99">
        <v>11</v>
      </c>
      <c r="I20" s="99">
        <v>17</v>
      </c>
      <c r="J20" s="404">
        <f t="shared" si="14"/>
        <v>1.1333333333333333</v>
      </c>
      <c r="K20" s="120">
        <f t="shared" si="15"/>
        <v>1.5454545454545454</v>
      </c>
      <c r="L20" s="628">
        <v>0.96671999999999991</v>
      </c>
      <c r="M20" s="629"/>
      <c r="N20" s="133">
        <f t="shared" si="8"/>
        <v>71.778999999999996</v>
      </c>
      <c r="O20" s="134">
        <f t="shared" si="9"/>
        <v>6</v>
      </c>
      <c r="P20" s="133">
        <f t="shared" si="10"/>
        <v>97.271999999999991</v>
      </c>
      <c r="Q20" s="134">
        <f t="shared" si="11"/>
        <v>2</v>
      </c>
    </row>
    <row r="21" spans="1:17" ht="14.45" hidden="1" customHeight="1" outlineLevel="1" x14ac:dyDescent="0.2">
      <c r="A21" s="420" t="s">
        <v>155</v>
      </c>
      <c r="B21" s="106">
        <v>0</v>
      </c>
      <c r="C21" s="99">
        <v>20.704999999999998</v>
      </c>
      <c r="D21" s="99">
        <v>0</v>
      </c>
      <c r="E21" s="404" t="str">
        <f t="shared" si="12"/>
        <v/>
      </c>
      <c r="F21" s="118" t="str">
        <f t="shared" si="13"/>
        <v/>
      </c>
      <c r="G21" s="106">
        <v>0</v>
      </c>
      <c r="H21" s="99">
        <v>2</v>
      </c>
      <c r="I21" s="99">
        <v>0</v>
      </c>
      <c r="J21" s="404" t="str">
        <f t="shared" si="14"/>
        <v/>
      </c>
      <c r="K21" s="120" t="str">
        <f t="shared" si="15"/>
        <v/>
      </c>
      <c r="L21" s="628">
        <v>1.11744</v>
      </c>
      <c r="M21" s="629"/>
      <c r="N21" s="133">
        <f t="shared" si="8"/>
        <v>-20.704999999999998</v>
      </c>
      <c r="O21" s="134">
        <f t="shared" si="9"/>
        <v>-2</v>
      </c>
      <c r="P21" s="133">
        <f t="shared" si="10"/>
        <v>0</v>
      </c>
      <c r="Q21" s="134">
        <f t="shared" si="11"/>
        <v>0</v>
      </c>
    </row>
    <row r="22" spans="1:17" ht="14.45" hidden="1" customHeight="1" outlineLevel="1" x14ac:dyDescent="0.2">
      <c r="A22" s="420" t="s">
        <v>156</v>
      </c>
      <c r="B22" s="106">
        <v>0</v>
      </c>
      <c r="C22" s="99">
        <v>0</v>
      </c>
      <c r="D22" s="99">
        <v>0</v>
      </c>
      <c r="E22" s="404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4" t="str">
        <f t="shared" si="14"/>
        <v/>
      </c>
      <c r="K22" s="120" t="str">
        <f t="shared" si="15"/>
        <v/>
      </c>
      <c r="L22" s="628">
        <v>0.96</v>
      </c>
      <c r="M22" s="629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0" t="s">
        <v>157</v>
      </c>
      <c r="B23" s="106">
        <v>9.9770000000000003</v>
      </c>
      <c r="C23" s="99">
        <v>34.381999999999998</v>
      </c>
      <c r="D23" s="99">
        <v>47.097999999999999</v>
      </c>
      <c r="E23" s="404">
        <f t="shared" si="12"/>
        <v>4.7206575122782395</v>
      </c>
      <c r="F23" s="118">
        <f t="shared" si="13"/>
        <v>1.3698446861729976</v>
      </c>
      <c r="G23" s="106">
        <v>3</v>
      </c>
      <c r="H23" s="99">
        <v>5</v>
      </c>
      <c r="I23" s="99">
        <v>7</v>
      </c>
      <c r="J23" s="404">
        <f t="shared" si="14"/>
        <v>2.3333333333333335</v>
      </c>
      <c r="K23" s="120">
        <f t="shared" si="15"/>
        <v>1.4</v>
      </c>
      <c r="L23" s="628">
        <v>0.98495999999999995</v>
      </c>
      <c r="M23" s="629"/>
      <c r="N23" s="133">
        <f t="shared" si="8"/>
        <v>12.716000000000001</v>
      </c>
      <c r="O23" s="134">
        <f t="shared" si="9"/>
        <v>2</v>
      </c>
      <c r="P23" s="133">
        <f t="shared" si="10"/>
        <v>37.120999999999995</v>
      </c>
      <c r="Q23" s="134">
        <f t="shared" si="11"/>
        <v>4</v>
      </c>
    </row>
    <row r="24" spans="1:17" ht="14.45" hidden="1" customHeight="1" outlineLevel="1" x14ac:dyDescent="0.2">
      <c r="A24" s="420" t="s">
        <v>158</v>
      </c>
      <c r="B24" s="106">
        <v>4.6619999999999999</v>
      </c>
      <c r="C24" s="99">
        <v>0</v>
      </c>
      <c r="D24" s="99">
        <v>0</v>
      </c>
      <c r="E24" s="404" t="str">
        <f t="shared" si="12"/>
        <v/>
      </c>
      <c r="F24" s="118" t="str">
        <f t="shared" si="13"/>
        <v/>
      </c>
      <c r="G24" s="106">
        <v>3</v>
      </c>
      <c r="H24" s="99">
        <v>0</v>
      </c>
      <c r="I24" s="99">
        <v>0</v>
      </c>
      <c r="J24" s="404" t="str">
        <f t="shared" si="14"/>
        <v/>
      </c>
      <c r="K24" s="120" t="str">
        <f t="shared" si="15"/>
        <v/>
      </c>
      <c r="L24" s="628">
        <v>1.0147199999999998</v>
      </c>
      <c r="M24" s="629"/>
      <c r="N24" s="133">
        <f t="shared" si="8"/>
        <v>0</v>
      </c>
      <c r="O24" s="134">
        <f t="shared" si="9"/>
        <v>0</v>
      </c>
      <c r="P24" s="133">
        <f t="shared" si="10"/>
        <v>-4.6619999999999999</v>
      </c>
      <c r="Q24" s="134">
        <f t="shared" si="11"/>
        <v>-3</v>
      </c>
    </row>
    <row r="25" spans="1:17" ht="14.45" hidden="1" customHeight="1" outlineLevel="1" thickBot="1" x14ac:dyDescent="0.25">
      <c r="A25" s="421" t="s">
        <v>186</v>
      </c>
      <c r="B25" s="224">
        <v>0.45600000000000002</v>
      </c>
      <c r="C25" s="225">
        <v>0</v>
      </c>
      <c r="D25" s="225">
        <v>0</v>
      </c>
      <c r="E25" s="405" t="str">
        <f t="shared" si="12"/>
        <v/>
      </c>
      <c r="F25" s="226" t="str">
        <f t="shared" si="13"/>
        <v/>
      </c>
      <c r="G25" s="224">
        <v>1</v>
      </c>
      <c r="H25" s="225">
        <v>0</v>
      </c>
      <c r="I25" s="225">
        <v>0</v>
      </c>
      <c r="J25" s="405" t="str">
        <f t="shared" si="14"/>
        <v/>
      </c>
      <c r="K25" s="228" t="str">
        <f t="shared" si="15"/>
        <v/>
      </c>
      <c r="L25" s="335"/>
      <c r="M25" s="336"/>
      <c r="N25" s="231">
        <f t="shared" si="8"/>
        <v>0</v>
      </c>
      <c r="O25" s="232">
        <f t="shared" si="9"/>
        <v>0</v>
      </c>
      <c r="P25" s="231">
        <f t="shared" si="10"/>
        <v>-0.45600000000000002</v>
      </c>
      <c r="Q25" s="232">
        <f t="shared" si="11"/>
        <v>-1</v>
      </c>
    </row>
    <row r="26" spans="1:17" ht="14.45" customHeight="1" collapsed="1" thickBot="1" x14ac:dyDescent="0.25">
      <c r="A26" s="424" t="s">
        <v>3</v>
      </c>
      <c r="B26" s="135">
        <f>SUM(B18:B25)</f>
        <v>283.52299999999997</v>
      </c>
      <c r="C26" s="136">
        <f>SUM(C18:C25)</f>
        <v>316.20699999999999</v>
      </c>
      <c r="D26" s="136">
        <f>SUM(D18:D25)</f>
        <v>691.89499999999998</v>
      </c>
      <c r="E26" s="400">
        <f>IF(OR(D26=0,B26=0),0,D26/B26)</f>
        <v>2.4403487547747451</v>
      </c>
      <c r="F26" s="137">
        <f>IF(OR(D26=0,C26=0),0,D26/C26)</f>
        <v>2.1881077901501231</v>
      </c>
      <c r="G26" s="135">
        <f>SUM(G18:G25)</f>
        <v>54</v>
      </c>
      <c r="H26" s="136">
        <f>SUM(H18:H25)</f>
        <v>41</v>
      </c>
      <c r="I26" s="136">
        <f>SUM(I18:I25)</f>
        <v>73</v>
      </c>
      <c r="J26" s="400">
        <f>IF(OR(I26=0,G26=0),0,I26/G26)</f>
        <v>1.3518518518518519</v>
      </c>
      <c r="K26" s="138">
        <f>IF(OR(I26=0,H26=0),0,I26/H26)</f>
        <v>1.7804878048780488</v>
      </c>
      <c r="L26" s="107"/>
      <c r="M26" s="107"/>
      <c r="N26" s="129">
        <f t="shared" si="8"/>
        <v>375.68799999999999</v>
      </c>
      <c r="O26" s="139">
        <f t="shared" si="9"/>
        <v>32</v>
      </c>
      <c r="P26" s="129">
        <f t="shared" si="10"/>
        <v>408.37200000000001</v>
      </c>
      <c r="Q26" s="139">
        <f t="shared" si="11"/>
        <v>19</v>
      </c>
    </row>
    <row r="27" spans="1:17" ht="14.45" customHeight="1" x14ac:dyDescent="0.2">
      <c r="A27" s="140"/>
      <c r="B27" s="613" t="s">
        <v>184</v>
      </c>
      <c r="C27" s="614"/>
      <c r="D27" s="614"/>
      <c r="E27" s="615"/>
      <c r="F27" s="614"/>
      <c r="G27" s="613" t="s">
        <v>185</v>
      </c>
      <c r="H27" s="614"/>
      <c r="I27" s="614"/>
      <c r="J27" s="615"/>
      <c r="K27" s="614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3"/>
      <c r="C28" s="334"/>
      <c r="D28" s="334"/>
      <c r="E28" s="334"/>
      <c r="F28" s="334"/>
      <c r="G28" s="333"/>
      <c r="H28" s="334"/>
      <c r="I28" s="334"/>
      <c r="J28" s="334"/>
      <c r="K28" s="334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22" t="s">
        <v>235</v>
      </c>
      <c r="B29" s="624" t="s">
        <v>57</v>
      </c>
      <c r="C29" s="625"/>
      <c r="D29" s="625"/>
      <c r="E29" s="626"/>
      <c r="F29" s="627"/>
      <c r="G29" s="625" t="s">
        <v>217</v>
      </c>
      <c r="H29" s="625"/>
      <c r="I29" s="625"/>
      <c r="J29" s="626"/>
      <c r="K29" s="627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23"/>
      <c r="B30" s="143">
        <v>2019</v>
      </c>
      <c r="C30" s="144">
        <v>2020</v>
      </c>
      <c r="D30" s="144">
        <v>2021</v>
      </c>
      <c r="E30" s="488" t="s">
        <v>301</v>
      </c>
      <c r="F30" s="145" t="s">
        <v>2</v>
      </c>
      <c r="G30" s="144">
        <v>2019</v>
      </c>
      <c r="H30" s="144">
        <v>2020</v>
      </c>
      <c r="I30" s="144">
        <v>2021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19" t="s">
        <v>152</v>
      </c>
      <c r="B31" s="105">
        <v>0</v>
      </c>
      <c r="C31" s="100">
        <v>0</v>
      </c>
      <c r="D31" s="100">
        <v>0</v>
      </c>
      <c r="E31" s="403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3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0" t="s">
        <v>153</v>
      </c>
      <c r="B32" s="106">
        <v>0</v>
      </c>
      <c r="C32" s="99">
        <v>0</v>
      </c>
      <c r="D32" s="99">
        <v>0</v>
      </c>
      <c r="E32" s="404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4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0" t="s">
        <v>154</v>
      </c>
      <c r="B33" s="106">
        <v>0</v>
      </c>
      <c r="C33" s="99">
        <v>0</v>
      </c>
      <c r="D33" s="99">
        <v>0</v>
      </c>
      <c r="E33" s="404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4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0" t="s">
        <v>155</v>
      </c>
      <c r="B34" s="106">
        <v>0</v>
      </c>
      <c r="C34" s="99">
        <v>0</v>
      </c>
      <c r="D34" s="99">
        <v>0</v>
      </c>
      <c r="E34" s="404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4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0" t="s">
        <v>156</v>
      </c>
      <c r="B35" s="106">
        <v>0</v>
      </c>
      <c r="C35" s="99">
        <v>0</v>
      </c>
      <c r="D35" s="99">
        <v>0</v>
      </c>
      <c r="E35" s="404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4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0" t="s">
        <v>157</v>
      </c>
      <c r="B36" s="106">
        <v>0</v>
      </c>
      <c r="C36" s="99">
        <v>0</v>
      </c>
      <c r="D36" s="99">
        <v>0</v>
      </c>
      <c r="E36" s="404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4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0" t="s">
        <v>158</v>
      </c>
      <c r="B37" s="106">
        <v>0</v>
      </c>
      <c r="C37" s="99">
        <v>0</v>
      </c>
      <c r="D37" s="99">
        <v>0</v>
      </c>
      <c r="E37" s="404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4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1" t="s">
        <v>186</v>
      </c>
      <c r="B38" s="224">
        <v>0</v>
      </c>
      <c r="C38" s="225">
        <v>0</v>
      </c>
      <c r="D38" s="225">
        <v>0</v>
      </c>
      <c r="E38" s="405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5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3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1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1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7"/>
      <c r="B40" s="337"/>
      <c r="C40" s="337"/>
      <c r="D40" s="337"/>
      <c r="E40" s="337"/>
      <c r="F40" s="338"/>
      <c r="G40" s="337"/>
      <c r="H40" s="337"/>
      <c r="I40" s="337"/>
      <c r="J40" s="337"/>
      <c r="K40" s="339"/>
      <c r="L40" s="337"/>
      <c r="M40" s="337"/>
      <c r="N40" s="337"/>
      <c r="O40" s="337"/>
      <c r="P40" s="337"/>
      <c r="Q40" s="337"/>
    </row>
    <row r="41" spans="1:17" ht="14.45" customHeight="1" thickBot="1" x14ac:dyDescent="0.25">
      <c r="A41" s="337"/>
      <c r="B41" s="337"/>
      <c r="C41" s="337"/>
      <c r="D41" s="337"/>
      <c r="E41" s="337"/>
      <c r="F41" s="338"/>
      <c r="G41" s="337"/>
      <c r="H41" s="337"/>
      <c r="I41" s="337"/>
      <c r="J41" s="337"/>
      <c r="K41" s="339"/>
      <c r="L41" s="337"/>
      <c r="M41" s="337"/>
      <c r="N41" s="337"/>
      <c r="O41" s="337"/>
      <c r="P41" s="337"/>
      <c r="Q41" s="337"/>
    </row>
    <row r="42" spans="1:17" ht="14.45" customHeight="1" thickBot="1" x14ac:dyDescent="0.25">
      <c r="A42" s="616" t="s">
        <v>236</v>
      </c>
      <c r="B42" s="618" t="s">
        <v>57</v>
      </c>
      <c r="C42" s="619"/>
      <c r="D42" s="619"/>
      <c r="E42" s="620"/>
      <c r="F42" s="621"/>
      <c r="G42" s="619" t="s">
        <v>217</v>
      </c>
      <c r="H42" s="619"/>
      <c r="I42" s="619"/>
      <c r="J42" s="620"/>
      <c r="K42" s="621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17"/>
      <c r="B43" s="386">
        <v>2019</v>
      </c>
      <c r="C43" s="387">
        <v>2020</v>
      </c>
      <c r="D43" s="387">
        <v>2021</v>
      </c>
      <c r="E43" s="489" t="s">
        <v>301</v>
      </c>
      <c r="F43" s="388" t="s">
        <v>2</v>
      </c>
      <c r="G43" s="387">
        <v>2019</v>
      </c>
      <c r="H43" s="387">
        <v>2020</v>
      </c>
      <c r="I43" s="387">
        <v>2021</v>
      </c>
      <c r="J43" s="387" t="s">
        <v>301</v>
      </c>
      <c r="K43" s="388" t="s">
        <v>2</v>
      </c>
      <c r="L43" s="141"/>
      <c r="M43" s="141"/>
      <c r="N43" s="394" t="s">
        <v>58</v>
      </c>
      <c r="O43" s="396" t="s">
        <v>59</v>
      </c>
      <c r="P43" s="394" t="s">
        <v>302</v>
      </c>
      <c r="Q43" s="396" t="s">
        <v>303</v>
      </c>
    </row>
    <row r="44" spans="1:17" ht="14.45" hidden="1" customHeight="1" outlineLevel="1" x14ac:dyDescent="0.2">
      <c r="A44" s="419" t="s">
        <v>152</v>
      </c>
      <c r="B44" s="105">
        <v>0</v>
      </c>
      <c r="C44" s="100">
        <v>0</v>
      </c>
      <c r="D44" s="100">
        <v>0</v>
      </c>
      <c r="E44" s="403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3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0" t="s">
        <v>153</v>
      </c>
      <c r="B45" s="106">
        <v>0</v>
      </c>
      <c r="C45" s="99">
        <v>0</v>
      </c>
      <c r="D45" s="99">
        <v>0</v>
      </c>
      <c r="E45" s="404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4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0" t="s">
        <v>154</v>
      </c>
      <c r="B46" s="106">
        <v>0</v>
      </c>
      <c r="C46" s="99">
        <v>0</v>
      </c>
      <c r="D46" s="99">
        <v>0</v>
      </c>
      <c r="E46" s="404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4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0" t="s">
        <v>155</v>
      </c>
      <c r="B47" s="106">
        <v>0</v>
      </c>
      <c r="C47" s="99">
        <v>0</v>
      </c>
      <c r="D47" s="99">
        <v>0</v>
      </c>
      <c r="E47" s="404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4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0" t="s">
        <v>156</v>
      </c>
      <c r="B48" s="106">
        <v>0</v>
      </c>
      <c r="C48" s="99">
        <v>0</v>
      </c>
      <c r="D48" s="99">
        <v>0</v>
      </c>
      <c r="E48" s="404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4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0" t="s">
        <v>157</v>
      </c>
      <c r="B49" s="106">
        <v>0</v>
      </c>
      <c r="C49" s="99">
        <v>0</v>
      </c>
      <c r="D49" s="99">
        <v>0</v>
      </c>
      <c r="E49" s="404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4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0" t="s">
        <v>158</v>
      </c>
      <c r="B50" s="106">
        <v>0</v>
      </c>
      <c r="C50" s="99">
        <v>0</v>
      </c>
      <c r="D50" s="99">
        <v>0</v>
      </c>
      <c r="E50" s="404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4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1" t="s">
        <v>186</v>
      </c>
      <c r="B51" s="224">
        <v>0</v>
      </c>
      <c r="C51" s="225">
        <v>0</v>
      </c>
      <c r="D51" s="225">
        <v>0</v>
      </c>
      <c r="E51" s="405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5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2" t="s">
        <v>3</v>
      </c>
      <c r="B52" s="389">
        <f>SUM(B44:B51)</f>
        <v>0</v>
      </c>
      <c r="C52" s="390">
        <f>SUM(C44:C51)</f>
        <v>0</v>
      </c>
      <c r="D52" s="390">
        <f>SUM(D44:D51)</f>
        <v>0</v>
      </c>
      <c r="E52" s="402">
        <f>IF(OR(D52=0,B52=0),0,D52/B52)</f>
        <v>0</v>
      </c>
      <c r="F52" s="391">
        <f>IF(OR(D52=0,C52=0),0,D52/C52)</f>
        <v>0</v>
      </c>
      <c r="G52" s="392">
        <f>SUM(G44:G51)</f>
        <v>0</v>
      </c>
      <c r="H52" s="390">
        <f>SUM(H44:H51)</f>
        <v>0</v>
      </c>
      <c r="I52" s="390">
        <f>SUM(I44:I51)</f>
        <v>0</v>
      </c>
      <c r="J52" s="402">
        <f>IF(OR(I52=0,G52=0),0,I52/G52)</f>
        <v>0</v>
      </c>
      <c r="K52" s="393">
        <f>IF(OR(I52=0,H52=0),0,I52/H52)</f>
        <v>0</v>
      </c>
      <c r="L52" s="141"/>
      <c r="M52" s="141"/>
      <c r="N52" s="394">
        <f t="shared" si="24"/>
        <v>0</v>
      </c>
      <c r="O52" s="395">
        <f t="shared" si="25"/>
        <v>0</v>
      </c>
      <c r="P52" s="394">
        <f t="shared" si="26"/>
        <v>0</v>
      </c>
      <c r="Q52" s="395">
        <f t="shared" si="27"/>
        <v>0</v>
      </c>
    </row>
    <row r="53" spans="1:17" ht="14.45" customHeight="1" x14ac:dyDescent="0.2">
      <c r="A53" s="337"/>
      <c r="B53" s="337"/>
      <c r="C53" s="337"/>
      <c r="D53" s="337"/>
      <c r="E53" s="337"/>
      <c r="F53" s="338"/>
      <c r="G53" s="337"/>
      <c r="H53" s="337"/>
      <c r="I53" s="337"/>
      <c r="J53" s="337"/>
      <c r="K53" s="339"/>
      <c r="L53" s="337"/>
      <c r="M53" s="337"/>
      <c r="N53" s="337"/>
      <c r="O53" s="337"/>
    </row>
    <row r="54" spans="1:17" ht="14.45" customHeight="1" x14ac:dyDescent="0.2">
      <c r="A54" s="241" t="s">
        <v>233</v>
      </c>
      <c r="B54" s="337"/>
      <c r="C54" s="337"/>
      <c r="D54" s="337"/>
      <c r="E54" s="337"/>
      <c r="F54" s="338"/>
      <c r="G54" s="337"/>
      <c r="H54" s="337"/>
      <c r="I54" s="337"/>
      <c r="J54" s="337"/>
      <c r="K54" s="339"/>
      <c r="L54" s="337"/>
      <c r="M54" s="337"/>
      <c r="N54" s="337"/>
      <c r="O54" s="337"/>
    </row>
    <row r="55" spans="1:17" ht="14.45" customHeight="1" x14ac:dyDescent="0.2">
      <c r="A55" s="364" t="s">
        <v>273</v>
      </c>
    </row>
    <row r="56" spans="1:17" ht="14.45" customHeight="1" x14ac:dyDescent="0.2">
      <c r="A56" s="365" t="s">
        <v>274</v>
      </c>
    </row>
    <row r="57" spans="1:17" ht="14.45" customHeight="1" x14ac:dyDescent="0.2">
      <c r="A57" s="364" t="s">
        <v>275</v>
      </c>
    </row>
    <row r="58" spans="1:17" ht="14.45" customHeight="1" x14ac:dyDescent="0.2">
      <c r="A58" s="365" t="s">
        <v>276</v>
      </c>
    </row>
    <row r="59" spans="1:17" ht="14.45" customHeight="1" x14ac:dyDescent="0.2">
      <c r="A59" s="365" t="s">
        <v>239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9B932AF5-D076-4FDC-B65C-D1FA991C9315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0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2"/>
      <c r="C3" s="34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2"/>
      <c r="C4" s="34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2"/>
      <c r="C5" s="34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2"/>
      <c r="C6" s="34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2"/>
      <c r="C7" s="34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2"/>
      <c r="C8" s="34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2"/>
      <c r="C9" s="34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2"/>
      <c r="C10" s="34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2"/>
      <c r="C11" s="34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2"/>
      <c r="C12" s="34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2"/>
      <c r="C13" s="34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2"/>
      <c r="C14" s="34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2"/>
      <c r="C15" s="34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2"/>
      <c r="C16" s="34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2"/>
      <c r="C17" s="34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2"/>
      <c r="C18" s="34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2"/>
      <c r="C19" s="34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2"/>
      <c r="C20" s="34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2"/>
      <c r="C21" s="34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2"/>
      <c r="C22" s="34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2"/>
      <c r="C23" s="34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2"/>
      <c r="C24" s="34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2"/>
      <c r="C25" s="34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2"/>
      <c r="C26" s="34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2"/>
      <c r="C27" s="34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2"/>
      <c r="C28" s="34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2"/>
      <c r="C29" s="34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2"/>
      <c r="C30" s="34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3"/>
      <c r="H32" s="343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195</v>
      </c>
      <c r="C33" s="185">
        <v>143</v>
      </c>
      <c r="D33" s="76">
        <f>IF(C33="","",C33-B33)</f>
        <v>-52</v>
      </c>
      <c r="E33" s="77">
        <f>IF(C33="","",C33/B33)</f>
        <v>0.73333333333333328</v>
      </c>
      <c r="F33" s="78">
        <v>7</v>
      </c>
      <c r="G33" s="343">
        <v>0</v>
      </c>
      <c r="H33" s="344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369</v>
      </c>
      <c r="C34" s="186">
        <v>260</v>
      </c>
      <c r="D34" s="79">
        <f t="shared" ref="D34:D45" si="0">IF(C34="","",C34-B34)</f>
        <v>-109</v>
      </c>
      <c r="E34" s="80">
        <f t="shared" ref="E34:E45" si="1">IF(C34="","",C34/B34)</f>
        <v>0.70460704607046065</v>
      </c>
      <c r="F34" s="81">
        <v>14</v>
      </c>
      <c r="G34" s="343">
        <v>1</v>
      </c>
      <c r="H34" s="344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651</v>
      </c>
      <c r="C35" s="186">
        <v>397</v>
      </c>
      <c r="D35" s="79">
        <f t="shared" si="0"/>
        <v>-254</v>
      </c>
      <c r="E35" s="80">
        <f t="shared" si="1"/>
        <v>0.60983102918586785</v>
      </c>
      <c r="F35" s="81">
        <v>16</v>
      </c>
      <c r="G35" s="345"/>
      <c r="H35" s="345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899</v>
      </c>
      <c r="C36" s="186">
        <v>534</v>
      </c>
      <c r="D36" s="79">
        <f t="shared" si="0"/>
        <v>-365</v>
      </c>
      <c r="E36" s="80">
        <f t="shared" si="1"/>
        <v>0.59399332591768628</v>
      </c>
      <c r="F36" s="81">
        <v>16</v>
      </c>
      <c r="G36" s="345"/>
      <c r="H36" s="345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1148</v>
      </c>
      <c r="C37" s="186">
        <v>707</v>
      </c>
      <c r="D37" s="79">
        <f t="shared" si="0"/>
        <v>-441</v>
      </c>
      <c r="E37" s="80">
        <f t="shared" si="1"/>
        <v>0.61585365853658536</v>
      </c>
      <c r="F37" s="81">
        <v>21</v>
      </c>
      <c r="G37" s="345"/>
      <c r="H37" s="345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1244</v>
      </c>
      <c r="C38" s="186">
        <v>775</v>
      </c>
      <c r="D38" s="79">
        <f t="shared" si="0"/>
        <v>-469</v>
      </c>
      <c r="E38" s="80">
        <f t="shared" si="1"/>
        <v>0.62299035369774924</v>
      </c>
      <c r="F38" s="81">
        <v>26</v>
      </c>
      <c r="G38" s="345"/>
      <c r="H38" s="345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1313</v>
      </c>
      <c r="C39" s="186">
        <v>811</v>
      </c>
      <c r="D39" s="79">
        <f t="shared" si="0"/>
        <v>-502</v>
      </c>
      <c r="E39" s="80">
        <f t="shared" si="1"/>
        <v>0.61766945925361771</v>
      </c>
      <c r="F39" s="81">
        <v>26</v>
      </c>
      <c r="G39" s="345"/>
      <c r="H39" s="345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/>
      <c r="C40" s="186"/>
      <c r="D40" s="79" t="str">
        <f t="shared" si="0"/>
        <v/>
      </c>
      <c r="E40" s="80" t="str">
        <f t="shared" si="1"/>
        <v/>
      </c>
      <c r="F40" s="81"/>
      <c r="G40" s="345"/>
      <c r="H40" s="345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/>
      <c r="C41" s="186"/>
      <c r="D41" s="79" t="str">
        <f t="shared" si="0"/>
        <v/>
      </c>
      <c r="E41" s="80" t="str">
        <f t="shared" si="1"/>
        <v/>
      </c>
      <c r="F41" s="81"/>
      <c r="G41" s="345"/>
      <c r="H41" s="345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/>
      <c r="C42" s="186"/>
      <c r="D42" s="79" t="str">
        <f t="shared" si="0"/>
        <v/>
      </c>
      <c r="E42" s="80" t="str">
        <f t="shared" si="1"/>
        <v/>
      </c>
      <c r="F42" s="81"/>
      <c r="G42" s="345"/>
      <c r="H42" s="345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/>
      <c r="C43" s="186"/>
      <c r="D43" s="79" t="str">
        <f t="shared" si="0"/>
        <v/>
      </c>
      <c r="E43" s="80" t="str">
        <f t="shared" si="1"/>
        <v/>
      </c>
      <c r="F43" s="81"/>
      <c r="G43" s="345"/>
      <c r="H43" s="345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5"/>
      <c r="H44" s="345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5"/>
      <c r="H45" s="345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8432529C-59EB-41B4-8274-150B841F29EE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5" customFormat="1" ht="18.600000000000001" customHeight="1" thickBot="1" x14ac:dyDescent="0.35">
      <c r="A1" s="551" t="s">
        <v>3534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0" t="s">
        <v>305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6"/>
      <c r="Q2" s="346"/>
      <c r="R2" s="346"/>
      <c r="S2" s="346"/>
      <c r="T2" s="346"/>
      <c r="U2" s="347"/>
      <c r="V2" s="347"/>
      <c r="W2" s="347"/>
      <c r="X2" s="346"/>
      <c r="Y2" s="348"/>
    </row>
    <row r="3" spans="1:25" s="86" customFormat="1" ht="14.45" customHeight="1" x14ac:dyDescent="0.2">
      <c r="A3" s="654" t="s">
        <v>61</v>
      </c>
      <c r="B3" s="656">
        <v>2019</v>
      </c>
      <c r="C3" s="657"/>
      <c r="D3" s="658"/>
      <c r="E3" s="656">
        <v>2020</v>
      </c>
      <c r="F3" s="657"/>
      <c r="G3" s="658"/>
      <c r="H3" s="656">
        <v>2021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7" t="s">
        <v>70</v>
      </c>
      <c r="C4" s="425" t="s">
        <v>58</v>
      </c>
      <c r="D4" s="428" t="s">
        <v>71</v>
      </c>
      <c r="E4" s="427" t="s">
        <v>70</v>
      </c>
      <c r="F4" s="425" t="s">
        <v>58</v>
      </c>
      <c r="G4" s="428" t="s">
        <v>71</v>
      </c>
      <c r="H4" s="427" t="s">
        <v>70</v>
      </c>
      <c r="I4" s="425" t="s">
        <v>58</v>
      </c>
      <c r="J4" s="428" t="s">
        <v>71</v>
      </c>
      <c r="K4" s="660"/>
      <c r="L4" s="649"/>
      <c r="M4" s="649"/>
      <c r="N4" s="649"/>
      <c r="O4" s="429"/>
      <c r="P4" s="651"/>
      <c r="Q4" s="430" t="s">
        <v>59</v>
      </c>
      <c r="R4" s="431" t="s">
        <v>58</v>
      </c>
      <c r="S4" s="430" t="s">
        <v>59</v>
      </c>
      <c r="T4" s="431" t="s">
        <v>58</v>
      </c>
      <c r="U4" s="432" t="s">
        <v>72</v>
      </c>
      <c r="V4" s="426" t="s">
        <v>73</v>
      </c>
      <c r="W4" s="426" t="s">
        <v>74</v>
      </c>
      <c r="X4" s="433" t="s">
        <v>2</v>
      </c>
      <c r="Y4" s="434" t="s">
        <v>75</v>
      </c>
    </row>
    <row r="5" spans="1:25" s="435" customFormat="1" ht="14.45" customHeight="1" x14ac:dyDescent="0.2">
      <c r="A5" s="826" t="s">
        <v>3391</v>
      </c>
      <c r="B5" s="827"/>
      <c r="C5" s="828"/>
      <c r="D5" s="829"/>
      <c r="E5" s="830"/>
      <c r="F5" s="831"/>
      <c r="G5" s="832"/>
      <c r="H5" s="833">
        <v>2</v>
      </c>
      <c r="I5" s="834">
        <v>14.2</v>
      </c>
      <c r="J5" s="835">
        <v>8</v>
      </c>
      <c r="K5" s="836">
        <v>7.09</v>
      </c>
      <c r="L5" s="837">
        <v>5</v>
      </c>
      <c r="M5" s="837">
        <v>45</v>
      </c>
      <c r="N5" s="838">
        <v>15</v>
      </c>
      <c r="O5" s="837" t="s">
        <v>3392</v>
      </c>
      <c r="P5" s="839" t="s">
        <v>3393</v>
      </c>
      <c r="Q5" s="840">
        <f>H5-B5</f>
        <v>2</v>
      </c>
      <c r="R5" s="855">
        <f>I5-C5</f>
        <v>14.2</v>
      </c>
      <c r="S5" s="840">
        <f>H5-E5</f>
        <v>2</v>
      </c>
      <c r="T5" s="855">
        <f>I5-F5</f>
        <v>14.2</v>
      </c>
      <c r="U5" s="865">
        <v>30</v>
      </c>
      <c r="V5" s="827">
        <v>16</v>
      </c>
      <c r="W5" s="827">
        <v>-14</v>
      </c>
      <c r="X5" s="866">
        <v>0.53333333333333333</v>
      </c>
      <c r="Y5" s="867"/>
    </row>
    <row r="6" spans="1:25" ht="14.45" customHeight="1" x14ac:dyDescent="0.2">
      <c r="A6" s="825" t="s">
        <v>3394</v>
      </c>
      <c r="B6" s="811"/>
      <c r="C6" s="812"/>
      <c r="D6" s="810"/>
      <c r="E6" s="813">
        <v>1</v>
      </c>
      <c r="F6" s="814">
        <v>8.31</v>
      </c>
      <c r="G6" s="798">
        <v>22</v>
      </c>
      <c r="H6" s="815">
        <v>5</v>
      </c>
      <c r="I6" s="816">
        <v>43.83</v>
      </c>
      <c r="J6" s="799">
        <v>10.4</v>
      </c>
      <c r="K6" s="817">
        <v>7.77</v>
      </c>
      <c r="L6" s="818">
        <v>5</v>
      </c>
      <c r="M6" s="818">
        <v>45</v>
      </c>
      <c r="N6" s="819">
        <v>15</v>
      </c>
      <c r="O6" s="818" t="s">
        <v>3392</v>
      </c>
      <c r="P6" s="820" t="s">
        <v>3395</v>
      </c>
      <c r="Q6" s="821">
        <f t="shared" ref="Q6:R69" si="0">H6-B6</f>
        <v>5</v>
      </c>
      <c r="R6" s="856">
        <f t="shared" si="0"/>
        <v>43.83</v>
      </c>
      <c r="S6" s="821">
        <f t="shared" ref="S6:S69" si="1">H6-E6</f>
        <v>4</v>
      </c>
      <c r="T6" s="856">
        <f t="shared" ref="T6:T69" si="2">I6-F6</f>
        <v>35.519999999999996</v>
      </c>
      <c r="U6" s="864">
        <v>75</v>
      </c>
      <c r="V6" s="811">
        <v>52</v>
      </c>
      <c r="W6" s="811">
        <v>-23</v>
      </c>
      <c r="X6" s="862">
        <v>0.69333333333333336</v>
      </c>
      <c r="Y6" s="860">
        <v>5</v>
      </c>
    </row>
    <row r="7" spans="1:25" ht="14.45" customHeight="1" x14ac:dyDescent="0.2">
      <c r="A7" s="824" t="s">
        <v>3396</v>
      </c>
      <c r="B7" s="805">
        <v>2</v>
      </c>
      <c r="C7" s="806">
        <v>66.3</v>
      </c>
      <c r="D7" s="807">
        <v>48.5</v>
      </c>
      <c r="E7" s="808"/>
      <c r="F7" s="789"/>
      <c r="G7" s="790"/>
      <c r="H7" s="791">
        <v>6</v>
      </c>
      <c r="I7" s="792">
        <v>217.7</v>
      </c>
      <c r="J7" s="793">
        <v>29.5</v>
      </c>
      <c r="K7" s="794">
        <v>33.15</v>
      </c>
      <c r="L7" s="795">
        <v>22</v>
      </c>
      <c r="M7" s="795">
        <v>135</v>
      </c>
      <c r="N7" s="796">
        <v>45</v>
      </c>
      <c r="O7" s="795" t="s">
        <v>3392</v>
      </c>
      <c r="P7" s="809" t="s">
        <v>3397</v>
      </c>
      <c r="Q7" s="797">
        <f t="shared" si="0"/>
        <v>4</v>
      </c>
      <c r="R7" s="857">
        <f t="shared" si="0"/>
        <v>151.39999999999998</v>
      </c>
      <c r="S7" s="797">
        <f t="shared" si="1"/>
        <v>6</v>
      </c>
      <c r="T7" s="857">
        <f t="shared" si="2"/>
        <v>217.7</v>
      </c>
      <c r="U7" s="863">
        <v>270</v>
      </c>
      <c r="V7" s="805">
        <v>177</v>
      </c>
      <c r="W7" s="805">
        <v>-93</v>
      </c>
      <c r="X7" s="861">
        <v>0.65555555555555556</v>
      </c>
      <c r="Y7" s="859"/>
    </row>
    <row r="8" spans="1:25" ht="14.45" customHeight="1" x14ac:dyDescent="0.2">
      <c r="A8" s="824" t="s">
        <v>3398</v>
      </c>
      <c r="B8" s="805"/>
      <c r="C8" s="806"/>
      <c r="D8" s="807"/>
      <c r="E8" s="808"/>
      <c r="F8" s="789"/>
      <c r="G8" s="790"/>
      <c r="H8" s="791">
        <v>1</v>
      </c>
      <c r="I8" s="792">
        <v>20.05</v>
      </c>
      <c r="J8" s="793">
        <v>25</v>
      </c>
      <c r="K8" s="794">
        <v>20.05</v>
      </c>
      <c r="L8" s="795">
        <v>11</v>
      </c>
      <c r="M8" s="795">
        <v>90</v>
      </c>
      <c r="N8" s="796">
        <v>30</v>
      </c>
      <c r="O8" s="795" t="s">
        <v>3392</v>
      </c>
      <c r="P8" s="809" t="s">
        <v>3399</v>
      </c>
      <c r="Q8" s="797">
        <f t="shared" si="0"/>
        <v>1</v>
      </c>
      <c r="R8" s="857">
        <f t="shared" si="0"/>
        <v>20.05</v>
      </c>
      <c r="S8" s="797">
        <f t="shared" si="1"/>
        <v>1</v>
      </c>
      <c r="T8" s="857">
        <f t="shared" si="2"/>
        <v>20.05</v>
      </c>
      <c r="U8" s="863">
        <v>30</v>
      </c>
      <c r="V8" s="805">
        <v>25</v>
      </c>
      <c r="W8" s="805">
        <v>-5</v>
      </c>
      <c r="X8" s="861">
        <v>0.83333333333333337</v>
      </c>
      <c r="Y8" s="859"/>
    </row>
    <row r="9" spans="1:25" ht="14.45" customHeight="1" x14ac:dyDescent="0.2">
      <c r="A9" s="825" t="s">
        <v>3400</v>
      </c>
      <c r="B9" s="811">
        <v>2</v>
      </c>
      <c r="C9" s="812">
        <v>39.549999999999997</v>
      </c>
      <c r="D9" s="810">
        <v>24.5</v>
      </c>
      <c r="E9" s="813">
        <v>7</v>
      </c>
      <c r="F9" s="814">
        <v>143.08000000000001</v>
      </c>
      <c r="G9" s="798">
        <v>27.1</v>
      </c>
      <c r="H9" s="815">
        <v>10</v>
      </c>
      <c r="I9" s="816">
        <v>202.9</v>
      </c>
      <c r="J9" s="799">
        <v>21.2</v>
      </c>
      <c r="K9" s="817">
        <v>20.34</v>
      </c>
      <c r="L9" s="818">
        <v>11</v>
      </c>
      <c r="M9" s="818">
        <v>87</v>
      </c>
      <c r="N9" s="819">
        <v>29</v>
      </c>
      <c r="O9" s="818" t="s">
        <v>3392</v>
      </c>
      <c r="P9" s="820" t="s">
        <v>3399</v>
      </c>
      <c r="Q9" s="821">
        <f t="shared" si="0"/>
        <v>8</v>
      </c>
      <c r="R9" s="856">
        <f t="shared" si="0"/>
        <v>163.35000000000002</v>
      </c>
      <c r="S9" s="821">
        <f t="shared" si="1"/>
        <v>3</v>
      </c>
      <c r="T9" s="856">
        <f t="shared" si="2"/>
        <v>59.819999999999993</v>
      </c>
      <c r="U9" s="864">
        <v>290</v>
      </c>
      <c r="V9" s="811">
        <v>212</v>
      </c>
      <c r="W9" s="811">
        <v>-78</v>
      </c>
      <c r="X9" s="862">
        <v>0.73103448275862071</v>
      </c>
      <c r="Y9" s="860">
        <v>8</v>
      </c>
    </row>
    <row r="10" spans="1:25" ht="14.45" customHeight="1" x14ac:dyDescent="0.2">
      <c r="A10" s="824" t="s">
        <v>3401</v>
      </c>
      <c r="B10" s="805">
        <v>1</v>
      </c>
      <c r="C10" s="806">
        <v>12.38</v>
      </c>
      <c r="D10" s="807">
        <v>15</v>
      </c>
      <c r="E10" s="808"/>
      <c r="F10" s="789"/>
      <c r="G10" s="790"/>
      <c r="H10" s="791"/>
      <c r="I10" s="792"/>
      <c r="J10" s="793"/>
      <c r="K10" s="794">
        <v>12.38</v>
      </c>
      <c r="L10" s="795">
        <v>5</v>
      </c>
      <c r="M10" s="795">
        <v>60</v>
      </c>
      <c r="N10" s="796">
        <v>20</v>
      </c>
      <c r="O10" s="795" t="s">
        <v>3392</v>
      </c>
      <c r="P10" s="809" t="s">
        <v>3402</v>
      </c>
      <c r="Q10" s="797">
        <f t="shared" si="0"/>
        <v>-1</v>
      </c>
      <c r="R10" s="857">
        <f t="shared" si="0"/>
        <v>-12.38</v>
      </c>
      <c r="S10" s="797">
        <f t="shared" si="1"/>
        <v>0</v>
      </c>
      <c r="T10" s="857">
        <f t="shared" si="2"/>
        <v>0</v>
      </c>
      <c r="U10" s="863" t="s">
        <v>306</v>
      </c>
      <c r="V10" s="805" t="s">
        <v>306</v>
      </c>
      <c r="W10" s="805" t="s">
        <v>306</v>
      </c>
      <c r="X10" s="861" t="s">
        <v>306</v>
      </c>
      <c r="Y10" s="859"/>
    </row>
    <row r="11" spans="1:25" ht="14.45" customHeight="1" x14ac:dyDescent="0.2">
      <c r="A11" s="825" t="s">
        <v>3403</v>
      </c>
      <c r="B11" s="811">
        <v>1</v>
      </c>
      <c r="C11" s="812">
        <v>12.38</v>
      </c>
      <c r="D11" s="810">
        <v>12</v>
      </c>
      <c r="E11" s="813">
        <v>1</v>
      </c>
      <c r="F11" s="814">
        <v>12.77</v>
      </c>
      <c r="G11" s="798">
        <v>10</v>
      </c>
      <c r="H11" s="815"/>
      <c r="I11" s="816"/>
      <c r="J11" s="799"/>
      <c r="K11" s="817">
        <v>12.38</v>
      </c>
      <c r="L11" s="818">
        <v>5</v>
      </c>
      <c r="M11" s="818">
        <v>60</v>
      </c>
      <c r="N11" s="819">
        <v>20</v>
      </c>
      <c r="O11" s="818" t="s">
        <v>3392</v>
      </c>
      <c r="P11" s="820" t="s">
        <v>3402</v>
      </c>
      <c r="Q11" s="821">
        <f t="shared" si="0"/>
        <v>-1</v>
      </c>
      <c r="R11" s="856">
        <f t="shared" si="0"/>
        <v>-12.38</v>
      </c>
      <c r="S11" s="821">
        <f t="shared" si="1"/>
        <v>-1</v>
      </c>
      <c r="T11" s="856">
        <f t="shared" si="2"/>
        <v>-12.77</v>
      </c>
      <c r="U11" s="864" t="s">
        <v>306</v>
      </c>
      <c r="V11" s="811" t="s">
        <v>306</v>
      </c>
      <c r="W11" s="811" t="s">
        <v>306</v>
      </c>
      <c r="X11" s="862" t="s">
        <v>306</v>
      </c>
      <c r="Y11" s="860"/>
    </row>
    <row r="12" spans="1:25" ht="14.45" customHeight="1" x14ac:dyDescent="0.2">
      <c r="A12" s="825" t="s">
        <v>3404</v>
      </c>
      <c r="B12" s="811">
        <v>3</v>
      </c>
      <c r="C12" s="812">
        <v>37.94</v>
      </c>
      <c r="D12" s="810">
        <v>13.3</v>
      </c>
      <c r="E12" s="813">
        <v>5</v>
      </c>
      <c r="F12" s="814">
        <v>64.16</v>
      </c>
      <c r="G12" s="798">
        <v>10.4</v>
      </c>
      <c r="H12" s="815">
        <v>7</v>
      </c>
      <c r="I12" s="816">
        <v>91.49</v>
      </c>
      <c r="J12" s="799">
        <v>16</v>
      </c>
      <c r="K12" s="817">
        <v>12.65</v>
      </c>
      <c r="L12" s="818">
        <v>5</v>
      </c>
      <c r="M12" s="818">
        <v>60</v>
      </c>
      <c r="N12" s="819">
        <v>20</v>
      </c>
      <c r="O12" s="818" t="s">
        <v>3392</v>
      </c>
      <c r="P12" s="820" t="s">
        <v>3402</v>
      </c>
      <c r="Q12" s="821">
        <f t="shared" si="0"/>
        <v>4</v>
      </c>
      <c r="R12" s="856">
        <f t="shared" si="0"/>
        <v>53.55</v>
      </c>
      <c r="S12" s="821">
        <f t="shared" si="1"/>
        <v>2</v>
      </c>
      <c r="T12" s="856">
        <f t="shared" si="2"/>
        <v>27.33</v>
      </c>
      <c r="U12" s="864">
        <v>140</v>
      </c>
      <c r="V12" s="811">
        <v>112</v>
      </c>
      <c r="W12" s="811">
        <v>-28</v>
      </c>
      <c r="X12" s="862">
        <v>0.8</v>
      </c>
      <c r="Y12" s="860">
        <v>3</v>
      </c>
    </row>
    <row r="13" spans="1:25" ht="14.45" customHeight="1" x14ac:dyDescent="0.2">
      <c r="A13" s="824" t="s">
        <v>3405</v>
      </c>
      <c r="B13" s="805"/>
      <c r="C13" s="806"/>
      <c r="D13" s="807"/>
      <c r="E13" s="791">
        <v>1</v>
      </c>
      <c r="F13" s="792">
        <v>6.5</v>
      </c>
      <c r="G13" s="793">
        <v>5</v>
      </c>
      <c r="H13" s="795"/>
      <c r="I13" s="789"/>
      <c r="J13" s="790"/>
      <c r="K13" s="794">
        <v>6.5</v>
      </c>
      <c r="L13" s="795">
        <v>4</v>
      </c>
      <c r="M13" s="795">
        <v>39</v>
      </c>
      <c r="N13" s="796">
        <v>13</v>
      </c>
      <c r="O13" s="795" t="s">
        <v>3392</v>
      </c>
      <c r="P13" s="809" t="s">
        <v>3406</v>
      </c>
      <c r="Q13" s="797">
        <f t="shared" si="0"/>
        <v>0</v>
      </c>
      <c r="R13" s="857">
        <f t="shared" si="0"/>
        <v>0</v>
      </c>
      <c r="S13" s="797">
        <f t="shared" si="1"/>
        <v>-1</v>
      </c>
      <c r="T13" s="857">
        <f t="shared" si="2"/>
        <v>-6.5</v>
      </c>
      <c r="U13" s="863" t="s">
        <v>306</v>
      </c>
      <c r="V13" s="805" t="s">
        <v>306</v>
      </c>
      <c r="W13" s="805" t="s">
        <v>306</v>
      </c>
      <c r="X13" s="861" t="s">
        <v>306</v>
      </c>
      <c r="Y13" s="859"/>
    </row>
    <row r="14" spans="1:25" ht="14.45" customHeight="1" x14ac:dyDescent="0.2">
      <c r="A14" s="824" t="s">
        <v>3407</v>
      </c>
      <c r="B14" s="800">
        <v>1</v>
      </c>
      <c r="C14" s="801">
        <v>7.19</v>
      </c>
      <c r="D14" s="802">
        <v>6</v>
      </c>
      <c r="E14" s="808"/>
      <c r="F14" s="789"/>
      <c r="G14" s="790"/>
      <c r="H14" s="795"/>
      <c r="I14" s="789"/>
      <c r="J14" s="790"/>
      <c r="K14" s="794">
        <v>7.19</v>
      </c>
      <c r="L14" s="795">
        <v>3</v>
      </c>
      <c r="M14" s="795">
        <v>30</v>
      </c>
      <c r="N14" s="796">
        <v>10</v>
      </c>
      <c r="O14" s="795" t="s">
        <v>3392</v>
      </c>
      <c r="P14" s="809" t="s">
        <v>3408</v>
      </c>
      <c r="Q14" s="797">
        <f t="shared" si="0"/>
        <v>-1</v>
      </c>
      <c r="R14" s="857">
        <f t="shared" si="0"/>
        <v>-7.19</v>
      </c>
      <c r="S14" s="797">
        <f t="shared" si="1"/>
        <v>0</v>
      </c>
      <c r="T14" s="857">
        <f t="shared" si="2"/>
        <v>0</v>
      </c>
      <c r="U14" s="863" t="s">
        <v>306</v>
      </c>
      <c r="V14" s="805" t="s">
        <v>306</v>
      </c>
      <c r="W14" s="805" t="s">
        <v>306</v>
      </c>
      <c r="X14" s="861" t="s">
        <v>306</v>
      </c>
      <c r="Y14" s="859"/>
    </row>
    <row r="15" spans="1:25" ht="14.45" customHeight="1" x14ac:dyDescent="0.2">
      <c r="A15" s="824" t="s">
        <v>3409</v>
      </c>
      <c r="B15" s="800">
        <v>1</v>
      </c>
      <c r="C15" s="801">
        <v>0.77</v>
      </c>
      <c r="D15" s="802">
        <v>1</v>
      </c>
      <c r="E15" s="808"/>
      <c r="F15" s="789"/>
      <c r="G15" s="790"/>
      <c r="H15" s="795"/>
      <c r="I15" s="789"/>
      <c r="J15" s="790"/>
      <c r="K15" s="794">
        <v>2.2200000000000002</v>
      </c>
      <c r="L15" s="795">
        <v>3</v>
      </c>
      <c r="M15" s="795">
        <v>30</v>
      </c>
      <c r="N15" s="796">
        <v>10</v>
      </c>
      <c r="O15" s="795" t="s">
        <v>3392</v>
      </c>
      <c r="P15" s="809" t="s">
        <v>3410</v>
      </c>
      <c r="Q15" s="797">
        <f t="shared" si="0"/>
        <v>-1</v>
      </c>
      <c r="R15" s="857">
        <f t="shared" si="0"/>
        <v>-0.77</v>
      </c>
      <c r="S15" s="797">
        <f t="shared" si="1"/>
        <v>0</v>
      </c>
      <c r="T15" s="857">
        <f t="shared" si="2"/>
        <v>0</v>
      </c>
      <c r="U15" s="863" t="s">
        <v>306</v>
      </c>
      <c r="V15" s="805" t="s">
        <v>306</v>
      </c>
      <c r="W15" s="805" t="s">
        <v>306</v>
      </c>
      <c r="X15" s="861" t="s">
        <v>306</v>
      </c>
      <c r="Y15" s="859"/>
    </row>
    <row r="16" spans="1:25" ht="14.45" customHeight="1" x14ac:dyDescent="0.2">
      <c r="A16" s="824" t="s">
        <v>3411</v>
      </c>
      <c r="B16" s="805"/>
      <c r="C16" s="806"/>
      <c r="D16" s="807"/>
      <c r="E16" s="791">
        <v>1</v>
      </c>
      <c r="F16" s="792">
        <v>0.47</v>
      </c>
      <c r="G16" s="793">
        <v>2</v>
      </c>
      <c r="H16" s="795"/>
      <c r="I16" s="789"/>
      <c r="J16" s="790"/>
      <c r="K16" s="794">
        <v>0.47</v>
      </c>
      <c r="L16" s="795">
        <v>2</v>
      </c>
      <c r="M16" s="795">
        <v>15</v>
      </c>
      <c r="N16" s="796">
        <v>5</v>
      </c>
      <c r="O16" s="795" t="s">
        <v>3392</v>
      </c>
      <c r="P16" s="809" t="s">
        <v>3412</v>
      </c>
      <c r="Q16" s="797">
        <f t="shared" si="0"/>
        <v>0</v>
      </c>
      <c r="R16" s="857">
        <f t="shared" si="0"/>
        <v>0</v>
      </c>
      <c r="S16" s="797">
        <f t="shared" si="1"/>
        <v>-1</v>
      </c>
      <c r="T16" s="857">
        <f t="shared" si="2"/>
        <v>-0.47</v>
      </c>
      <c r="U16" s="863" t="s">
        <v>306</v>
      </c>
      <c r="V16" s="805" t="s">
        <v>306</v>
      </c>
      <c r="W16" s="805" t="s">
        <v>306</v>
      </c>
      <c r="X16" s="861" t="s">
        <v>306</v>
      </c>
      <c r="Y16" s="859"/>
    </row>
    <row r="17" spans="1:25" ht="14.45" customHeight="1" x14ac:dyDescent="0.2">
      <c r="A17" s="824" t="s">
        <v>3413</v>
      </c>
      <c r="B17" s="800">
        <v>1</v>
      </c>
      <c r="C17" s="801">
        <v>1.24</v>
      </c>
      <c r="D17" s="802">
        <v>5</v>
      </c>
      <c r="E17" s="808"/>
      <c r="F17" s="789"/>
      <c r="G17" s="790"/>
      <c r="H17" s="795"/>
      <c r="I17" s="789"/>
      <c r="J17" s="790"/>
      <c r="K17" s="794">
        <v>1.24</v>
      </c>
      <c r="L17" s="795">
        <v>3</v>
      </c>
      <c r="M17" s="795">
        <v>24</v>
      </c>
      <c r="N17" s="796">
        <v>8</v>
      </c>
      <c r="O17" s="795" t="s">
        <v>3392</v>
      </c>
      <c r="P17" s="809" t="s">
        <v>3414</v>
      </c>
      <c r="Q17" s="797">
        <f t="shared" si="0"/>
        <v>-1</v>
      </c>
      <c r="R17" s="857">
        <f t="shared" si="0"/>
        <v>-1.24</v>
      </c>
      <c r="S17" s="797">
        <f t="shared" si="1"/>
        <v>0</v>
      </c>
      <c r="T17" s="857">
        <f t="shared" si="2"/>
        <v>0</v>
      </c>
      <c r="U17" s="863" t="s">
        <v>306</v>
      </c>
      <c r="V17" s="805" t="s">
        <v>306</v>
      </c>
      <c r="W17" s="805" t="s">
        <v>306</v>
      </c>
      <c r="X17" s="861" t="s">
        <v>306</v>
      </c>
      <c r="Y17" s="859"/>
    </row>
    <row r="18" spans="1:25" ht="14.45" customHeight="1" x14ac:dyDescent="0.2">
      <c r="A18" s="824" t="s">
        <v>3415</v>
      </c>
      <c r="B18" s="800">
        <v>1</v>
      </c>
      <c r="C18" s="801">
        <v>1.1200000000000001</v>
      </c>
      <c r="D18" s="802">
        <v>25</v>
      </c>
      <c r="E18" s="808"/>
      <c r="F18" s="789"/>
      <c r="G18" s="790"/>
      <c r="H18" s="795"/>
      <c r="I18" s="789"/>
      <c r="J18" s="790"/>
      <c r="K18" s="794">
        <v>1.1200000000000001</v>
      </c>
      <c r="L18" s="795">
        <v>3</v>
      </c>
      <c r="M18" s="795">
        <v>27</v>
      </c>
      <c r="N18" s="796">
        <v>9</v>
      </c>
      <c r="O18" s="795" t="s">
        <v>3392</v>
      </c>
      <c r="P18" s="809" t="s">
        <v>3416</v>
      </c>
      <c r="Q18" s="797">
        <f t="shared" si="0"/>
        <v>-1</v>
      </c>
      <c r="R18" s="857">
        <f t="shared" si="0"/>
        <v>-1.1200000000000001</v>
      </c>
      <c r="S18" s="797">
        <f t="shared" si="1"/>
        <v>0</v>
      </c>
      <c r="T18" s="857">
        <f t="shared" si="2"/>
        <v>0</v>
      </c>
      <c r="U18" s="863" t="s">
        <v>306</v>
      </c>
      <c r="V18" s="805" t="s">
        <v>306</v>
      </c>
      <c r="W18" s="805" t="s">
        <v>306</v>
      </c>
      <c r="X18" s="861" t="s">
        <v>306</v>
      </c>
      <c r="Y18" s="859"/>
    </row>
    <row r="19" spans="1:25" ht="14.45" customHeight="1" x14ac:dyDescent="0.2">
      <c r="A19" s="825" t="s">
        <v>3417</v>
      </c>
      <c r="B19" s="822">
        <v>1</v>
      </c>
      <c r="C19" s="823">
        <v>0.83</v>
      </c>
      <c r="D19" s="803">
        <v>1</v>
      </c>
      <c r="E19" s="813"/>
      <c r="F19" s="814"/>
      <c r="G19" s="798"/>
      <c r="H19" s="818"/>
      <c r="I19" s="814"/>
      <c r="J19" s="798"/>
      <c r="K19" s="817">
        <v>2.38</v>
      </c>
      <c r="L19" s="818">
        <v>3</v>
      </c>
      <c r="M19" s="818">
        <v>30</v>
      </c>
      <c r="N19" s="819">
        <v>10</v>
      </c>
      <c r="O19" s="818" t="s">
        <v>3392</v>
      </c>
      <c r="P19" s="820" t="s">
        <v>3418</v>
      </c>
      <c r="Q19" s="821">
        <f t="shared" si="0"/>
        <v>-1</v>
      </c>
      <c r="R19" s="856">
        <f t="shared" si="0"/>
        <v>-0.83</v>
      </c>
      <c r="S19" s="821">
        <f t="shared" si="1"/>
        <v>0</v>
      </c>
      <c r="T19" s="856">
        <f t="shared" si="2"/>
        <v>0</v>
      </c>
      <c r="U19" s="864" t="s">
        <v>306</v>
      </c>
      <c r="V19" s="811" t="s">
        <v>306</v>
      </c>
      <c r="W19" s="811" t="s">
        <v>306</v>
      </c>
      <c r="X19" s="862" t="s">
        <v>306</v>
      </c>
      <c r="Y19" s="860"/>
    </row>
    <row r="20" spans="1:25" ht="14.45" customHeight="1" x14ac:dyDescent="0.2">
      <c r="A20" s="824" t="s">
        <v>3419</v>
      </c>
      <c r="B20" s="805"/>
      <c r="C20" s="806"/>
      <c r="D20" s="807"/>
      <c r="E20" s="791">
        <v>1</v>
      </c>
      <c r="F20" s="792">
        <v>4.29</v>
      </c>
      <c r="G20" s="793">
        <v>16</v>
      </c>
      <c r="H20" s="795"/>
      <c r="I20" s="789"/>
      <c r="J20" s="790"/>
      <c r="K20" s="794">
        <v>4.29</v>
      </c>
      <c r="L20" s="795">
        <v>5</v>
      </c>
      <c r="M20" s="795">
        <v>45</v>
      </c>
      <c r="N20" s="796">
        <v>15</v>
      </c>
      <c r="O20" s="795" t="s">
        <v>3392</v>
      </c>
      <c r="P20" s="809" t="s">
        <v>3420</v>
      </c>
      <c r="Q20" s="797">
        <f t="shared" si="0"/>
        <v>0</v>
      </c>
      <c r="R20" s="857">
        <f t="shared" si="0"/>
        <v>0</v>
      </c>
      <c r="S20" s="797">
        <f t="shared" si="1"/>
        <v>-1</v>
      </c>
      <c r="T20" s="857">
        <f t="shared" si="2"/>
        <v>-4.29</v>
      </c>
      <c r="U20" s="863" t="s">
        <v>306</v>
      </c>
      <c r="V20" s="805" t="s">
        <v>306</v>
      </c>
      <c r="W20" s="805" t="s">
        <v>306</v>
      </c>
      <c r="X20" s="861" t="s">
        <v>306</v>
      </c>
      <c r="Y20" s="859"/>
    </row>
    <row r="21" spans="1:25" ht="14.45" customHeight="1" x14ac:dyDescent="0.2">
      <c r="A21" s="824" t="s">
        <v>3421</v>
      </c>
      <c r="B21" s="805"/>
      <c r="C21" s="806"/>
      <c r="D21" s="807"/>
      <c r="E21" s="808"/>
      <c r="F21" s="789"/>
      <c r="G21" s="790"/>
      <c r="H21" s="791">
        <v>1</v>
      </c>
      <c r="I21" s="792">
        <v>1.65</v>
      </c>
      <c r="J21" s="793">
        <v>2</v>
      </c>
      <c r="K21" s="794">
        <v>1.65</v>
      </c>
      <c r="L21" s="795">
        <v>2</v>
      </c>
      <c r="M21" s="795">
        <v>18</v>
      </c>
      <c r="N21" s="796">
        <v>6</v>
      </c>
      <c r="O21" s="795" t="s">
        <v>3392</v>
      </c>
      <c r="P21" s="809" t="s">
        <v>3422</v>
      </c>
      <c r="Q21" s="797">
        <f t="shared" si="0"/>
        <v>1</v>
      </c>
      <c r="R21" s="857">
        <f t="shared" si="0"/>
        <v>1.65</v>
      </c>
      <c r="S21" s="797">
        <f t="shared" si="1"/>
        <v>1</v>
      </c>
      <c r="T21" s="857">
        <f t="shared" si="2"/>
        <v>1.65</v>
      </c>
      <c r="U21" s="863">
        <v>6</v>
      </c>
      <c r="V21" s="805">
        <v>2</v>
      </c>
      <c r="W21" s="805">
        <v>-4</v>
      </c>
      <c r="X21" s="861">
        <v>0.33333333333333331</v>
      </c>
      <c r="Y21" s="859"/>
    </row>
    <row r="22" spans="1:25" ht="14.45" customHeight="1" x14ac:dyDescent="0.2">
      <c r="A22" s="824" t="s">
        <v>3423</v>
      </c>
      <c r="B22" s="805">
        <v>1</v>
      </c>
      <c r="C22" s="806">
        <v>1.41</v>
      </c>
      <c r="D22" s="807">
        <v>4</v>
      </c>
      <c r="E22" s="808"/>
      <c r="F22" s="789"/>
      <c r="G22" s="790"/>
      <c r="H22" s="791">
        <v>1</v>
      </c>
      <c r="I22" s="792">
        <v>1.53</v>
      </c>
      <c r="J22" s="793">
        <v>6</v>
      </c>
      <c r="K22" s="794">
        <v>1.41</v>
      </c>
      <c r="L22" s="795">
        <v>3</v>
      </c>
      <c r="M22" s="795">
        <v>24</v>
      </c>
      <c r="N22" s="796">
        <v>8</v>
      </c>
      <c r="O22" s="795" t="s">
        <v>3392</v>
      </c>
      <c r="P22" s="809" t="s">
        <v>3424</v>
      </c>
      <c r="Q22" s="797">
        <f t="shared" si="0"/>
        <v>0</v>
      </c>
      <c r="R22" s="857">
        <f t="shared" si="0"/>
        <v>0.12000000000000011</v>
      </c>
      <c r="S22" s="797">
        <f t="shared" si="1"/>
        <v>1</v>
      </c>
      <c r="T22" s="857">
        <f t="shared" si="2"/>
        <v>1.53</v>
      </c>
      <c r="U22" s="863">
        <v>8</v>
      </c>
      <c r="V22" s="805">
        <v>6</v>
      </c>
      <c r="W22" s="805">
        <v>-2</v>
      </c>
      <c r="X22" s="861">
        <v>0.75</v>
      </c>
      <c r="Y22" s="859"/>
    </row>
    <row r="23" spans="1:25" ht="14.45" customHeight="1" x14ac:dyDescent="0.2">
      <c r="A23" s="824" t="s">
        <v>3425</v>
      </c>
      <c r="B23" s="800"/>
      <c r="C23" s="801"/>
      <c r="D23" s="802"/>
      <c r="E23" s="808"/>
      <c r="F23" s="789"/>
      <c r="G23" s="790"/>
      <c r="H23" s="795">
        <v>1</v>
      </c>
      <c r="I23" s="789">
        <v>0.45</v>
      </c>
      <c r="J23" s="790">
        <v>2</v>
      </c>
      <c r="K23" s="794">
        <v>0.45</v>
      </c>
      <c r="L23" s="795">
        <v>2</v>
      </c>
      <c r="M23" s="795">
        <v>15</v>
      </c>
      <c r="N23" s="796">
        <v>5</v>
      </c>
      <c r="O23" s="795" t="s">
        <v>3392</v>
      </c>
      <c r="P23" s="809" t="s">
        <v>3426</v>
      </c>
      <c r="Q23" s="797">
        <f t="shared" si="0"/>
        <v>1</v>
      </c>
      <c r="R23" s="857">
        <f t="shared" si="0"/>
        <v>0.45</v>
      </c>
      <c r="S23" s="797">
        <f t="shared" si="1"/>
        <v>1</v>
      </c>
      <c r="T23" s="857">
        <f t="shared" si="2"/>
        <v>0.45</v>
      </c>
      <c r="U23" s="863">
        <v>5</v>
      </c>
      <c r="V23" s="805">
        <v>2</v>
      </c>
      <c r="W23" s="805">
        <v>-3</v>
      </c>
      <c r="X23" s="861">
        <v>0.4</v>
      </c>
      <c r="Y23" s="859"/>
    </row>
    <row r="24" spans="1:25" ht="14.45" customHeight="1" x14ac:dyDescent="0.2">
      <c r="A24" s="825" t="s">
        <v>3427</v>
      </c>
      <c r="B24" s="822">
        <v>2</v>
      </c>
      <c r="C24" s="823">
        <v>1.03</v>
      </c>
      <c r="D24" s="803">
        <v>2.5</v>
      </c>
      <c r="E24" s="813"/>
      <c r="F24" s="814"/>
      <c r="G24" s="798"/>
      <c r="H24" s="818"/>
      <c r="I24" s="814"/>
      <c r="J24" s="798"/>
      <c r="K24" s="817">
        <v>0.51</v>
      </c>
      <c r="L24" s="818">
        <v>2</v>
      </c>
      <c r="M24" s="818">
        <v>18</v>
      </c>
      <c r="N24" s="819">
        <v>6</v>
      </c>
      <c r="O24" s="818" t="s">
        <v>3392</v>
      </c>
      <c r="P24" s="820" t="s">
        <v>3428</v>
      </c>
      <c r="Q24" s="821">
        <f t="shared" si="0"/>
        <v>-2</v>
      </c>
      <c r="R24" s="856">
        <f t="shared" si="0"/>
        <v>-1.03</v>
      </c>
      <c r="S24" s="821">
        <f t="shared" si="1"/>
        <v>0</v>
      </c>
      <c r="T24" s="856">
        <f t="shared" si="2"/>
        <v>0</v>
      </c>
      <c r="U24" s="864" t="s">
        <v>306</v>
      </c>
      <c r="V24" s="811" t="s">
        <v>306</v>
      </c>
      <c r="W24" s="811" t="s">
        <v>306</v>
      </c>
      <c r="X24" s="862" t="s">
        <v>306</v>
      </c>
      <c r="Y24" s="860"/>
    </row>
    <row r="25" spans="1:25" ht="14.45" customHeight="1" x14ac:dyDescent="0.2">
      <c r="A25" s="824" t="s">
        <v>3429</v>
      </c>
      <c r="B25" s="805"/>
      <c r="C25" s="806"/>
      <c r="D25" s="807"/>
      <c r="E25" s="808"/>
      <c r="F25" s="789"/>
      <c r="G25" s="790"/>
      <c r="H25" s="791">
        <v>1</v>
      </c>
      <c r="I25" s="792">
        <v>0.42</v>
      </c>
      <c r="J25" s="793">
        <v>3</v>
      </c>
      <c r="K25" s="794">
        <v>0.42</v>
      </c>
      <c r="L25" s="795">
        <v>2</v>
      </c>
      <c r="M25" s="795">
        <v>18</v>
      </c>
      <c r="N25" s="796">
        <v>6</v>
      </c>
      <c r="O25" s="795" t="s">
        <v>3392</v>
      </c>
      <c r="P25" s="809" t="s">
        <v>3430</v>
      </c>
      <c r="Q25" s="797">
        <f t="shared" si="0"/>
        <v>1</v>
      </c>
      <c r="R25" s="857">
        <f t="shared" si="0"/>
        <v>0.42</v>
      </c>
      <c r="S25" s="797">
        <f t="shared" si="1"/>
        <v>1</v>
      </c>
      <c r="T25" s="857">
        <f t="shared" si="2"/>
        <v>0.42</v>
      </c>
      <c r="U25" s="863">
        <v>6</v>
      </c>
      <c r="V25" s="805">
        <v>3</v>
      </c>
      <c r="W25" s="805">
        <v>-3</v>
      </c>
      <c r="X25" s="861">
        <v>0.5</v>
      </c>
      <c r="Y25" s="859"/>
    </row>
    <row r="26" spans="1:25" ht="14.45" customHeight="1" x14ac:dyDescent="0.2">
      <c r="A26" s="824" t="s">
        <v>3431</v>
      </c>
      <c r="B26" s="805"/>
      <c r="C26" s="806"/>
      <c r="D26" s="807"/>
      <c r="E26" s="791">
        <v>1</v>
      </c>
      <c r="F26" s="792">
        <v>1.1299999999999999</v>
      </c>
      <c r="G26" s="793">
        <v>2</v>
      </c>
      <c r="H26" s="795"/>
      <c r="I26" s="789"/>
      <c r="J26" s="790"/>
      <c r="K26" s="794">
        <v>1.67</v>
      </c>
      <c r="L26" s="795">
        <v>3</v>
      </c>
      <c r="M26" s="795">
        <v>27</v>
      </c>
      <c r="N26" s="796">
        <v>9</v>
      </c>
      <c r="O26" s="795" t="s">
        <v>3392</v>
      </c>
      <c r="P26" s="809" t="s">
        <v>3432</v>
      </c>
      <c r="Q26" s="797">
        <f t="shared" si="0"/>
        <v>0</v>
      </c>
      <c r="R26" s="857">
        <f t="shared" si="0"/>
        <v>0</v>
      </c>
      <c r="S26" s="797">
        <f t="shared" si="1"/>
        <v>-1</v>
      </c>
      <c r="T26" s="857">
        <f t="shared" si="2"/>
        <v>-1.1299999999999999</v>
      </c>
      <c r="U26" s="863" t="s">
        <v>306</v>
      </c>
      <c r="V26" s="805" t="s">
        <v>306</v>
      </c>
      <c r="W26" s="805" t="s">
        <v>306</v>
      </c>
      <c r="X26" s="861" t="s">
        <v>306</v>
      </c>
      <c r="Y26" s="859"/>
    </row>
    <row r="27" spans="1:25" ht="14.45" customHeight="1" x14ac:dyDescent="0.2">
      <c r="A27" s="824" t="s">
        <v>3433</v>
      </c>
      <c r="B27" s="800">
        <v>1</v>
      </c>
      <c r="C27" s="801">
        <v>0.82</v>
      </c>
      <c r="D27" s="802">
        <v>2</v>
      </c>
      <c r="E27" s="808"/>
      <c r="F27" s="789"/>
      <c r="G27" s="790"/>
      <c r="H27" s="795"/>
      <c r="I27" s="789"/>
      <c r="J27" s="790"/>
      <c r="K27" s="794">
        <v>0.73</v>
      </c>
      <c r="L27" s="795">
        <v>2</v>
      </c>
      <c r="M27" s="795">
        <v>21</v>
      </c>
      <c r="N27" s="796">
        <v>7</v>
      </c>
      <c r="O27" s="795" t="s">
        <v>3392</v>
      </c>
      <c r="P27" s="809" t="s">
        <v>3434</v>
      </c>
      <c r="Q27" s="797">
        <f t="shared" si="0"/>
        <v>-1</v>
      </c>
      <c r="R27" s="857">
        <f t="shared" si="0"/>
        <v>-0.82</v>
      </c>
      <c r="S27" s="797">
        <f t="shared" si="1"/>
        <v>0</v>
      </c>
      <c r="T27" s="857">
        <f t="shared" si="2"/>
        <v>0</v>
      </c>
      <c r="U27" s="863" t="s">
        <v>306</v>
      </c>
      <c r="V27" s="805" t="s">
        <v>306</v>
      </c>
      <c r="W27" s="805" t="s">
        <v>306</v>
      </c>
      <c r="X27" s="861" t="s">
        <v>306</v>
      </c>
      <c r="Y27" s="859"/>
    </row>
    <row r="28" spans="1:25" ht="14.45" customHeight="1" x14ac:dyDescent="0.2">
      <c r="A28" s="824" t="s">
        <v>3435</v>
      </c>
      <c r="B28" s="805"/>
      <c r="C28" s="806"/>
      <c r="D28" s="807"/>
      <c r="E28" s="808"/>
      <c r="F28" s="789"/>
      <c r="G28" s="790"/>
      <c r="H28" s="791">
        <v>2</v>
      </c>
      <c r="I28" s="792">
        <v>0.84</v>
      </c>
      <c r="J28" s="804">
        <v>2.5</v>
      </c>
      <c r="K28" s="794">
        <v>0.42</v>
      </c>
      <c r="L28" s="795">
        <v>1</v>
      </c>
      <c r="M28" s="795">
        <v>5</v>
      </c>
      <c r="N28" s="796">
        <v>2</v>
      </c>
      <c r="O28" s="795" t="s">
        <v>3392</v>
      </c>
      <c r="P28" s="809" t="s">
        <v>3436</v>
      </c>
      <c r="Q28" s="797">
        <f t="shared" si="0"/>
        <v>2</v>
      </c>
      <c r="R28" s="857">
        <f t="shared" si="0"/>
        <v>0.84</v>
      </c>
      <c r="S28" s="797">
        <f t="shared" si="1"/>
        <v>2</v>
      </c>
      <c r="T28" s="857">
        <f t="shared" si="2"/>
        <v>0.84</v>
      </c>
      <c r="U28" s="863">
        <v>4</v>
      </c>
      <c r="V28" s="805">
        <v>5</v>
      </c>
      <c r="W28" s="805">
        <v>1</v>
      </c>
      <c r="X28" s="861">
        <v>1.25</v>
      </c>
      <c r="Y28" s="859">
        <v>1</v>
      </c>
    </row>
    <row r="29" spans="1:25" ht="14.45" customHeight="1" x14ac:dyDescent="0.2">
      <c r="A29" s="824" t="s">
        <v>3437</v>
      </c>
      <c r="B29" s="800">
        <v>3</v>
      </c>
      <c r="C29" s="801">
        <v>26.94</v>
      </c>
      <c r="D29" s="802">
        <v>5</v>
      </c>
      <c r="E29" s="808">
        <v>1</v>
      </c>
      <c r="F29" s="789">
        <v>7.26</v>
      </c>
      <c r="G29" s="790">
        <v>10</v>
      </c>
      <c r="H29" s="795"/>
      <c r="I29" s="789"/>
      <c r="J29" s="790"/>
      <c r="K29" s="794">
        <v>7.26</v>
      </c>
      <c r="L29" s="795">
        <v>4</v>
      </c>
      <c r="M29" s="795">
        <v>39</v>
      </c>
      <c r="N29" s="796">
        <v>13</v>
      </c>
      <c r="O29" s="795" t="s">
        <v>3392</v>
      </c>
      <c r="P29" s="809" t="s">
        <v>3438</v>
      </c>
      <c r="Q29" s="797">
        <f t="shared" si="0"/>
        <v>-3</v>
      </c>
      <c r="R29" s="857">
        <f t="shared" si="0"/>
        <v>-26.94</v>
      </c>
      <c r="S29" s="797">
        <f t="shared" si="1"/>
        <v>-1</v>
      </c>
      <c r="T29" s="857">
        <f t="shared" si="2"/>
        <v>-7.26</v>
      </c>
      <c r="U29" s="863" t="s">
        <v>306</v>
      </c>
      <c r="V29" s="805" t="s">
        <v>306</v>
      </c>
      <c r="W29" s="805" t="s">
        <v>306</v>
      </c>
      <c r="X29" s="861" t="s">
        <v>306</v>
      </c>
      <c r="Y29" s="859"/>
    </row>
    <row r="30" spans="1:25" ht="14.45" customHeight="1" x14ac:dyDescent="0.2">
      <c r="A30" s="824" t="s">
        <v>3439</v>
      </c>
      <c r="B30" s="800">
        <v>1</v>
      </c>
      <c r="C30" s="801">
        <v>2.12</v>
      </c>
      <c r="D30" s="802">
        <v>7</v>
      </c>
      <c r="E30" s="808"/>
      <c r="F30" s="789"/>
      <c r="G30" s="790"/>
      <c r="H30" s="795"/>
      <c r="I30" s="789"/>
      <c r="J30" s="790"/>
      <c r="K30" s="794">
        <v>2.12</v>
      </c>
      <c r="L30" s="795">
        <v>3</v>
      </c>
      <c r="M30" s="795">
        <v>24</v>
      </c>
      <c r="N30" s="796">
        <v>8</v>
      </c>
      <c r="O30" s="795" t="s">
        <v>3392</v>
      </c>
      <c r="P30" s="809" t="s">
        <v>3440</v>
      </c>
      <c r="Q30" s="797">
        <f t="shared" si="0"/>
        <v>-1</v>
      </c>
      <c r="R30" s="857">
        <f t="shared" si="0"/>
        <v>-2.12</v>
      </c>
      <c r="S30" s="797">
        <f t="shared" si="1"/>
        <v>0</v>
      </c>
      <c r="T30" s="857">
        <f t="shared" si="2"/>
        <v>0</v>
      </c>
      <c r="U30" s="863" t="s">
        <v>306</v>
      </c>
      <c r="V30" s="805" t="s">
        <v>306</v>
      </c>
      <c r="W30" s="805" t="s">
        <v>306</v>
      </c>
      <c r="X30" s="861" t="s">
        <v>306</v>
      </c>
      <c r="Y30" s="859"/>
    </row>
    <row r="31" spans="1:25" ht="14.45" customHeight="1" x14ac:dyDescent="0.2">
      <c r="A31" s="825" t="s">
        <v>3441</v>
      </c>
      <c r="B31" s="822">
        <v>2</v>
      </c>
      <c r="C31" s="823">
        <v>4.4400000000000004</v>
      </c>
      <c r="D31" s="803">
        <v>3</v>
      </c>
      <c r="E31" s="813"/>
      <c r="F31" s="814"/>
      <c r="G31" s="798"/>
      <c r="H31" s="818">
        <v>1</v>
      </c>
      <c r="I31" s="814">
        <v>2.86</v>
      </c>
      <c r="J31" s="798">
        <v>11</v>
      </c>
      <c r="K31" s="817">
        <v>2.86</v>
      </c>
      <c r="L31" s="818">
        <v>4</v>
      </c>
      <c r="M31" s="818">
        <v>36</v>
      </c>
      <c r="N31" s="819">
        <v>12</v>
      </c>
      <c r="O31" s="818" t="s">
        <v>3392</v>
      </c>
      <c r="P31" s="820" t="s">
        <v>3442</v>
      </c>
      <c r="Q31" s="821">
        <f t="shared" si="0"/>
        <v>-1</v>
      </c>
      <c r="R31" s="856">
        <f t="shared" si="0"/>
        <v>-1.5800000000000005</v>
      </c>
      <c r="S31" s="821">
        <f t="shared" si="1"/>
        <v>1</v>
      </c>
      <c r="T31" s="856">
        <f t="shared" si="2"/>
        <v>2.86</v>
      </c>
      <c r="U31" s="864">
        <v>12</v>
      </c>
      <c r="V31" s="811">
        <v>11</v>
      </c>
      <c r="W31" s="811">
        <v>-1</v>
      </c>
      <c r="X31" s="862">
        <v>0.91666666666666663</v>
      </c>
      <c r="Y31" s="860"/>
    </row>
    <row r="32" spans="1:25" ht="14.45" customHeight="1" x14ac:dyDescent="0.2">
      <c r="A32" s="825" t="s">
        <v>3443</v>
      </c>
      <c r="B32" s="822">
        <v>1</v>
      </c>
      <c r="C32" s="823">
        <v>3.81</v>
      </c>
      <c r="D32" s="803">
        <v>20</v>
      </c>
      <c r="E32" s="813"/>
      <c r="F32" s="814"/>
      <c r="G32" s="798"/>
      <c r="H32" s="818"/>
      <c r="I32" s="814"/>
      <c r="J32" s="798"/>
      <c r="K32" s="817">
        <v>3.81</v>
      </c>
      <c r="L32" s="818">
        <v>4</v>
      </c>
      <c r="M32" s="818">
        <v>39</v>
      </c>
      <c r="N32" s="819">
        <v>13</v>
      </c>
      <c r="O32" s="818" t="s">
        <v>3392</v>
      </c>
      <c r="P32" s="820" t="s">
        <v>3444</v>
      </c>
      <c r="Q32" s="821">
        <f t="shared" si="0"/>
        <v>-1</v>
      </c>
      <c r="R32" s="856">
        <f t="shared" si="0"/>
        <v>-3.81</v>
      </c>
      <c r="S32" s="821">
        <f t="shared" si="1"/>
        <v>0</v>
      </c>
      <c r="T32" s="856">
        <f t="shared" si="2"/>
        <v>0</v>
      </c>
      <c r="U32" s="864" t="s">
        <v>306</v>
      </c>
      <c r="V32" s="811" t="s">
        <v>306</v>
      </c>
      <c r="W32" s="811" t="s">
        <v>306</v>
      </c>
      <c r="X32" s="862" t="s">
        <v>306</v>
      </c>
      <c r="Y32" s="860"/>
    </row>
    <row r="33" spans="1:25" ht="14.45" customHeight="1" x14ac:dyDescent="0.2">
      <c r="A33" s="824" t="s">
        <v>3445</v>
      </c>
      <c r="B33" s="805"/>
      <c r="C33" s="806"/>
      <c r="D33" s="807"/>
      <c r="E33" s="808"/>
      <c r="F33" s="789"/>
      <c r="G33" s="790"/>
      <c r="H33" s="791">
        <v>1</v>
      </c>
      <c r="I33" s="792">
        <v>1.63</v>
      </c>
      <c r="J33" s="793">
        <v>3</v>
      </c>
      <c r="K33" s="794">
        <v>1.63</v>
      </c>
      <c r="L33" s="795">
        <v>3</v>
      </c>
      <c r="M33" s="795">
        <v>27</v>
      </c>
      <c r="N33" s="796">
        <v>9</v>
      </c>
      <c r="O33" s="795" t="s">
        <v>3392</v>
      </c>
      <c r="P33" s="809" t="s">
        <v>3446</v>
      </c>
      <c r="Q33" s="797">
        <f t="shared" si="0"/>
        <v>1</v>
      </c>
      <c r="R33" s="857">
        <f t="shared" si="0"/>
        <v>1.63</v>
      </c>
      <c r="S33" s="797">
        <f t="shared" si="1"/>
        <v>1</v>
      </c>
      <c r="T33" s="857">
        <f t="shared" si="2"/>
        <v>1.63</v>
      </c>
      <c r="U33" s="863">
        <v>9</v>
      </c>
      <c r="V33" s="805">
        <v>3</v>
      </c>
      <c r="W33" s="805">
        <v>-6</v>
      </c>
      <c r="X33" s="861">
        <v>0.33333333333333331</v>
      </c>
      <c r="Y33" s="859"/>
    </row>
    <row r="34" spans="1:25" ht="14.45" customHeight="1" x14ac:dyDescent="0.2">
      <c r="A34" s="824" t="s">
        <v>3447</v>
      </c>
      <c r="B34" s="805"/>
      <c r="C34" s="806"/>
      <c r="D34" s="807"/>
      <c r="E34" s="791">
        <v>1</v>
      </c>
      <c r="F34" s="792">
        <v>0.37</v>
      </c>
      <c r="G34" s="793">
        <v>1</v>
      </c>
      <c r="H34" s="795"/>
      <c r="I34" s="789"/>
      <c r="J34" s="790"/>
      <c r="K34" s="794">
        <v>0.37</v>
      </c>
      <c r="L34" s="795">
        <v>1</v>
      </c>
      <c r="M34" s="795">
        <v>12</v>
      </c>
      <c r="N34" s="796">
        <v>4</v>
      </c>
      <c r="O34" s="795" t="s">
        <v>3392</v>
      </c>
      <c r="P34" s="809" t="s">
        <v>3448</v>
      </c>
      <c r="Q34" s="797">
        <f t="shared" si="0"/>
        <v>0</v>
      </c>
      <c r="R34" s="857">
        <f t="shared" si="0"/>
        <v>0</v>
      </c>
      <c r="S34" s="797">
        <f t="shared" si="1"/>
        <v>-1</v>
      </c>
      <c r="T34" s="857">
        <f t="shared" si="2"/>
        <v>-0.37</v>
      </c>
      <c r="U34" s="863" t="s">
        <v>306</v>
      </c>
      <c r="V34" s="805" t="s">
        <v>306</v>
      </c>
      <c r="W34" s="805" t="s">
        <v>306</v>
      </c>
      <c r="X34" s="861" t="s">
        <v>306</v>
      </c>
      <c r="Y34" s="859"/>
    </row>
    <row r="35" spans="1:25" ht="14.45" customHeight="1" x14ac:dyDescent="0.2">
      <c r="A35" s="824" t="s">
        <v>3449</v>
      </c>
      <c r="B35" s="805"/>
      <c r="C35" s="806"/>
      <c r="D35" s="807"/>
      <c r="E35" s="808"/>
      <c r="F35" s="789"/>
      <c r="G35" s="790"/>
      <c r="H35" s="791">
        <v>1</v>
      </c>
      <c r="I35" s="792">
        <v>4.63</v>
      </c>
      <c r="J35" s="804">
        <v>11</v>
      </c>
      <c r="K35" s="794">
        <v>4.63</v>
      </c>
      <c r="L35" s="795">
        <v>3</v>
      </c>
      <c r="M35" s="795">
        <v>24</v>
      </c>
      <c r="N35" s="796">
        <v>8</v>
      </c>
      <c r="O35" s="795" t="s">
        <v>3392</v>
      </c>
      <c r="P35" s="809" t="s">
        <v>3450</v>
      </c>
      <c r="Q35" s="797">
        <f t="shared" si="0"/>
        <v>1</v>
      </c>
      <c r="R35" s="857">
        <f t="shared" si="0"/>
        <v>4.63</v>
      </c>
      <c r="S35" s="797">
        <f t="shared" si="1"/>
        <v>1</v>
      </c>
      <c r="T35" s="857">
        <f t="shared" si="2"/>
        <v>4.63</v>
      </c>
      <c r="U35" s="863">
        <v>8</v>
      </c>
      <c r="V35" s="805">
        <v>11</v>
      </c>
      <c r="W35" s="805">
        <v>3</v>
      </c>
      <c r="X35" s="861">
        <v>1.375</v>
      </c>
      <c r="Y35" s="859">
        <v>3</v>
      </c>
    </row>
    <row r="36" spans="1:25" ht="14.45" customHeight="1" x14ac:dyDescent="0.2">
      <c r="A36" s="824" t="s">
        <v>3451</v>
      </c>
      <c r="B36" s="805">
        <v>1</v>
      </c>
      <c r="C36" s="806">
        <v>2.0499999999999998</v>
      </c>
      <c r="D36" s="807">
        <v>2</v>
      </c>
      <c r="E36" s="808"/>
      <c r="F36" s="789"/>
      <c r="G36" s="790"/>
      <c r="H36" s="791">
        <v>1</v>
      </c>
      <c r="I36" s="792">
        <v>2.0499999999999998</v>
      </c>
      <c r="J36" s="793">
        <v>2</v>
      </c>
      <c r="K36" s="794">
        <v>2.0499999999999998</v>
      </c>
      <c r="L36" s="795">
        <v>2</v>
      </c>
      <c r="M36" s="795">
        <v>15</v>
      </c>
      <c r="N36" s="796">
        <v>5</v>
      </c>
      <c r="O36" s="795" t="s">
        <v>3392</v>
      </c>
      <c r="P36" s="809" t="s">
        <v>3452</v>
      </c>
      <c r="Q36" s="797">
        <f t="shared" si="0"/>
        <v>0</v>
      </c>
      <c r="R36" s="857">
        <f t="shared" si="0"/>
        <v>0</v>
      </c>
      <c r="S36" s="797">
        <f t="shared" si="1"/>
        <v>1</v>
      </c>
      <c r="T36" s="857">
        <f t="shared" si="2"/>
        <v>2.0499999999999998</v>
      </c>
      <c r="U36" s="863">
        <v>5</v>
      </c>
      <c r="V36" s="805">
        <v>2</v>
      </c>
      <c r="W36" s="805">
        <v>-3</v>
      </c>
      <c r="X36" s="861">
        <v>0.4</v>
      </c>
      <c r="Y36" s="859"/>
    </row>
    <row r="37" spans="1:25" ht="14.45" customHeight="1" x14ac:dyDescent="0.2">
      <c r="A37" s="825" t="s">
        <v>3453</v>
      </c>
      <c r="B37" s="811">
        <v>1</v>
      </c>
      <c r="C37" s="812">
        <v>2.14</v>
      </c>
      <c r="D37" s="810">
        <v>2</v>
      </c>
      <c r="E37" s="813"/>
      <c r="F37" s="814"/>
      <c r="G37" s="798"/>
      <c r="H37" s="815">
        <v>1</v>
      </c>
      <c r="I37" s="816">
        <v>2.65</v>
      </c>
      <c r="J37" s="799">
        <v>5</v>
      </c>
      <c r="K37" s="817">
        <v>2.65</v>
      </c>
      <c r="L37" s="818">
        <v>3</v>
      </c>
      <c r="M37" s="818">
        <v>27</v>
      </c>
      <c r="N37" s="819">
        <v>9</v>
      </c>
      <c r="O37" s="818" t="s">
        <v>3392</v>
      </c>
      <c r="P37" s="820" t="s">
        <v>3454</v>
      </c>
      <c r="Q37" s="821">
        <f t="shared" si="0"/>
        <v>0</v>
      </c>
      <c r="R37" s="856">
        <f t="shared" si="0"/>
        <v>0.50999999999999979</v>
      </c>
      <c r="S37" s="821">
        <f t="shared" si="1"/>
        <v>1</v>
      </c>
      <c r="T37" s="856">
        <f t="shared" si="2"/>
        <v>2.65</v>
      </c>
      <c r="U37" s="864">
        <v>9</v>
      </c>
      <c r="V37" s="811">
        <v>5</v>
      </c>
      <c r="W37" s="811">
        <v>-4</v>
      </c>
      <c r="X37" s="862">
        <v>0.55555555555555558</v>
      </c>
      <c r="Y37" s="860"/>
    </row>
    <row r="38" spans="1:25" ht="14.45" customHeight="1" x14ac:dyDescent="0.2">
      <c r="A38" s="824" t="s">
        <v>3455</v>
      </c>
      <c r="B38" s="805"/>
      <c r="C38" s="806"/>
      <c r="D38" s="807"/>
      <c r="E38" s="808">
        <v>1</v>
      </c>
      <c r="F38" s="789">
        <v>4.09</v>
      </c>
      <c r="G38" s="790">
        <v>10</v>
      </c>
      <c r="H38" s="791">
        <v>1</v>
      </c>
      <c r="I38" s="792">
        <v>1.84</v>
      </c>
      <c r="J38" s="793">
        <v>2</v>
      </c>
      <c r="K38" s="794">
        <v>4.09</v>
      </c>
      <c r="L38" s="795">
        <v>5</v>
      </c>
      <c r="M38" s="795">
        <v>45</v>
      </c>
      <c r="N38" s="796">
        <v>15</v>
      </c>
      <c r="O38" s="795" t="s">
        <v>3392</v>
      </c>
      <c r="P38" s="809" t="s">
        <v>3456</v>
      </c>
      <c r="Q38" s="797">
        <f t="shared" si="0"/>
        <v>1</v>
      </c>
      <c r="R38" s="857">
        <f t="shared" si="0"/>
        <v>1.84</v>
      </c>
      <c r="S38" s="797">
        <f t="shared" si="1"/>
        <v>0</v>
      </c>
      <c r="T38" s="857">
        <f t="shared" si="2"/>
        <v>-2.25</v>
      </c>
      <c r="U38" s="863">
        <v>15</v>
      </c>
      <c r="V38" s="805">
        <v>2</v>
      </c>
      <c r="W38" s="805">
        <v>-13</v>
      </c>
      <c r="X38" s="861">
        <v>0.13333333333333333</v>
      </c>
      <c r="Y38" s="859"/>
    </row>
    <row r="39" spans="1:25" ht="14.45" customHeight="1" x14ac:dyDescent="0.2">
      <c r="A39" s="825" t="s">
        <v>3457</v>
      </c>
      <c r="B39" s="811">
        <v>6</v>
      </c>
      <c r="C39" s="812">
        <v>34.729999999999997</v>
      </c>
      <c r="D39" s="810">
        <v>12.5</v>
      </c>
      <c r="E39" s="813">
        <v>1</v>
      </c>
      <c r="F39" s="814">
        <v>2.1800000000000002</v>
      </c>
      <c r="G39" s="798">
        <v>2</v>
      </c>
      <c r="H39" s="815">
        <v>7</v>
      </c>
      <c r="I39" s="816">
        <v>33.159999999999997</v>
      </c>
      <c r="J39" s="799">
        <v>5.6</v>
      </c>
      <c r="K39" s="817">
        <v>6.37</v>
      </c>
      <c r="L39" s="818">
        <v>7</v>
      </c>
      <c r="M39" s="818">
        <v>60</v>
      </c>
      <c r="N39" s="819">
        <v>20</v>
      </c>
      <c r="O39" s="818" t="s">
        <v>3392</v>
      </c>
      <c r="P39" s="820" t="s">
        <v>3458</v>
      </c>
      <c r="Q39" s="821">
        <f t="shared" si="0"/>
        <v>1</v>
      </c>
      <c r="R39" s="856">
        <f t="shared" si="0"/>
        <v>-1.5700000000000003</v>
      </c>
      <c r="S39" s="821">
        <f t="shared" si="1"/>
        <v>6</v>
      </c>
      <c r="T39" s="856">
        <f t="shared" si="2"/>
        <v>30.979999999999997</v>
      </c>
      <c r="U39" s="864">
        <v>140</v>
      </c>
      <c r="V39" s="811">
        <v>39.199999999999996</v>
      </c>
      <c r="W39" s="811">
        <v>-100.80000000000001</v>
      </c>
      <c r="X39" s="862">
        <v>0.27999999999999997</v>
      </c>
      <c r="Y39" s="860"/>
    </row>
    <row r="40" spans="1:25" ht="14.45" customHeight="1" x14ac:dyDescent="0.2">
      <c r="A40" s="824" t="s">
        <v>3459</v>
      </c>
      <c r="B40" s="805"/>
      <c r="C40" s="806"/>
      <c r="D40" s="807"/>
      <c r="E40" s="791">
        <v>1</v>
      </c>
      <c r="F40" s="792">
        <v>2.94</v>
      </c>
      <c r="G40" s="793">
        <v>3</v>
      </c>
      <c r="H40" s="795"/>
      <c r="I40" s="789"/>
      <c r="J40" s="790"/>
      <c r="K40" s="794">
        <v>4.6500000000000004</v>
      </c>
      <c r="L40" s="795">
        <v>5</v>
      </c>
      <c r="M40" s="795">
        <v>45</v>
      </c>
      <c r="N40" s="796">
        <v>15</v>
      </c>
      <c r="O40" s="795" t="s">
        <v>3392</v>
      </c>
      <c r="P40" s="809" t="s">
        <v>3460</v>
      </c>
      <c r="Q40" s="797">
        <f t="shared" si="0"/>
        <v>0</v>
      </c>
      <c r="R40" s="857">
        <f t="shared" si="0"/>
        <v>0</v>
      </c>
      <c r="S40" s="797">
        <f t="shared" si="1"/>
        <v>-1</v>
      </c>
      <c r="T40" s="857">
        <f t="shared" si="2"/>
        <v>-2.94</v>
      </c>
      <c r="U40" s="863" t="s">
        <v>306</v>
      </c>
      <c r="V40" s="805" t="s">
        <v>306</v>
      </c>
      <c r="W40" s="805" t="s">
        <v>306</v>
      </c>
      <c r="X40" s="861" t="s">
        <v>306</v>
      </c>
      <c r="Y40" s="859"/>
    </row>
    <row r="41" spans="1:25" ht="14.45" customHeight="1" x14ac:dyDescent="0.2">
      <c r="A41" s="824" t="s">
        <v>3461</v>
      </c>
      <c r="B41" s="805"/>
      <c r="C41" s="806"/>
      <c r="D41" s="807"/>
      <c r="E41" s="808">
        <v>1</v>
      </c>
      <c r="F41" s="789">
        <v>1.33</v>
      </c>
      <c r="G41" s="790">
        <v>2</v>
      </c>
      <c r="H41" s="791">
        <v>3</v>
      </c>
      <c r="I41" s="792">
        <v>7.05</v>
      </c>
      <c r="J41" s="793">
        <v>5.3</v>
      </c>
      <c r="K41" s="794">
        <v>2.5499999999999998</v>
      </c>
      <c r="L41" s="795">
        <v>4</v>
      </c>
      <c r="M41" s="795">
        <v>36</v>
      </c>
      <c r="N41" s="796">
        <v>12</v>
      </c>
      <c r="O41" s="795" t="s">
        <v>3392</v>
      </c>
      <c r="P41" s="809" t="s">
        <v>3462</v>
      </c>
      <c r="Q41" s="797">
        <f t="shared" si="0"/>
        <v>3</v>
      </c>
      <c r="R41" s="857">
        <f t="shared" si="0"/>
        <v>7.05</v>
      </c>
      <c r="S41" s="797">
        <f t="shared" si="1"/>
        <v>2</v>
      </c>
      <c r="T41" s="857">
        <f t="shared" si="2"/>
        <v>5.72</v>
      </c>
      <c r="U41" s="863">
        <v>36</v>
      </c>
      <c r="V41" s="805">
        <v>15.899999999999999</v>
      </c>
      <c r="W41" s="805">
        <v>-20.100000000000001</v>
      </c>
      <c r="X41" s="861">
        <v>0.44166666666666665</v>
      </c>
      <c r="Y41" s="859"/>
    </row>
    <row r="42" spans="1:25" ht="14.45" customHeight="1" x14ac:dyDescent="0.2">
      <c r="A42" s="825" t="s">
        <v>3463</v>
      </c>
      <c r="B42" s="811"/>
      <c r="C42" s="812"/>
      <c r="D42" s="810"/>
      <c r="E42" s="813"/>
      <c r="F42" s="814"/>
      <c r="G42" s="798"/>
      <c r="H42" s="815">
        <v>3</v>
      </c>
      <c r="I42" s="816">
        <v>11.31</v>
      </c>
      <c r="J42" s="799">
        <v>6.3</v>
      </c>
      <c r="K42" s="817">
        <v>4.2</v>
      </c>
      <c r="L42" s="818">
        <v>5</v>
      </c>
      <c r="M42" s="818">
        <v>45</v>
      </c>
      <c r="N42" s="819">
        <v>15</v>
      </c>
      <c r="O42" s="818" t="s">
        <v>3392</v>
      </c>
      <c r="P42" s="820" t="s">
        <v>3464</v>
      </c>
      <c r="Q42" s="821">
        <f t="shared" si="0"/>
        <v>3</v>
      </c>
      <c r="R42" s="856">
        <f t="shared" si="0"/>
        <v>11.31</v>
      </c>
      <c r="S42" s="821">
        <f t="shared" si="1"/>
        <v>3</v>
      </c>
      <c r="T42" s="856">
        <f t="shared" si="2"/>
        <v>11.31</v>
      </c>
      <c r="U42" s="864">
        <v>45</v>
      </c>
      <c r="V42" s="811">
        <v>18.899999999999999</v>
      </c>
      <c r="W42" s="811">
        <v>-26.1</v>
      </c>
      <c r="X42" s="862">
        <v>0.42</v>
      </c>
      <c r="Y42" s="860"/>
    </row>
    <row r="43" spans="1:25" ht="14.45" customHeight="1" x14ac:dyDescent="0.2">
      <c r="A43" s="824" t="s">
        <v>3465</v>
      </c>
      <c r="B43" s="800">
        <v>1</v>
      </c>
      <c r="C43" s="801">
        <v>3.18</v>
      </c>
      <c r="D43" s="802">
        <v>4</v>
      </c>
      <c r="E43" s="808"/>
      <c r="F43" s="789"/>
      <c r="G43" s="790"/>
      <c r="H43" s="795"/>
      <c r="I43" s="789"/>
      <c r="J43" s="790"/>
      <c r="K43" s="794">
        <v>3.18</v>
      </c>
      <c r="L43" s="795">
        <v>4</v>
      </c>
      <c r="M43" s="795">
        <v>39</v>
      </c>
      <c r="N43" s="796">
        <v>13</v>
      </c>
      <c r="O43" s="795" t="s">
        <v>3392</v>
      </c>
      <c r="P43" s="809" t="s">
        <v>3466</v>
      </c>
      <c r="Q43" s="797">
        <f t="shared" si="0"/>
        <v>-1</v>
      </c>
      <c r="R43" s="857">
        <f t="shared" si="0"/>
        <v>-3.18</v>
      </c>
      <c r="S43" s="797">
        <f t="shared" si="1"/>
        <v>0</v>
      </c>
      <c r="T43" s="857">
        <f t="shared" si="2"/>
        <v>0</v>
      </c>
      <c r="U43" s="863" t="s">
        <v>306</v>
      </c>
      <c r="V43" s="805" t="s">
        <v>306</v>
      </c>
      <c r="W43" s="805" t="s">
        <v>306</v>
      </c>
      <c r="X43" s="861" t="s">
        <v>306</v>
      </c>
      <c r="Y43" s="859"/>
    </row>
    <row r="44" spans="1:25" ht="14.45" customHeight="1" x14ac:dyDescent="0.2">
      <c r="A44" s="824" t="s">
        <v>3467</v>
      </c>
      <c r="B44" s="805">
        <v>1</v>
      </c>
      <c r="C44" s="806">
        <v>0.84</v>
      </c>
      <c r="D44" s="807">
        <v>29</v>
      </c>
      <c r="E44" s="808"/>
      <c r="F44" s="789"/>
      <c r="G44" s="790"/>
      <c r="H44" s="791">
        <v>1</v>
      </c>
      <c r="I44" s="792">
        <v>1.36</v>
      </c>
      <c r="J44" s="793">
        <v>9</v>
      </c>
      <c r="K44" s="794">
        <v>0.76</v>
      </c>
      <c r="L44" s="795">
        <v>3</v>
      </c>
      <c r="M44" s="795">
        <v>27</v>
      </c>
      <c r="N44" s="796">
        <v>9</v>
      </c>
      <c r="O44" s="795" t="s">
        <v>3392</v>
      </c>
      <c r="P44" s="809" t="s">
        <v>3468</v>
      </c>
      <c r="Q44" s="797">
        <f t="shared" si="0"/>
        <v>0</v>
      </c>
      <c r="R44" s="857">
        <f t="shared" si="0"/>
        <v>0.52000000000000013</v>
      </c>
      <c r="S44" s="797">
        <f t="shared" si="1"/>
        <v>1</v>
      </c>
      <c r="T44" s="857">
        <f t="shared" si="2"/>
        <v>1.36</v>
      </c>
      <c r="U44" s="863">
        <v>9</v>
      </c>
      <c r="V44" s="805">
        <v>9</v>
      </c>
      <c r="W44" s="805">
        <v>0</v>
      </c>
      <c r="X44" s="861">
        <v>1</v>
      </c>
      <c r="Y44" s="859"/>
    </row>
    <row r="45" spans="1:25" ht="14.45" customHeight="1" x14ac:dyDescent="0.2">
      <c r="A45" s="824" t="s">
        <v>3469</v>
      </c>
      <c r="B45" s="805">
        <v>1</v>
      </c>
      <c r="C45" s="806">
        <v>1.24</v>
      </c>
      <c r="D45" s="807">
        <v>5</v>
      </c>
      <c r="E45" s="808"/>
      <c r="F45" s="789"/>
      <c r="G45" s="790"/>
      <c r="H45" s="791">
        <v>1</v>
      </c>
      <c r="I45" s="792">
        <v>0.57999999999999996</v>
      </c>
      <c r="J45" s="793">
        <v>2</v>
      </c>
      <c r="K45" s="794">
        <v>0.85</v>
      </c>
      <c r="L45" s="795">
        <v>3</v>
      </c>
      <c r="M45" s="795">
        <v>30</v>
      </c>
      <c r="N45" s="796">
        <v>10</v>
      </c>
      <c r="O45" s="795" t="s">
        <v>3392</v>
      </c>
      <c r="P45" s="809" t="s">
        <v>3470</v>
      </c>
      <c r="Q45" s="797">
        <f t="shared" si="0"/>
        <v>0</v>
      </c>
      <c r="R45" s="857">
        <f t="shared" si="0"/>
        <v>-0.66</v>
      </c>
      <c r="S45" s="797">
        <f t="shared" si="1"/>
        <v>1</v>
      </c>
      <c r="T45" s="857">
        <f t="shared" si="2"/>
        <v>0.57999999999999996</v>
      </c>
      <c r="U45" s="863">
        <v>10</v>
      </c>
      <c r="V45" s="805">
        <v>2</v>
      </c>
      <c r="W45" s="805">
        <v>-8</v>
      </c>
      <c r="X45" s="861">
        <v>0.2</v>
      </c>
      <c r="Y45" s="859"/>
    </row>
    <row r="46" spans="1:25" ht="14.45" customHeight="1" x14ac:dyDescent="0.2">
      <c r="A46" s="824" t="s">
        <v>3471</v>
      </c>
      <c r="B46" s="805"/>
      <c r="C46" s="806"/>
      <c r="D46" s="807"/>
      <c r="E46" s="808"/>
      <c r="F46" s="789"/>
      <c r="G46" s="790"/>
      <c r="H46" s="791">
        <v>1</v>
      </c>
      <c r="I46" s="792">
        <v>1.04</v>
      </c>
      <c r="J46" s="793">
        <v>4</v>
      </c>
      <c r="K46" s="794">
        <v>0.46</v>
      </c>
      <c r="L46" s="795">
        <v>2</v>
      </c>
      <c r="M46" s="795">
        <v>15</v>
      </c>
      <c r="N46" s="796">
        <v>5</v>
      </c>
      <c r="O46" s="795" t="s">
        <v>3392</v>
      </c>
      <c r="P46" s="809" t="s">
        <v>3472</v>
      </c>
      <c r="Q46" s="797">
        <f t="shared" si="0"/>
        <v>1</v>
      </c>
      <c r="R46" s="857">
        <f t="shared" si="0"/>
        <v>1.04</v>
      </c>
      <c r="S46" s="797">
        <f t="shared" si="1"/>
        <v>1</v>
      </c>
      <c r="T46" s="857">
        <f t="shared" si="2"/>
        <v>1.04</v>
      </c>
      <c r="U46" s="863">
        <v>5</v>
      </c>
      <c r="V46" s="805">
        <v>4</v>
      </c>
      <c r="W46" s="805">
        <v>-1</v>
      </c>
      <c r="X46" s="861">
        <v>0.8</v>
      </c>
      <c r="Y46" s="859"/>
    </row>
    <row r="47" spans="1:25" ht="14.45" customHeight="1" x14ac:dyDescent="0.2">
      <c r="A47" s="825" t="s">
        <v>3473</v>
      </c>
      <c r="B47" s="811"/>
      <c r="C47" s="812"/>
      <c r="D47" s="810"/>
      <c r="E47" s="813"/>
      <c r="F47" s="814"/>
      <c r="G47" s="798"/>
      <c r="H47" s="815">
        <v>1</v>
      </c>
      <c r="I47" s="816">
        <v>1.18</v>
      </c>
      <c r="J47" s="799">
        <v>2</v>
      </c>
      <c r="K47" s="817">
        <v>0.86</v>
      </c>
      <c r="L47" s="818">
        <v>3</v>
      </c>
      <c r="M47" s="818">
        <v>27</v>
      </c>
      <c r="N47" s="819">
        <v>9</v>
      </c>
      <c r="O47" s="818" t="s">
        <v>3392</v>
      </c>
      <c r="P47" s="820" t="s">
        <v>3474</v>
      </c>
      <c r="Q47" s="821">
        <f t="shared" si="0"/>
        <v>1</v>
      </c>
      <c r="R47" s="856">
        <f t="shared" si="0"/>
        <v>1.18</v>
      </c>
      <c r="S47" s="821">
        <f t="shared" si="1"/>
        <v>1</v>
      </c>
      <c r="T47" s="856">
        <f t="shared" si="2"/>
        <v>1.18</v>
      </c>
      <c r="U47" s="864">
        <v>9</v>
      </c>
      <c r="V47" s="811">
        <v>2</v>
      </c>
      <c r="W47" s="811">
        <v>-7</v>
      </c>
      <c r="X47" s="862">
        <v>0.22222222222222221</v>
      </c>
      <c r="Y47" s="860"/>
    </row>
    <row r="48" spans="1:25" ht="14.45" customHeight="1" x14ac:dyDescent="0.2">
      <c r="A48" s="824" t="s">
        <v>3475</v>
      </c>
      <c r="B48" s="805"/>
      <c r="C48" s="806"/>
      <c r="D48" s="807"/>
      <c r="E48" s="808"/>
      <c r="F48" s="789"/>
      <c r="G48" s="790"/>
      <c r="H48" s="791">
        <v>1</v>
      </c>
      <c r="I48" s="792">
        <v>8.5</v>
      </c>
      <c r="J48" s="793">
        <v>8</v>
      </c>
      <c r="K48" s="794">
        <v>8.5</v>
      </c>
      <c r="L48" s="795">
        <v>7</v>
      </c>
      <c r="M48" s="795">
        <v>66</v>
      </c>
      <c r="N48" s="796">
        <v>22</v>
      </c>
      <c r="O48" s="795" t="s">
        <v>3392</v>
      </c>
      <c r="P48" s="809" t="s">
        <v>3476</v>
      </c>
      <c r="Q48" s="797">
        <f t="shared" si="0"/>
        <v>1</v>
      </c>
      <c r="R48" s="857">
        <f t="shared" si="0"/>
        <v>8.5</v>
      </c>
      <c r="S48" s="797">
        <f t="shared" si="1"/>
        <v>1</v>
      </c>
      <c r="T48" s="857">
        <f t="shared" si="2"/>
        <v>8.5</v>
      </c>
      <c r="U48" s="863">
        <v>22</v>
      </c>
      <c r="V48" s="805">
        <v>8</v>
      </c>
      <c r="W48" s="805">
        <v>-14</v>
      </c>
      <c r="X48" s="861">
        <v>0.36363636363636365</v>
      </c>
      <c r="Y48" s="859"/>
    </row>
    <row r="49" spans="1:25" ht="14.45" customHeight="1" x14ac:dyDescent="0.2">
      <c r="A49" s="824" t="s">
        <v>3477</v>
      </c>
      <c r="B49" s="800">
        <v>1</v>
      </c>
      <c r="C49" s="801">
        <v>0.47</v>
      </c>
      <c r="D49" s="802">
        <v>3</v>
      </c>
      <c r="E49" s="808"/>
      <c r="F49" s="789"/>
      <c r="G49" s="790"/>
      <c r="H49" s="795"/>
      <c r="I49" s="789"/>
      <c r="J49" s="790"/>
      <c r="K49" s="794">
        <v>0.47</v>
      </c>
      <c r="L49" s="795">
        <v>2</v>
      </c>
      <c r="M49" s="795">
        <v>18</v>
      </c>
      <c r="N49" s="796">
        <v>6</v>
      </c>
      <c r="O49" s="795" t="s">
        <v>3392</v>
      </c>
      <c r="P49" s="809" t="s">
        <v>3478</v>
      </c>
      <c r="Q49" s="797">
        <f t="shared" si="0"/>
        <v>-1</v>
      </c>
      <c r="R49" s="857">
        <f t="shared" si="0"/>
        <v>-0.47</v>
      </c>
      <c r="S49" s="797">
        <f t="shared" si="1"/>
        <v>0</v>
      </c>
      <c r="T49" s="857">
        <f t="shared" si="2"/>
        <v>0</v>
      </c>
      <c r="U49" s="863" t="s">
        <v>306</v>
      </c>
      <c r="V49" s="805" t="s">
        <v>306</v>
      </c>
      <c r="W49" s="805" t="s">
        <v>306</v>
      </c>
      <c r="X49" s="861" t="s">
        <v>306</v>
      </c>
      <c r="Y49" s="859"/>
    </row>
    <row r="50" spans="1:25" ht="14.45" customHeight="1" x14ac:dyDescent="0.2">
      <c r="A50" s="824" t="s">
        <v>3479</v>
      </c>
      <c r="B50" s="800">
        <v>1</v>
      </c>
      <c r="C50" s="801">
        <v>0.83</v>
      </c>
      <c r="D50" s="802">
        <v>7</v>
      </c>
      <c r="E50" s="808"/>
      <c r="F50" s="789"/>
      <c r="G50" s="790"/>
      <c r="H50" s="795"/>
      <c r="I50" s="789"/>
      <c r="J50" s="790"/>
      <c r="K50" s="794">
        <v>0.47</v>
      </c>
      <c r="L50" s="795">
        <v>2</v>
      </c>
      <c r="M50" s="795">
        <v>15</v>
      </c>
      <c r="N50" s="796">
        <v>5</v>
      </c>
      <c r="O50" s="795" t="s">
        <v>3392</v>
      </c>
      <c r="P50" s="809" t="s">
        <v>3480</v>
      </c>
      <c r="Q50" s="797">
        <f t="shared" si="0"/>
        <v>-1</v>
      </c>
      <c r="R50" s="857">
        <f t="shared" si="0"/>
        <v>-0.83</v>
      </c>
      <c r="S50" s="797">
        <f t="shared" si="1"/>
        <v>0</v>
      </c>
      <c r="T50" s="857">
        <f t="shared" si="2"/>
        <v>0</v>
      </c>
      <c r="U50" s="863" t="s">
        <v>306</v>
      </c>
      <c r="V50" s="805" t="s">
        <v>306</v>
      </c>
      <c r="W50" s="805" t="s">
        <v>306</v>
      </c>
      <c r="X50" s="861" t="s">
        <v>306</v>
      </c>
      <c r="Y50" s="859"/>
    </row>
    <row r="51" spans="1:25" ht="14.45" customHeight="1" x14ac:dyDescent="0.2">
      <c r="A51" s="824" t="s">
        <v>3481</v>
      </c>
      <c r="B51" s="805">
        <v>1</v>
      </c>
      <c r="C51" s="806">
        <v>2.38</v>
      </c>
      <c r="D51" s="807">
        <v>26</v>
      </c>
      <c r="E51" s="808"/>
      <c r="F51" s="789"/>
      <c r="G51" s="790"/>
      <c r="H51" s="791"/>
      <c r="I51" s="792"/>
      <c r="J51" s="793"/>
      <c r="K51" s="794">
        <v>2.38</v>
      </c>
      <c r="L51" s="795">
        <v>4</v>
      </c>
      <c r="M51" s="795">
        <v>33</v>
      </c>
      <c r="N51" s="796">
        <v>11</v>
      </c>
      <c r="O51" s="795" t="s">
        <v>3392</v>
      </c>
      <c r="P51" s="809" t="s">
        <v>3482</v>
      </c>
      <c r="Q51" s="797">
        <f t="shared" si="0"/>
        <v>-1</v>
      </c>
      <c r="R51" s="857">
        <f t="shared" si="0"/>
        <v>-2.38</v>
      </c>
      <c r="S51" s="797">
        <f t="shared" si="1"/>
        <v>0</v>
      </c>
      <c r="T51" s="857">
        <f t="shared" si="2"/>
        <v>0</v>
      </c>
      <c r="U51" s="863" t="s">
        <v>306</v>
      </c>
      <c r="V51" s="805" t="s">
        <v>306</v>
      </c>
      <c r="W51" s="805" t="s">
        <v>306</v>
      </c>
      <c r="X51" s="861" t="s">
        <v>306</v>
      </c>
      <c r="Y51" s="859"/>
    </row>
    <row r="52" spans="1:25" ht="14.45" customHeight="1" x14ac:dyDescent="0.2">
      <c r="A52" s="825" t="s">
        <v>3483</v>
      </c>
      <c r="B52" s="811"/>
      <c r="C52" s="812"/>
      <c r="D52" s="810"/>
      <c r="E52" s="813">
        <v>1</v>
      </c>
      <c r="F52" s="814">
        <v>1.63</v>
      </c>
      <c r="G52" s="798">
        <v>2</v>
      </c>
      <c r="H52" s="815">
        <v>1</v>
      </c>
      <c r="I52" s="816">
        <v>2.76</v>
      </c>
      <c r="J52" s="799">
        <v>7</v>
      </c>
      <c r="K52" s="817">
        <v>2.76</v>
      </c>
      <c r="L52" s="818">
        <v>4</v>
      </c>
      <c r="M52" s="818">
        <v>39</v>
      </c>
      <c r="N52" s="819">
        <v>13</v>
      </c>
      <c r="O52" s="818" t="s">
        <v>3392</v>
      </c>
      <c r="P52" s="820" t="s">
        <v>3482</v>
      </c>
      <c r="Q52" s="821">
        <f t="shared" si="0"/>
        <v>1</v>
      </c>
      <c r="R52" s="856">
        <f t="shared" si="0"/>
        <v>2.76</v>
      </c>
      <c r="S52" s="821">
        <f t="shared" si="1"/>
        <v>0</v>
      </c>
      <c r="T52" s="856">
        <f t="shared" si="2"/>
        <v>1.1299999999999999</v>
      </c>
      <c r="U52" s="864">
        <v>13</v>
      </c>
      <c r="V52" s="811">
        <v>7</v>
      </c>
      <c r="W52" s="811">
        <v>-6</v>
      </c>
      <c r="X52" s="862">
        <v>0.53846153846153844</v>
      </c>
      <c r="Y52" s="860"/>
    </row>
    <row r="53" spans="1:25" ht="14.45" customHeight="1" x14ac:dyDescent="0.2">
      <c r="A53" s="824" t="s">
        <v>3484</v>
      </c>
      <c r="B53" s="800">
        <v>1</v>
      </c>
      <c r="C53" s="801">
        <v>0.56999999999999995</v>
      </c>
      <c r="D53" s="802">
        <v>2</v>
      </c>
      <c r="E53" s="808"/>
      <c r="F53" s="789"/>
      <c r="G53" s="790"/>
      <c r="H53" s="795"/>
      <c r="I53" s="789"/>
      <c r="J53" s="790"/>
      <c r="K53" s="794">
        <v>0.56999999999999995</v>
      </c>
      <c r="L53" s="795">
        <v>2</v>
      </c>
      <c r="M53" s="795">
        <v>21</v>
      </c>
      <c r="N53" s="796">
        <v>7</v>
      </c>
      <c r="O53" s="795" t="s">
        <v>3392</v>
      </c>
      <c r="P53" s="809" t="s">
        <v>3485</v>
      </c>
      <c r="Q53" s="797">
        <f t="shared" si="0"/>
        <v>-1</v>
      </c>
      <c r="R53" s="857">
        <f t="shared" si="0"/>
        <v>-0.56999999999999995</v>
      </c>
      <c r="S53" s="797">
        <f t="shared" si="1"/>
        <v>0</v>
      </c>
      <c r="T53" s="857">
        <f t="shared" si="2"/>
        <v>0</v>
      </c>
      <c r="U53" s="863" t="s">
        <v>306</v>
      </c>
      <c r="V53" s="805" t="s">
        <v>306</v>
      </c>
      <c r="W53" s="805" t="s">
        <v>306</v>
      </c>
      <c r="X53" s="861" t="s">
        <v>306</v>
      </c>
      <c r="Y53" s="859"/>
    </row>
    <row r="54" spans="1:25" ht="14.45" customHeight="1" x14ac:dyDescent="0.2">
      <c r="A54" s="824" t="s">
        <v>3486</v>
      </c>
      <c r="B54" s="800">
        <v>1</v>
      </c>
      <c r="C54" s="801">
        <v>0.68</v>
      </c>
      <c r="D54" s="802">
        <v>2</v>
      </c>
      <c r="E54" s="808"/>
      <c r="F54" s="789"/>
      <c r="G54" s="790"/>
      <c r="H54" s="795"/>
      <c r="I54" s="789"/>
      <c r="J54" s="790"/>
      <c r="K54" s="794">
        <v>0.98</v>
      </c>
      <c r="L54" s="795">
        <v>3</v>
      </c>
      <c r="M54" s="795">
        <v>27</v>
      </c>
      <c r="N54" s="796">
        <v>9</v>
      </c>
      <c r="O54" s="795" t="s">
        <v>3392</v>
      </c>
      <c r="P54" s="809" t="s">
        <v>3487</v>
      </c>
      <c r="Q54" s="797">
        <f t="shared" si="0"/>
        <v>-1</v>
      </c>
      <c r="R54" s="857">
        <f t="shared" si="0"/>
        <v>-0.68</v>
      </c>
      <c r="S54" s="797">
        <f t="shared" si="1"/>
        <v>0</v>
      </c>
      <c r="T54" s="857">
        <f t="shared" si="2"/>
        <v>0</v>
      </c>
      <c r="U54" s="863" t="s">
        <v>306</v>
      </c>
      <c r="V54" s="805" t="s">
        <v>306</v>
      </c>
      <c r="W54" s="805" t="s">
        <v>306</v>
      </c>
      <c r="X54" s="861" t="s">
        <v>306</v>
      </c>
      <c r="Y54" s="859"/>
    </row>
    <row r="55" spans="1:25" ht="14.45" customHeight="1" x14ac:dyDescent="0.2">
      <c r="A55" s="824" t="s">
        <v>3488</v>
      </c>
      <c r="B55" s="805"/>
      <c r="C55" s="806"/>
      <c r="D55" s="807"/>
      <c r="E55" s="791">
        <v>1</v>
      </c>
      <c r="F55" s="792">
        <v>0.57999999999999996</v>
      </c>
      <c r="G55" s="793">
        <v>6</v>
      </c>
      <c r="H55" s="795"/>
      <c r="I55" s="789"/>
      <c r="J55" s="790"/>
      <c r="K55" s="794">
        <v>0.31</v>
      </c>
      <c r="L55" s="795">
        <v>1</v>
      </c>
      <c r="M55" s="795">
        <v>12</v>
      </c>
      <c r="N55" s="796">
        <v>4</v>
      </c>
      <c r="O55" s="795" t="s">
        <v>3392</v>
      </c>
      <c r="P55" s="809" t="s">
        <v>3489</v>
      </c>
      <c r="Q55" s="797">
        <f t="shared" si="0"/>
        <v>0</v>
      </c>
      <c r="R55" s="857">
        <f t="shared" si="0"/>
        <v>0</v>
      </c>
      <c r="S55" s="797">
        <f t="shared" si="1"/>
        <v>-1</v>
      </c>
      <c r="T55" s="857">
        <f t="shared" si="2"/>
        <v>-0.57999999999999996</v>
      </c>
      <c r="U55" s="863" t="s">
        <v>306</v>
      </c>
      <c r="V55" s="805" t="s">
        <v>306</v>
      </c>
      <c r="W55" s="805" t="s">
        <v>306</v>
      </c>
      <c r="X55" s="861" t="s">
        <v>306</v>
      </c>
      <c r="Y55" s="859"/>
    </row>
    <row r="56" spans="1:25" ht="14.45" customHeight="1" x14ac:dyDescent="0.2">
      <c r="A56" s="824" t="s">
        <v>3490</v>
      </c>
      <c r="B56" s="805"/>
      <c r="C56" s="806"/>
      <c r="D56" s="807"/>
      <c r="E56" s="791">
        <v>1</v>
      </c>
      <c r="F56" s="792">
        <v>5.1100000000000003</v>
      </c>
      <c r="G56" s="793">
        <v>36</v>
      </c>
      <c r="H56" s="795"/>
      <c r="I56" s="789"/>
      <c r="J56" s="790"/>
      <c r="K56" s="794">
        <v>3.72</v>
      </c>
      <c r="L56" s="795">
        <v>6</v>
      </c>
      <c r="M56" s="795">
        <v>54</v>
      </c>
      <c r="N56" s="796">
        <v>18</v>
      </c>
      <c r="O56" s="795" t="s">
        <v>3392</v>
      </c>
      <c r="P56" s="809" t="s">
        <v>3491</v>
      </c>
      <c r="Q56" s="797">
        <f t="shared" si="0"/>
        <v>0</v>
      </c>
      <c r="R56" s="857">
        <f t="shared" si="0"/>
        <v>0</v>
      </c>
      <c r="S56" s="797">
        <f t="shared" si="1"/>
        <v>-1</v>
      </c>
      <c r="T56" s="857">
        <f t="shared" si="2"/>
        <v>-5.1100000000000003</v>
      </c>
      <c r="U56" s="863" t="s">
        <v>306</v>
      </c>
      <c r="V56" s="805" t="s">
        <v>306</v>
      </c>
      <c r="W56" s="805" t="s">
        <v>306</v>
      </c>
      <c r="X56" s="861" t="s">
        <v>306</v>
      </c>
      <c r="Y56" s="859"/>
    </row>
    <row r="57" spans="1:25" ht="14.45" customHeight="1" x14ac:dyDescent="0.2">
      <c r="A57" s="824" t="s">
        <v>3492</v>
      </c>
      <c r="B57" s="805"/>
      <c r="C57" s="806"/>
      <c r="D57" s="807"/>
      <c r="E57" s="808"/>
      <c r="F57" s="789"/>
      <c r="G57" s="790"/>
      <c r="H57" s="791">
        <v>1</v>
      </c>
      <c r="I57" s="792">
        <v>0.64</v>
      </c>
      <c r="J57" s="793">
        <v>4</v>
      </c>
      <c r="K57" s="794">
        <v>0.64</v>
      </c>
      <c r="L57" s="795">
        <v>2</v>
      </c>
      <c r="M57" s="795">
        <v>21</v>
      </c>
      <c r="N57" s="796">
        <v>7</v>
      </c>
      <c r="O57" s="795" t="s">
        <v>3392</v>
      </c>
      <c r="P57" s="809" t="s">
        <v>3493</v>
      </c>
      <c r="Q57" s="797">
        <f t="shared" si="0"/>
        <v>1</v>
      </c>
      <c r="R57" s="857">
        <f t="shared" si="0"/>
        <v>0.64</v>
      </c>
      <c r="S57" s="797">
        <f t="shared" si="1"/>
        <v>1</v>
      </c>
      <c r="T57" s="857">
        <f t="shared" si="2"/>
        <v>0.64</v>
      </c>
      <c r="U57" s="863">
        <v>7</v>
      </c>
      <c r="V57" s="805">
        <v>4</v>
      </c>
      <c r="W57" s="805">
        <v>-3</v>
      </c>
      <c r="X57" s="861">
        <v>0.5714285714285714</v>
      </c>
      <c r="Y57" s="859"/>
    </row>
    <row r="58" spans="1:25" ht="14.45" customHeight="1" x14ac:dyDescent="0.2">
      <c r="A58" s="824" t="s">
        <v>3494</v>
      </c>
      <c r="B58" s="805"/>
      <c r="C58" s="806"/>
      <c r="D58" s="807"/>
      <c r="E58" s="791">
        <v>1</v>
      </c>
      <c r="F58" s="792">
        <v>2.85</v>
      </c>
      <c r="G58" s="793">
        <v>3</v>
      </c>
      <c r="H58" s="795"/>
      <c r="I58" s="789"/>
      <c r="J58" s="790"/>
      <c r="K58" s="794">
        <v>2.96</v>
      </c>
      <c r="L58" s="795">
        <v>4</v>
      </c>
      <c r="M58" s="795">
        <v>33</v>
      </c>
      <c r="N58" s="796">
        <v>11</v>
      </c>
      <c r="O58" s="795" t="s">
        <v>3392</v>
      </c>
      <c r="P58" s="809" t="s">
        <v>3495</v>
      </c>
      <c r="Q58" s="797">
        <f t="shared" si="0"/>
        <v>0</v>
      </c>
      <c r="R58" s="857">
        <f t="shared" si="0"/>
        <v>0</v>
      </c>
      <c r="S58" s="797">
        <f t="shared" si="1"/>
        <v>-1</v>
      </c>
      <c r="T58" s="857">
        <f t="shared" si="2"/>
        <v>-2.85</v>
      </c>
      <c r="U58" s="863" t="s">
        <v>306</v>
      </c>
      <c r="V58" s="805" t="s">
        <v>306</v>
      </c>
      <c r="W58" s="805" t="s">
        <v>306</v>
      </c>
      <c r="X58" s="861" t="s">
        <v>306</v>
      </c>
      <c r="Y58" s="859"/>
    </row>
    <row r="59" spans="1:25" ht="14.45" customHeight="1" x14ac:dyDescent="0.2">
      <c r="A59" s="825" t="s">
        <v>3496</v>
      </c>
      <c r="B59" s="811"/>
      <c r="C59" s="812"/>
      <c r="D59" s="810"/>
      <c r="E59" s="815">
        <v>1</v>
      </c>
      <c r="F59" s="816">
        <v>13.77</v>
      </c>
      <c r="G59" s="799">
        <v>31</v>
      </c>
      <c r="H59" s="818"/>
      <c r="I59" s="814"/>
      <c r="J59" s="798"/>
      <c r="K59" s="817">
        <v>4.59</v>
      </c>
      <c r="L59" s="818">
        <v>5</v>
      </c>
      <c r="M59" s="818">
        <v>45</v>
      </c>
      <c r="N59" s="819">
        <v>15</v>
      </c>
      <c r="O59" s="818" t="s">
        <v>3392</v>
      </c>
      <c r="P59" s="820" t="s">
        <v>3497</v>
      </c>
      <c r="Q59" s="821">
        <f t="shared" si="0"/>
        <v>0</v>
      </c>
      <c r="R59" s="856">
        <f t="shared" si="0"/>
        <v>0</v>
      </c>
      <c r="S59" s="821">
        <f t="shared" si="1"/>
        <v>-1</v>
      </c>
      <c r="T59" s="856">
        <f t="shared" si="2"/>
        <v>-13.77</v>
      </c>
      <c r="U59" s="864" t="s">
        <v>306</v>
      </c>
      <c r="V59" s="811" t="s">
        <v>306</v>
      </c>
      <c r="W59" s="811" t="s">
        <v>306</v>
      </c>
      <c r="X59" s="862" t="s">
        <v>306</v>
      </c>
      <c r="Y59" s="860"/>
    </row>
    <row r="60" spans="1:25" ht="14.45" customHeight="1" x14ac:dyDescent="0.2">
      <c r="A60" s="824" t="s">
        <v>3498</v>
      </c>
      <c r="B60" s="800">
        <v>1</v>
      </c>
      <c r="C60" s="801">
        <v>2.71</v>
      </c>
      <c r="D60" s="802">
        <v>4</v>
      </c>
      <c r="E60" s="808"/>
      <c r="F60" s="789"/>
      <c r="G60" s="790"/>
      <c r="H60" s="795"/>
      <c r="I60" s="789"/>
      <c r="J60" s="790"/>
      <c r="K60" s="794">
        <v>3.32</v>
      </c>
      <c r="L60" s="795">
        <v>5</v>
      </c>
      <c r="M60" s="795">
        <v>45</v>
      </c>
      <c r="N60" s="796">
        <v>15</v>
      </c>
      <c r="O60" s="795" t="s">
        <v>3392</v>
      </c>
      <c r="P60" s="809" t="s">
        <v>3499</v>
      </c>
      <c r="Q60" s="797">
        <f t="shared" si="0"/>
        <v>-1</v>
      </c>
      <c r="R60" s="857">
        <f t="shared" si="0"/>
        <v>-2.71</v>
      </c>
      <c r="S60" s="797">
        <f t="shared" si="1"/>
        <v>0</v>
      </c>
      <c r="T60" s="857">
        <f t="shared" si="2"/>
        <v>0</v>
      </c>
      <c r="U60" s="863" t="s">
        <v>306</v>
      </c>
      <c r="V60" s="805" t="s">
        <v>306</v>
      </c>
      <c r="W60" s="805" t="s">
        <v>306</v>
      </c>
      <c r="X60" s="861" t="s">
        <v>306</v>
      </c>
      <c r="Y60" s="859"/>
    </row>
    <row r="61" spans="1:25" ht="14.45" customHeight="1" x14ac:dyDescent="0.2">
      <c r="A61" s="824" t="s">
        <v>3500</v>
      </c>
      <c r="B61" s="800">
        <v>1</v>
      </c>
      <c r="C61" s="801">
        <v>1.2</v>
      </c>
      <c r="D61" s="802">
        <v>7</v>
      </c>
      <c r="E61" s="808"/>
      <c r="F61" s="789"/>
      <c r="G61" s="790"/>
      <c r="H61" s="795"/>
      <c r="I61" s="789"/>
      <c r="J61" s="790"/>
      <c r="K61" s="794">
        <v>1.2</v>
      </c>
      <c r="L61" s="795">
        <v>2</v>
      </c>
      <c r="M61" s="795">
        <v>18</v>
      </c>
      <c r="N61" s="796">
        <v>6</v>
      </c>
      <c r="O61" s="795" t="s">
        <v>3392</v>
      </c>
      <c r="P61" s="809" t="s">
        <v>3501</v>
      </c>
      <c r="Q61" s="797">
        <f t="shared" si="0"/>
        <v>-1</v>
      </c>
      <c r="R61" s="857">
        <f t="shared" si="0"/>
        <v>-1.2</v>
      </c>
      <c r="S61" s="797">
        <f t="shared" si="1"/>
        <v>0</v>
      </c>
      <c r="T61" s="857">
        <f t="shared" si="2"/>
        <v>0</v>
      </c>
      <c r="U61" s="863" t="s">
        <v>306</v>
      </c>
      <c r="V61" s="805" t="s">
        <v>306</v>
      </c>
      <c r="W61" s="805" t="s">
        <v>306</v>
      </c>
      <c r="X61" s="861" t="s">
        <v>306</v>
      </c>
      <c r="Y61" s="859"/>
    </row>
    <row r="62" spans="1:25" ht="14.45" customHeight="1" x14ac:dyDescent="0.2">
      <c r="A62" s="824" t="s">
        <v>3502</v>
      </c>
      <c r="B62" s="800">
        <v>2</v>
      </c>
      <c r="C62" s="801">
        <v>0.92</v>
      </c>
      <c r="D62" s="802">
        <v>2</v>
      </c>
      <c r="E62" s="808"/>
      <c r="F62" s="789"/>
      <c r="G62" s="790"/>
      <c r="H62" s="795"/>
      <c r="I62" s="789"/>
      <c r="J62" s="790"/>
      <c r="K62" s="794">
        <v>0.46</v>
      </c>
      <c r="L62" s="795">
        <v>2</v>
      </c>
      <c r="M62" s="795">
        <v>18</v>
      </c>
      <c r="N62" s="796">
        <v>6</v>
      </c>
      <c r="O62" s="795" t="s">
        <v>3392</v>
      </c>
      <c r="P62" s="809" t="s">
        <v>3503</v>
      </c>
      <c r="Q62" s="797">
        <f t="shared" si="0"/>
        <v>-2</v>
      </c>
      <c r="R62" s="857">
        <f t="shared" si="0"/>
        <v>-0.92</v>
      </c>
      <c r="S62" s="797">
        <f t="shared" si="1"/>
        <v>0</v>
      </c>
      <c r="T62" s="857">
        <f t="shared" si="2"/>
        <v>0</v>
      </c>
      <c r="U62" s="863" t="s">
        <v>306</v>
      </c>
      <c r="V62" s="805" t="s">
        <v>306</v>
      </c>
      <c r="W62" s="805" t="s">
        <v>306</v>
      </c>
      <c r="X62" s="861" t="s">
        <v>306</v>
      </c>
      <c r="Y62" s="859"/>
    </row>
    <row r="63" spans="1:25" ht="14.45" customHeight="1" x14ac:dyDescent="0.2">
      <c r="A63" s="824" t="s">
        <v>3504</v>
      </c>
      <c r="B63" s="800">
        <v>1</v>
      </c>
      <c r="C63" s="801">
        <v>0.81</v>
      </c>
      <c r="D63" s="802">
        <v>3</v>
      </c>
      <c r="E63" s="808"/>
      <c r="F63" s="789"/>
      <c r="G63" s="790"/>
      <c r="H63" s="795"/>
      <c r="I63" s="789"/>
      <c r="J63" s="790"/>
      <c r="K63" s="794">
        <v>0.77</v>
      </c>
      <c r="L63" s="795">
        <v>3</v>
      </c>
      <c r="M63" s="795">
        <v>30</v>
      </c>
      <c r="N63" s="796">
        <v>10</v>
      </c>
      <c r="O63" s="795" t="s">
        <v>3392</v>
      </c>
      <c r="P63" s="809" t="s">
        <v>3505</v>
      </c>
      <c r="Q63" s="797">
        <f t="shared" si="0"/>
        <v>-1</v>
      </c>
      <c r="R63" s="857">
        <f t="shared" si="0"/>
        <v>-0.81</v>
      </c>
      <c r="S63" s="797">
        <f t="shared" si="1"/>
        <v>0</v>
      </c>
      <c r="T63" s="857">
        <f t="shared" si="2"/>
        <v>0</v>
      </c>
      <c r="U63" s="863" t="s">
        <v>306</v>
      </c>
      <c r="V63" s="805" t="s">
        <v>306</v>
      </c>
      <c r="W63" s="805" t="s">
        <v>306</v>
      </c>
      <c r="X63" s="861" t="s">
        <v>306</v>
      </c>
      <c r="Y63" s="859"/>
    </row>
    <row r="64" spans="1:25" ht="14.45" customHeight="1" x14ac:dyDescent="0.2">
      <c r="A64" s="824" t="s">
        <v>3506</v>
      </c>
      <c r="B64" s="805"/>
      <c r="C64" s="806"/>
      <c r="D64" s="807"/>
      <c r="E64" s="808"/>
      <c r="F64" s="789"/>
      <c r="G64" s="790"/>
      <c r="H64" s="791">
        <v>1</v>
      </c>
      <c r="I64" s="792">
        <v>0.53</v>
      </c>
      <c r="J64" s="793">
        <v>2</v>
      </c>
      <c r="K64" s="794">
        <v>0.53</v>
      </c>
      <c r="L64" s="795">
        <v>2</v>
      </c>
      <c r="M64" s="795">
        <v>18</v>
      </c>
      <c r="N64" s="796">
        <v>6</v>
      </c>
      <c r="O64" s="795" t="s">
        <v>3392</v>
      </c>
      <c r="P64" s="809" t="s">
        <v>3507</v>
      </c>
      <c r="Q64" s="797">
        <f t="shared" si="0"/>
        <v>1</v>
      </c>
      <c r="R64" s="857">
        <f t="shared" si="0"/>
        <v>0.53</v>
      </c>
      <c r="S64" s="797">
        <f t="shared" si="1"/>
        <v>1</v>
      </c>
      <c r="T64" s="857">
        <f t="shared" si="2"/>
        <v>0.53</v>
      </c>
      <c r="U64" s="863">
        <v>6</v>
      </c>
      <c r="V64" s="805">
        <v>2</v>
      </c>
      <c r="W64" s="805">
        <v>-4</v>
      </c>
      <c r="X64" s="861">
        <v>0.33333333333333331</v>
      </c>
      <c r="Y64" s="859"/>
    </row>
    <row r="65" spans="1:25" ht="14.45" customHeight="1" x14ac:dyDescent="0.2">
      <c r="A65" s="824" t="s">
        <v>3508</v>
      </c>
      <c r="B65" s="805"/>
      <c r="C65" s="806"/>
      <c r="D65" s="807"/>
      <c r="E65" s="808"/>
      <c r="F65" s="789"/>
      <c r="G65" s="790"/>
      <c r="H65" s="791">
        <v>1</v>
      </c>
      <c r="I65" s="792">
        <v>1.18</v>
      </c>
      <c r="J65" s="804">
        <v>12</v>
      </c>
      <c r="K65" s="794">
        <v>1.18</v>
      </c>
      <c r="L65" s="795">
        <v>2</v>
      </c>
      <c r="M65" s="795">
        <v>18</v>
      </c>
      <c r="N65" s="796">
        <v>6</v>
      </c>
      <c r="O65" s="795" t="s">
        <v>3392</v>
      </c>
      <c r="P65" s="809" t="s">
        <v>3509</v>
      </c>
      <c r="Q65" s="797">
        <f t="shared" si="0"/>
        <v>1</v>
      </c>
      <c r="R65" s="857">
        <f t="shared" si="0"/>
        <v>1.18</v>
      </c>
      <c r="S65" s="797">
        <f t="shared" si="1"/>
        <v>1</v>
      </c>
      <c r="T65" s="857">
        <f t="shared" si="2"/>
        <v>1.18</v>
      </c>
      <c r="U65" s="863">
        <v>6</v>
      </c>
      <c r="V65" s="805">
        <v>12</v>
      </c>
      <c r="W65" s="805">
        <v>6</v>
      </c>
      <c r="X65" s="861">
        <v>2</v>
      </c>
      <c r="Y65" s="859">
        <v>6</v>
      </c>
    </row>
    <row r="66" spans="1:25" ht="14.45" customHeight="1" x14ac:dyDescent="0.2">
      <c r="A66" s="824" t="s">
        <v>3510</v>
      </c>
      <c r="B66" s="805">
        <v>5</v>
      </c>
      <c r="C66" s="806">
        <v>1.72</v>
      </c>
      <c r="D66" s="807">
        <v>2</v>
      </c>
      <c r="E66" s="791">
        <v>4</v>
      </c>
      <c r="F66" s="792">
        <v>1.38</v>
      </c>
      <c r="G66" s="793">
        <v>2</v>
      </c>
      <c r="H66" s="795"/>
      <c r="I66" s="789"/>
      <c r="J66" s="790"/>
      <c r="K66" s="794">
        <v>0.34</v>
      </c>
      <c r="L66" s="795">
        <v>1</v>
      </c>
      <c r="M66" s="795">
        <v>12</v>
      </c>
      <c r="N66" s="796">
        <v>4</v>
      </c>
      <c r="O66" s="795" t="s">
        <v>3392</v>
      </c>
      <c r="P66" s="809" t="s">
        <v>3511</v>
      </c>
      <c r="Q66" s="797">
        <f t="shared" si="0"/>
        <v>-5</v>
      </c>
      <c r="R66" s="857">
        <f t="shared" si="0"/>
        <v>-1.72</v>
      </c>
      <c r="S66" s="797">
        <f t="shared" si="1"/>
        <v>-4</v>
      </c>
      <c r="T66" s="857">
        <f t="shared" si="2"/>
        <v>-1.38</v>
      </c>
      <c r="U66" s="863" t="s">
        <v>306</v>
      </c>
      <c r="V66" s="805" t="s">
        <v>306</v>
      </c>
      <c r="W66" s="805" t="s">
        <v>306</v>
      </c>
      <c r="X66" s="861" t="s">
        <v>306</v>
      </c>
      <c r="Y66" s="859"/>
    </row>
    <row r="67" spans="1:25" ht="14.45" customHeight="1" x14ac:dyDescent="0.2">
      <c r="A67" s="825" t="s">
        <v>3512</v>
      </c>
      <c r="B67" s="811">
        <v>2</v>
      </c>
      <c r="C67" s="812">
        <v>0.91</v>
      </c>
      <c r="D67" s="810">
        <v>2</v>
      </c>
      <c r="E67" s="815">
        <v>2</v>
      </c>
      <c r="F67" s="816">
        <v>1.1000000000000001</v>
      </c>
      <c r="G67" s="799">
        <v>2.5</v>
      </c>
      <c r="H67" s="818">
        <v>1</v>
      </c>
      <c r="I67" s="814">
        <v>0.46</v>
      </c>
      <c r="J67" s="798">
        <v>5</v>
      </c>
      <c r="K67" s="817">
        <v>0.46</v>
      </c>
      <c r="L67" s="818">
        <v>2</v>
      </c>
      <c r="M67" s="818">
        <v>15</v>
      </c>
      <c r="N67" s="819">
        <v>5</v>
      </c>
      <c r="O67" s="818" t="s">
        <v>3392</v>
      </c>
      <c r="P67" s="820" t="s">
        <v>3513</v>
      </c>
      <c r="Q67" s="821">
        <f t="shared" si="0"/>
        <v>-1</v>
      </c>
      <c r="R67" s="856">
        <f t="shared" si="0"/>
        <v>-0.45</v>
      </c>
      <c r="S67" s="821">
        <f t="shared" si="1"/>
        <v>-1</v>
      </c>
      <c r="T67" s="856">
        <f t="shared" si="2"/>
        <v>-0.64000000000000012</v>
      </c>
      <c r="U67" s="864">
        <v>5</v>
      </c>
      <c r="V67" s="811">
        <v>5</v>
      </c>
      <c r="W67" s="811">
        <v>0</v>
      </c>
      <c r="X67" s="862">
        <v>1</v>
      </c>
      <c r="Y67" s="860"/>
    </row>
    <row r="68" spans="1:25" ht="14.45" customHeight="1" x14ac:dyDescent="0.2">
      <c r="A68" s="825" t="s">
        <v>3514</v>
      </c>
      <c r="B68" s="811"/>
      <c r="C68" s="812"/>
      <c r="D68" s="810"/>
      <c r="E68" s="815">
        <v>2</v>
      </c>
      <c r="F68" s="816">
        <v>1.17</v>
      </c>
      <c r="G68" s="799">
        <v>2</v>
      </c>
      <c r="H68" s="818"/>
      <c r="I68" s="814"/>
      <c r="J68" s="798"/>
      <c r="K68" s="817">
        <v>0.59</v>
      </c>
      <c r="L68" s="818">
        <v>2</v>
      </c>
      <c r="M68" s="818">
        <v>18</v>
      </c>
      <c r="N68" s="819">
        <v>6</v>
      </c>
      <c r="O68" s="818" t="s">
        <v>3392</v>
      </c>
      <c r="P68" s="820" t="s">
        <v>3515</v>
      </c>
      <c r="Q68" s="821">
        <f t="shared" si="0"/>
        <v>0</v>
      </c>
      <c r="R68" s="856">
        <f t="shared" si="0"/>
        <v>0</v>
      </c>
      <c r="S68" s="821">
        <f t="shared" si="1"/>
        <v>-2</v>
      </c>
      <c r="T68" s="856">
        <f t="shared" si="2"/>
        <v>-1.17</v>
      </c>
      <c r="U68" s="864" t="s">
        <v>306</v>
      </c>
      <c r="V68" s="811" t="s">
        <v>306</v>
      </c>
      <c r="W68" s="811" t="s">
        <v>306</v>
      </c>
      <c r="X68" s="862" t="s">
        <v>306</v>
      </c>
      <c r="Y68" s="860"/>
    </row>
    <row r="69" spans="1:25" ht="14.45" customHeight="1" x14ac:dyDescent="0.2">
      <c r="A69" s="824" t="s">
        <v>3516</v>
      </c>
      <c r="B69" s="805">
        <v>1</v>
      </c>
      <c r="C69" s="806">
        <v>5.89</v>
      </c>
      <c r="D69" s="807">
        <v>9</v>
      </c>
      <c r="E69" s="791">
        <v>1</v>
      </c>
      <c r="F69" s="792">
        <v>5.89</v>
      </c>
      <c r="G69" s="793">
        <v>34</v>
      </c>
      <c r="H69" s="795"/>
      <c r="I69" s="789"/>
      <c r="J69" s="790"/>
      <c r="K69" s="794">
        <v>5.89</v>
      </c>
      <c r="L69" s="795">
        <v>7</v>
      </c>
      <c r="M69" s="795">
        <v>66</v>
      </c>
      <c r="N69" s="796">
        <v>22</v>
      </c>
      <c r="O69" s="795" t="s">
        <v>3392</v>
      </c>
      <c r="P69" s="809" t="s">
        <v>3517</v>
      </c>
      <c r="Q69" s="797">
        <f t="shared" si="0"/>
        <v>-1</v>
      </c>
      <c r="R69" s="857">
        <f t="shared" si="0"/>
        <v>-5.89</v>
      </c>
      <c r="S69" s="797">
        <f t="shared" si="1"/>
        <v>-1</v>
      </c>
      <c r="T69" s="857">
        <f t="shared" si="2"/>
        <v>-5.89</v>
      </c>
      <c r="U69" s="863" t="s">
        <v>306</v>
      </c>
      <c r="V69" s="805" t="s">
        <v>306</v>
      </c>
      <c r="W69" s="805" t="s">
        <v>306</v>
      </c>
      <c r="X69" s="861" t="s">
        <v>306</v>
      </c>
      <c r="Y69" s="859"/>
    </row>
    <row r="70" spans="1:25" ht="14.45" customHeight="1" x14ac:dyDescent="0.2">
      <c r="A70" s="824" t="s">
        <v>3518</v>
      </c>
      <c r="B70" s="805"/>
      <c r="C70" s="806"/>
      <c r="D70" s="807"/>
      <c r="E70" s="808"/>
      <c r="F70" s="789"/>
      <c r="G70" s="790"/>
      <c r="H70" s="791">
        <v>1</v>
      </c>
      <c r="I70" s="792">
        <v>0.6</v>
      </c>
      <c r="J70" s="793">
        <v>2</v>
      </c>
      <c r="K70" s="794">
        <v>1.1100000000000001</v>
      </c>
      <c r="L70" s="795">
        <v>4</v>
      </c>
      <c r="M70" s="795">
        <v>33</v>
      </c>
      <c r="N70" s="796">
        <v>11</v>
      </c>
      <c r="O70" s="795" t="s">
        <v>3392</v>
      </c>
      <c r="P70" s="809" t="s">
        <v>3519</v>
      </c>
      <c r="Q70" s="797">
        <f t="shared" ref="Q70:R77" si="3">H70-B70</f>
        <v>1</v>
      </c>
      <c r="R70" s="857">
        <f t="shared" si="3"/>
        <v>0.6</v>
      </c>
      <c r="S70" s="797">
        <f t="shared" ref="S70:S77" si="4">H70-E70</f>
        <v>1</v>
      </c>
      <c r="T70" s="857">
        <f t="shared" ref="T70:T77" si="5">I70-F70</f>
        <v>0.6</v>
      </c>
      <c r="U70" s="863">
        <v>11</v>
      </c>
      <c r="V70" s="805">
        <v>2</v>
      </c>
      <c r="W70" s="805">
        <v>-9</v>
      </c>
      <c r="X70" s="861">
        <v>0.18181818181818182</v>
      </c>
      <c r="Y70" s="859"/>
    </row>
    <row r="71" spans="1:25" ht="14.45" customHeight="1" x14ac:dyDescent="0.2">
      <c r="A71" s="825" t="s">
        <v>3520</v>
      </c>
      <c r="B71" s="811"/>
      <c r="C71" s="812"/>
      <c r="D71" s="810"/>
      <c r="E71" s="813"/>
      <c r="F71" s="814"/>
      <c r="G71" s="798"/>
      <c r="H71" s="815">
        <v>3</v>
      </c>
      <c r="I71" s="816">
        <v>6.96</v>
      </c>
      <c r="J71" s="799">
        <v>8</v>
      </c>
      <c r="K71" s="817">
        <v>2.02</v>
      </c>
      <c r="L71" s="818">
        <v>4</v>
      </c>
      <c r="M71" s="818">
        <v>39</v>
      </c>
      <c r="N71" s="819">
        <v>13</v>
      </c>
      <c r="O71" s="818" t="s">
        <v>3392</v>
      </c>
      <c r="P71" s="820" t="s">
        <v>3521</v>
      </c>
      <c r="Q71" s="821">
        <f t="shared" si="3"/>
        <v>3</v>
      </c>
      <c r="R71" s="856">
        <f t="shared" si="3"/>
        <v>6.96</v>
      </c>
      <c r="S71" s="821">
        <f t="shared" si="4"/>
        <v>3</v>
      </c>
      <c r="T71" s="856">
        <f t="shared" si="5"/>
        <v>6.96</v>
      </c>
      <c r="U71" s="864">
        <v>39</v>
      </c>
      <c r="V71" s="811">
        <v>24</v>
      </c>
      <c r="W71" s="811">
        <v>-15</v>
      </c>
      <c r="X71" s="862">
        <v>0.61538461538461542</v>
      </c>
      <c r="Y71" s="860"/>
    </row>
    <row r="72" spans="1:25" ht="14.45" customHeight="1" x14ac:dyDescent="0.2">
      <c r="A72" s="824" t="s">
        <v>3522</v>
      </c>
      <c r="B72" s="805"/>
      <c r="C72" s="806"/>
      <c r="D72" s="807"/>
      <c r="E72" s="808"/>
      <c r="F72" s="789"/>
      <c r="G72" s="790"/>
      <c r="H72" s="791">
        <v>1</v>
      </c>
      <c r="I72" s="792">
        <v>1.83</v>
      </c>
      <c r="J72" s="793">
        <v>3</v>
      </c>
      <c r="K72" s="794">
        <v>2.36</v>
      </c>
      <c r="L72" s="795">
        <v>4</v>
      </c>
      <c r="M72" s="795">
        <v>39</v>
      </c>
      <c r="N72" s="796">
        <v>13</v>
      </c>
      <c r="O72" s="795" t="s">
        <v>3392</v>
      </c>
      <c r="P72" s="809" t="s">
        <v>3523</v>
      </c>
      <c r="Q72" s="797">
        <f t="shared" si="3"/>
        <v>1</v>
      </c>
      <c r="R72" s="857">
        <f t="shared" si="3"/>
        <v>1.83</v>
      </c>
      <c r="S72" s="797">
        <f t="shared" si="4"/>
        <v>1</v>
      </c>
      <c r="T72" s="857">
        <f t="shared" si="5"/>
        <v>1.83</v>
      </c>
      <c r="U72" s="863">
        <v>13</v>
      </c>
      <c r="V72" s="805">
        <v>3</v>
      </c>
      <c r="W72" s="805">
        <v>-10</v>
      </c>
      <c r="X72" s="861">
        <v>0.23076923076923078</v>
      </c>
      <c r="Y72" s="859"/>
    </row>
    <row r="73" spans="1:25" ht="14.45" customHeight="1" x14ac:dyDescent="0.2">
      <c r="A73" s="824" t="s">
        <v>3524</v>
      </c>
      <c r="B73" s="805"/>
      <c r="C73" s="806"/>
      <c r="D73" s="807"/>
      <c r="E73" s="808"/>
      <c r="F73" s="789"/>
      <c r="G73" s="790"/>
      <c r="H73" s="791">
        <v>1</v>
      </c>
      <c r="I73" s="792">
        <v>1.72</v>
      </c>
      <c r="J73" s="793">
        <v>6</v>
      </c>
      <c r="K73" s="794">
        <v>0.88</v>
      </c>
      <c r="L73" s="795">
        <v>2</v>
      </c>
      <c r="M73" s="795">
        <v>21</v>
      </c>
      <c r="N73" s="796">
        <v>7</v>
      </c>
      <c r="O73" s="795" t="s">
        <v>3392</v>
      </c>
      <c r="P73" s="809" t="s">
        <v>3525</v>
      </c>
      <c r="Q73" s="797">
        <f t="shared" si="3"/>
        <v>1</v>
      </c>
      <c r="R73" s="857">
        <f t="shared" si="3"/>
        <v>1.72</v>
      </c>
      <c r="S73" s="797">
        <f t="shared" si="4"/>
        <v>1</v>
      </c>
      <c r="T73" s="857">
        <f t="shared" si="5"/>
        <v>1.72</v>
      </c>
      <c r="U73" s="863">
        <v>7</v>
      </c>
      <c r="V73" s="805">
        <v>6</v>
      </c>
      <c r="W73" s="805">
        <v>-1</v>
      </c>
      <c r="X73" s="861">
        <v>0.8571428571428571</v>
      </c>
      <c r="Y73" s="859"/>
    </row>
    <row r="74" spans="1:25" ht="14.45" customHeight="1" x14ac:dyDescent="0.2">
      <c r="A74" s="824" t="s">
        <v>3526</v>
      </c>
      <c r="B74" s="805"/>
      <c r="C74" s="806"/>
      <c r="D74" s="807"/>
      <c r="E74" s="791">
        <v>1</v>
      </c>
      <c r="F74" s="792">
        <v>5.31</v>
      </c>
      <c r="G74" s="793">
        <v>3</v>
      </c>
      <c r="H74" s="795"/>
      <c r="I74" s="789"/>
      <c r="J74" s="790"/>
      <c r="K74" s="794">
        <v>2.17</v>
      </c>
      <c r="L74" s="795">
        <v>4</v>
      </c>
      <c r="M74" s="795">
        <v>39</v>
      </c>
      <c r="N74" s="796">
        <v>13</v>
      </c>
      <c r="O74" s="795" t="s">
        <v>3392</v>
      </c>
      <c r="P74" s="809" t="s">
        <v>3527</v>
      </c>
      <c r="Q74" s="797">
        <f t="shared" si="3"/>
        <v>0</v>
      </c>
      <c r="R74" s="857">
        <f t="shared" si="3"/>
        <v>0</v>
      </c>
      <c r="S74" s="797">
        <f t="shared" si="4"/>
        <v>-1</v>
      </c>
      <c r="T74" s="857">
        <f t="shared" si="5"/>
        <v>-5.31</v>
      </c>
      <c r="U74" s="863" t="s">
        <v>306</v>
      </c>
      <c r="V74" s="805" t="s">
        <v>306</v>
      </c>
      <c r="W74" s="805" t="s">
        <v>306</v>
      </c>
      <c r="X74" s="861" t="s">
        <v>306</v>
      </c>
      <c r="Y74" s="859"/>
    </row>
    <row r="75" spans="1:25" ht="14.45" customHeight="1" x14ac:dyDescent="0.2">
      <c r="A75" s="824" t="s">
        <v>3528</v>
      </c>
      <c r="B75" s="805"/>
      <c r="C75" s="806"/>
      <c r="D75" s="807"/>
      <c r="E75" s="808"/>
      <c r="F75" s="789"/>
      <c r="G75" s="790"/>
      <c r="H75" s="791">
        <v>1</v>
      </c>
      <c r="I75" s="792">
        <v>0.32</v>
      </c>
      <c r="J75" s="793">
        <v>1</v>
      </c>
      <c r="K75" s="794">
        <v>0.85</v>
      </c>
      <c r="L75" s="795">
        <v>3</v>
      </c>
      <c r="M75" s="795">
        <v>24</v>
      </c>
      <c r="N75" s="796">
        <v>8</v>
      </c>
      <c r="O75" s="795" t="s">
        <v>3392</v>
      </c>
      <c r="P75" s="809" t="s">
        <v>3529</v>
      </c>
      <c r="Q75" s="797">
        <f t="shared" si="3"/>
        <v>1</v>
      </c>
      <c r="R75" s="857">
        <f t="shared" si="3"/>
        <v>0.32</v>
      </c>
      <c r="S75" s="797">
        <f t="shared" si="4"/>
        <v>1</v>
      </c>
      <c r="T75" s="857">
        <f t="shared" si="5"/>
        <v>0.32</v>
      </c>
      <c r="U75" s="863">
        <v>8</v>
      </c>
      <c r="V75" s="805">
        <v>1</v>
      </c>
      <c r="W75" s="805">
        <v>-7</v>
      </c>
      <c r="X75" s="861">
        <v>0.125</v>
      </c>
      <c r="Y75" s="859"/>
    </row>
    <row r="76" spans="1:25" ht="14.45" customHeight="1" x14ac:dyDescent="0.2">
      <c r="A76" s="824" t="s">
        <v>3530</v>
      </c>
      <c r="B76" s="805"/>
      <c r="C76" s="806"/>
      <c r="D76" s="807"/>
      <c r="E76" s="791">
        <v>1</v>
      </c>
      <c r="F76" s="792">
        <v>16.940000000000001</v>
      </c>
      <c r="G76" s="793">
        <v>20</v>
      </c>
      <c r="H76" s="795"/>
      <c r="I76" s="789"/>
      <c r="J76" s="790"/>
      <c r="K76" s="794">
        <v>16.940000000000001</v>
      </c>
      <c r="L76" s="795">
        <v>5</v>
      </c>
      <c r="M76" s="795">
        <v>72</v>
      </c>
      <c r="N76" s="796">
        <v>24</v>
      </c>
      <c r="O76" s="795" t="s">
        <v>3392</v>
      </c>
      <c r="P76" s="809" t="s">
        <v>3531</v>
      </c>
      <c r="Q76" s="797">
        <f t="shared" si="3"/>
        <v>0</v>
      </c>
      <c r="R76" s="857">
        <f t="shared" si="3"/>
        <v>0</v>
      </c>
      <c r="S76" s="797">
        <f t="shared" si="4"/>
        <v>-1</v>
      </c>
      <c r="T76" s="857">
        <f t="shared" si="5"/>
        <v>-16.940000000000001</v>
      </c>
      <c r="U76" s="863" t="s">
        <v>306</v>
      </c>
      <c r="V76" s="805" t="s">
        <v>306</v>
      </c>
      <c r="W76" s="805" t="s">
        <v>306</v>
      </c>
      <c r="X76" s="861" t="s">
        <v>306</v>
      </c>
      <c r="Y76" s="859"/>
    </row>
    <row r="77" spans="1:25" ht="14.45" customHeight="1" thickBot="1" x14ac:dyDescent="0.25">
      <c r="A77" s="841" t="s">
        <v>3532</v>
      </c>
      <c r="B77" s="842"/>
      <c r="C77" s="843"/>
      <c r="D77" s="844"/>
      <c r="E77" s="845">
        <v>1</v>
      </c>
      <c r="F77" s="846">
        <v>1.62</v>
      </c>
      <c r="G77" s="847">
        <v>4</v>
      </c>
      <c r="H77" s="848"/>
      <c r="I77" s="849"/>
      <c r="J77" s="850"/>
      <c r="K77" s="851">
        <v>1.62</v>
      </c>
      <c r="L77" s="848">
        <v>4</v>
      </c>
      <c r="M77" s="848">
        <v>36</v>
      </c>
      <c r="N77" s="852">
        <v>12</v>
      </c>
      <c r="O77" s="848" t="s">
        <v>3392</v>
      </c>
      <c r="P77" s="853" t="s">
        <v>3533</v>
      </c>
      <c r="Q77" s="854">
        <f t="shared" si="3"/>
        <v>0</v>
      </c>
      <c r="R77" s="858">
        <f t="shared" si="3"/>
        <v>0</v>
      </c>
      <c r="S77" s="854">
        <f t="shared" si="4"/>
        <v>-1</v>
      </c>
      <c r="T77" s="858">
        <f t="shared" si="5"/>
        <v>-1.62</v>
      </c>
      <c r="U77" s="868" t="s">
        <v>306</v>
      </c>
      <c r="V77" s="842" t="s">
        <v>306</v>
      </c>
      <c r="W77" s="842" t="s">
        <v>306</v>
      </c>
      <c r="X77" s="869" t="s">
        <v>306</v>
      </c>
      <c r="Y77" s="8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8:Q1048576">
    <cfRule type="cellIs" dxfId="14" priority="11" stopIfTrue="1" operator="lessThan">
      <formula>0</formula>
    </cfRule>
  </conditionalFormatting>
  <conditionalFormatting sqref="W78:W1048576">
    <cfRule type="cellIs" dxfId="13" priority="10" stopIfTrue="1" operator="greaterThan">
      <formula>0</formula>
    </cfRule>
  </conditionalFormatting>
  <conditionalFormatting sqref="X78:X1048576">
    <cfRule type="cellIs" dxfId="12" priority="9" stopIfTrue="1" operator="greaterThan">
      <formula>1</formula>
    </cfRule>
  </conditionalFormatting>
  <conditionalFormatting sqref="X78:X1048576">
    <cfRule type="cellIs" dxfId="11" priority="6" stopIfTrue="1" operator="greaterThan">
      <formula>1</formula>
    </cfRule>
  </conditionalFormatting>
  <conditionalFormatting sqref="W78:W1048576">
    <cfRule type="cellIs" dxfId="10" priority="7" stopIfTrue="1" operator="greaterThan">
      <formula>0</formula>
    </cfRule>
  </conditionalFormatting>
  <conditionalFormatting sqref="Q7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7">
    <cfRule type="cellIs" dxfId="7" priority="4" stopIfTrue="1" operator="lessThan">
      <formula>0</formula>
    </cfRule>
  </conditionalFormatting>
  <conditionalFormatting sqref="X5:X77">
    <cfRule type="cellIs" dxfId="6" priority="2" stopIfTrue="1" operator="greaterThan">
      <formula>1</formula>
    </cfRule>
  </conditionalFormatting>
  <conditionalFormatting sqref="W5:W77">
    <cfRule type="cellIs" dxfId="5" priority="3" stopIfTrue="1" operator="greaterThan">
      <formula>0</formula>
    </cfRule>
  </conditionalFormatting>
  <conditionalFormatting sqref="S5:S77">
    <cfRule type="cellIs" dxfId="4" priority="1" stopIfTrue="1" operator="lessThan">
      <formula>0</formula>
    </cfRule>
  </conditionalFormatting>
  <hyperlinks>
    <hyperlink ref="A2" location="Obsah!A1" display="Zpět na Obsah  KL 01  1.-4.měsíc" xr:uid="{B2D9E2B9-911A-4A6B-B5ED-D2106EABF3D7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5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</row>
    <row r="3" spans="1:13" ht="14.45" customHeight="1" thickBot="1" x14ac:dyDescent="0.25">
      <c r="A3" s="321" t="s">
        <v>143</v>
      </c>
      <c r="B3" s="322">
        <f>SUBTOTAL(9,B6:B1048576)</f>
        <v>6330351</v>
      </c>
      <c r="C3" s="323">
        <f t="shared" ref="C3:L3" si="0">SUBTOTAL(9,C6:C1048576)</f>
        <v>0</v>
      </c>
      <c r="D3" s="323">
        <f t="shared" si="0"/>
        <v>7039056.6699999999</v>
      </c>
      <c r="E3" s="323">
        <f t="shared" si="0"/>
        <v>0</v>
      </c>
      <c r="F3" s="323">
        <f t="shared" si="0"/>
        <v>9801821</v>
      </c>
      <c r="G3" s="326">
        <f>IF(D3&lt;&gt;0,F3/D3,"")</f>
        <v>1.3924907071390291</v>
      </c>
      <c r="H3" s="322">
        <f t="shared" si="0"/>
        <v>1672410.8900000008</v>
      </c>
      <c r="I3" s="323">
        <f t="shared" si="0"/>
        <v>0</v>
      </c>
      <c r="J3" s="323">
        <f t="shared" si="0"/>
        <v>1051597.6500000004</v>
      </c>
      <c r="K3" s="323">
        <f t="shared" si="0"/>
        <v>0</v>
      </c>
      <c r="L3" s="323">
        <f t="shared" si="0"/>
        <v>1905394.1900000006</v>
      </c>
      <c r="M3" s="324">
        <f>IF(J3&lt;&gt;0,L3/J3,"")</f>
        <v>1.8119041916839582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3" customFormat="1" ht="14.45" customHeight="1" thickBot="1" x14ac:dyDescent="0.25">
      <c r="A5" s="871"/>
      <c r="B5" s="872">
        <v>2019</v>
      </c>
      <c r="C5" s="873"/>
      <c r="D5" s="873">
        <v>2020</v>
      </c>
      <c r="E5" s="873"/>
      <c r="F5" s="873">
        <v>2021</v>
      </c>
      <c r="G5" s="783" t="s">
        <v>2</v>
      </c>
      <c r="H5" s="872">
        <v>2019</v>
      </c>
      <c r="I5" s="873"/>
      <c r="J5" s="873">
        <v>2020</v>
      </c>
      <c r="K5" s="873"/>
      <c r="L5" s="873">
        <v>2021</v>
      </c>
      <c r="M5" s="783" t="s">
        <v>2</v>
      </c>
    </row>
    <row r="6" spans="1:13" ht="14.45" customHeight="1" x14ac:dyDescent="0.2">
      <c r="A6" s="730" t="s">
        <v>3535</v>
      </c>
      <c r="B6" s="874">
        <v>1408</v>
      </c>
      <c r="C6" s="690"/>
      <c r="D6" s="874">
        <v>3129</v>
      </c>
      <c r="E6" s="690"/>
      <c r="F6" s="874">
        <v>2880</v>
      </c>
      <c r="G6" s="715"/>
      <c r="H6" s="874">
        <v>163.95</v>
      </c>
      <c r="I6" s="690"/>
      <c r="J6" s="874"/>
      <c r="K6" s="690"/>
      <c r="L6" s="874"/>
      <c r="M6" s="742"/>
    </row>
    <row r="7" spans="1:13" ht="14.45" customHeight="1" x14ac:dyDescent="0.2">
      <c r="A7" s="731" t="s">
        <v>3536</v>
      </c>
      <c r="B7" s="875">
        <v>5364</v>
      </c>
      <c r="C7" s="697"/>
      <c r="D7" s="875">
        <v>3543</v>
      </c>
      <c r="E7" s="697"/>
      <c r="F7" s="875">
        <v>27488</v>
      </c>
      <c r="G7" s="726"/>
      <c r="H7" s="875">
        <v>1037.8499999999999</v>
      </c>
      <c r="I7" s="697"/>
      <c r="J7" s="875">
        <v>1071.2</v>
      </c>
      <c r="K7" s="697"/>
      <c r="L7" s="875">
        <v>9115.83</v>
      </c>
      <c r="M7" s="876"/>
    </row>
    <row r="8" spans="1:13" ht="14.45" customHeight="1" x14ac:dyDescent="0.2">
      <c r="A8" s="731" t="s">
        <v>3537</v>
      </c>
      <c r="B8" s="875">
        <v>378698</v>
      </c>
      <c r="C8" s="697"/>
      <c r="D8" s="875">
        <v>455710</v>
      </c>
      <c r="E8" s="697"/>
      <c r="F8" s="875">
        <v>589960</v>
      </c>
      <c r="G8" s="726"/>
      <c r="H8" s="875"/>
      <c r="I8" s="697"/>
      <c r="J8" s="875"/>
      <c r="K8" s="697"/>
      <c r="L8" s="875"/>
      <c r="M8" s="876"/>
    </row>
    <row r="9" spans="1:13" ht="14.45" customHeight="1" x14ac:dyDescent="0.2">
      <c r="A9" s="731" t="s">
        <v>3538</v>
      </c>
      <c r="B9" s="875">
        <v>2033396</v>
      </c>
      <c r="C9" s="697"/>
      <c r="D9" s="875">
        <v>2415606</v>
      </c>
      <c r="E9" s="697"/>
      <c r="F9" s="875">
        <v>3090731</v>
      </c>
      <c r="G9" s="726"/>
      <c r="H9" s="875"/>
      <c r="I9" s="697"/>
      <c r="J9" s="875"/>
      <c r="K9" s="697"/>
      <c r="L9" s="875"/>
      <c r="M9" s="876"/>
    </row>
    <row r="10" spans="1:13" ht="14.45" customHeight="1" x14ac:dyDescent="0.2">
      <c r="A10" s="731" t="s">
        <v>3539</v>
      </c>
      <c r="B10" s="875">
        <v>1856911</v>
      </c>
      <c r="C10" s="697"/>
      <c r="D10" s="875">
        <v>1680272</v>
      </c>
      <c r="E10" s="697"/>
      <c r="F10" s="875">
        <v>2361487</v>
      </c>
      <c r="G10" s="726"/>
      <c r="H10" s="875">
        <v>1671209.0900000008</v>
      </c>
      <c r="I10" s="697"/>
      <c r="J10" s="875">
        <v>1050526.4500000004</v>
      </c>
      <c r="K10" s="697"/>
      <c r="L10" s="875">
        <v>1896278.3600000006</v>
      </c>
      <c r="M10" s="876"/>
    </row>
    <row r="11" spans="1:13" ht="14.45" customHeight="1" x14ac:dyDescent="0.2">
      <c r="A11" s="731" t="s">
        <v>3540</v>
      </c>
      <c r="B11" s="875">
        <v>625681</v>
      </c>
      <c r="C11" s="697"/>
      <c r="D11" s="875">
        <v>715331</v>
      </c>
      <c r="E11" s="697"/>
      <c r="F11" s="875">
        <v>1045568</v>
      </c>
      <c r="G11" s="726"/>
      <c r="H11" s="875"/>
      <c r="I11" s="697"/>
      <c r="J11" s="875"/>
      <c r="K11" s="697"/>
      <c r="L11" s="875"/>
      <c r="M11" s="876"/>
    </row>
    <row r="12" spans="1:13" ht="14.45" customHeight="1" x14ac:dyDescent="0.2">
      <c r="A12" s="731" t="s">
        <v>3541</v>
      </c>
      <c r="B12" s="875">
        <v>563005</v>
      </c>
      <c r="C12" s="697"/>
      <c r="D12" s="875">
        <v>584554</v>
      </c>
      <c r="E12" s="697"/>
      <c r="F12" s="875">
        <v>1017890</v>
      </c>
      <c r="G12" s="726"/>
      <c r="H12" s="875"/>
      <c r="I12" s="697"/>
      <c r="J12" s="875"/>
      <c r="K12" s="697"/>
      <c r="L12" s="875"/>
      <c r="M12" s="876"/>
    </row>
    <row r="13" spans="1:13" ht="14.45" customHeight="1" x14ac:dyDescent="0.2">
      <c r="A13" s="731" t="s">
        <v>3542</v>
      </c>
      <c r="B13" s="875">
        <v>837656</v>
      </c>
      <c r="C13" s="697"/>
      <c r="D13" s="875">
        <v>1047621</v>
      </c>
      <c r="E13" s="697"/>
      <c r="F13" s="875">
        <v>1547894</v>
      </c>
      <c r="G13" s="726"/>
      <c r="H13" s="875"/>
      <c r="I13" s="697"/>
      <c r="J13" s="875"/>
      <c r="K13" s="697"/>
      <c r="L13" s="875"/>
      <c r="M13" s="876"/>
    </row>
    <row r="14" spans="1:13" ht="14.45" customHeight="1" x14ac:dyDescent="0.2">
      <c r="A14" s="731" t="s">
        <v>3543</v>
      </c>
      <c r="B14" s="875">
        <v>28232</v>
      </c>
      <c r="C14" s="697"/>
      <c r="D14" s="875">
        <v>38014</v>
      </c>
      <c r="E14" s="697"/>
      <c r="F14" s="875">
        <v>73435</v>
      </c>
      <c r="G14" s="726"/>
      <c r="H14" s="875"/>
      <c r="I14" s="697"/>
      <c r="J14" s="875"/>
      <c r="K14" s="697"/>
      <c r="L14" s="875"/>
      <c r="M14" s="876"/>
    </row>
    <row r="15" spans="1:13" ht="14.45" customHeight="1" x14ac:dyDescent="0.2">
      <c r="A15" s="731" t="s">
        <v>3544</v>
      </c>
      <c r="B15" s="875"/>
      <c r="C15" s="697"/>
      <c r="D15" s="875">
        <v>95008.67</v>
      </c>
      <c r="E15" s="697"/>
      <c r="F15" s="875">
        <v>44488</v>
      </c>
      <c r="G15" s="726"/>
      <c r="H15" s="875"/>
      <c r="I15" s="697"/>
      <c r="J15" s="875"/>
      <c r="K15" s="697"/>
      <c r="L15" s="875"/>
      <c r="M15" s="876"/>
    </row>
    <row r="16" spans="1:13" ht="14.45" customHeight="1" thickBot="1" x14ac:dyDescent="0.25">
      <c r="A16" s="878" t="s">
        <v>1770</v>
      </c>
      <c r="B16" s="877"/>
      <c r="C16" s="704"/>
      <c r="D16" s="877">
        <v>268</v>
      </c>
      <c r="E16" s="704"/>
      <c r="F16" s="877"/>
      <c r="G16" s="716"/>
      <c r="H16" s="877"/>
      <c r="I16" s="704"/>
      <c r="J16" s="877"/>
      <c r="K16" s="704"/>
      <c r="L16" s="877"/>
      <c r="M16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5E30B452-5BF0-4397-AB53-AB025F116732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6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508" t="s">
        <v>4423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06"/>
      <c r="C2" s="206"/>
      <c r="D2" s="206"/>
      <c r="E2" s="20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28"/>
      <c r="Q2" s="331"/>
    </row>
    <row r="3" spans="1:17" ht="14.45" customHeight="1" thickBot="1" x14ac:dyDescent="0.25">
      <c r="E3" s="98" t="s">
        <v>143</v>
      </c>
      <c r="F3" s="193">
        <f t="shared" ref="F3:O3" si="0">SUBTOTAL(9,F6:F1048576)</f>
        <v>47070.35</v>
      </c>
      <c r="G3" s="197">
        <f t="shared" si="0"/>
        <v>8002761.8899999997</v>
      </c>
      <c r="H3" s="198"/>
      <c r="I3" s="198"/>
      <c r="J3" s="193">
        <f t="shared" si="0"/>
        <v>52542.11</v>
      </c>
      <c r="K3" s="197">
        <f t="shared" si="0"/>
        <v>8090654.3199999994</v>
      </c>
      <c r="L3" s="198"/>
      <c r="M3" s="198"/>
      <c r="N3" s="193">
        <f t="shared" si="0"/>
        <v>66936.72</v>
      </c>
      <c r="O3" s="197">
        <f t="shared" si="0"/>
        <v>11707215.190000001</v>
      </c>
      <c r="P3" s="163">
        <f>IF(K3=0,"",O3/K3)</f>
        <v>1.44700474485233</v>
      </c>
      <c r="Q3" s="195">
        <f>IF(N3=0,"",O3/N3)</f>
        <v>174.89974396713794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3545</v>
      </c>
      <c r="B6" s="690" t="s">
        <v>3546</v>
      </c>
      <c r="C6" s="690" t="s">
        <v>2552</v>
      </c>
      <c r="D6" s="690" t="s">
        <v>3547</v>
      </c>
      <c r="E6" s="690" t="s">
        <v>3548</v>
      </c>
      <c r="F6" s="694"/>
      <c r="G6" s="694"/>
      <c r="H6" s="694"/>
      <c r="I6" s="694"/>
      <c r="J6" s="694"/>
      <c r="K6" s="694"/>
      <c r="L6" s="694"/>
      <c r="M6" s="694"/>
      <c r="N6" s="694">
        <v>1</v>
      </c>
      <c r="O6" s="694">
        <v>1164</v>
      </c>
      <c r="P6" s="715"/>
      <c r="Q6" s="695">
        <v>1164</v>
      </c>
    </row>
    <row r="7" spans="1:17" ht="14.45" customHeight="1" x14ac:dyDescent="0.2">
      <c r="A7" s="696" t="s">
        <v>3545</v>
      </c>
      <c r="B7" s="697" t="s">
        <v>3546</v>
      </c>
      <c r="C7" s="697" t="s">
        <v>2552</v>
      </c>
      <c r="D7" s="697" t="s">
        <v>3281</v>
      </c>
      <c r="E7" s="697" t="s">
        <v>3282</v>
      </c>
      <c r="F7" s="701"/>
      <c r="G7" s="701"/>
      <c r="H7" s="701"/>
      <c r="I7" s="701"/>
      <c r="J7" s="701"/>
      <c r="K7" s="701"/>
      <c r="L7" s="701"/>
      <c r="M7" s="701"/>
      <c r="N7" s="701">
        <v>1</v>
      </c>
      <c r="O7" s="701">
        <v>276</v>
      </c>
      <c r="P7" s="726"/>
      <c r="Q7" s="702">
        <v>276</v>
      </c>
    </row>
    <row r="8" spans="1:17" ht="14.45" customHeight="1" x14ac:dyDescent="0.2">
      <c r="A8" s="696" t="s">
        <v>3545</v>
      </c>
      <c r="B8" s="697" t="s">
        <v>3549</v>
      </c>
      <c r="C8" s="697" t="s">
        <v>2819</v>
      </c>
      <c r="D8" s="697" t="s">
        <v>2896</v>
      </c>
      <c r="E8" s="697" t="s">
        <v>2897</v>
      </c>
      <c r="F8" s="701">
        <v>0.1</v>
      </c>
      <c r="G8" s="701">
        <v>163.95</v>
      </c>
      <c r="H8" s="701"/>
      <c r="I8" s="701">
        <v>1639.4999999999998</v>
      </c>
      <c r="J8" s="701"/>
      <c r="K8" s="701"/>
      <c r="L8" s="701"/>
      <c r="M8" s="701"/>
      <c r="N8" s="701"/>
      <c r="O8" s="701"/>
      <c r="P8" s="726"/>
      <c r="Q8" s="702"/>
    </row>
    <row r="9" spans="1:17" ht="14.45" customHeight="1" x14ac:dyDescent="0.2">
      <c r="A9" s="696" t="s">
        <v>3545</v>
      </c>
      <c r="B9" s="697" t="s">
        <v>3549</v>
      </c>
      <c r="C9" s="697" t="s">
        <v>2552</v>
      </c>
      <c r="D9" s="697" t="s">
        <v>3547</v>
      </c>
      <c r="E9" s="697" t="s">
        <v>3548</v>
      </c>
      <c r="F9" s="701">
        <v>1</v>
      </c>
      <c r="G9" s="701">
        <v>1141</v>
      </c>
      <c r="H9" s="701"/>
      <c r="I9" s="701">
        <v>1141</v>
      </c>
      <c r="J9" s="701">
        <v>2</v>
      </c>
      <c r="K9" s="701">
        <v>2288</v>
      </c>
      <c r="L9" s="701"/>
      <c r="M9" s="701">
        <v>1144</v>
      </c>
      <c r="N9" s="701">
        <v>1</v>
      </c>
      <c r="O9" s="701">
        <v>1164</v>
      </c>
      <c r="P9" s="726"/>
      <c r="Q9" s="702">
        <v>1164</v>
      </c>
    </row>
    <row r="10" spans="1:17" ht="14.45" customHeight="1" x14ac:dyDescent="0.2">
      <c r="A10" s="696" t="s">
        <v>3545</v>
      </c>
      <c r="B10" s="697" t="s">
        <v>3549</v>
      </c>
      <c r="C10" s="697" t="s">
        <v>2552</v>
      </c>
      <c r="D10" s="697" t="s">
        <v>3281</v>
      </c>
      <c r="E10" s="697" t="s">
        <v>3282</v>
      </c>
      <c r="F10" s="701">
        <v>1</v>
      </c>
      <c r="G10" s="701">
        <v>267</v>
      </c>
      <c r="H10" s="701"/>
      <c r="I10" s="701">
        <v>267</v>
      </c>
      <c r="J10" s="701">
        <v>1</v>
      </c>
      <c r="K10" s="701">
        <v>268</v>
      </c>
      <c r="L10" s="701"/>
      <c r="M10" s="701">
        <v>268</v>
      </c>
      <c r="N10" s="701">
        <v>1</v>
      </c>
      <c r="O10" s="701">
        <v>276</v>
      </c>
      <c r="P10" s="726"/>
      <c r="Q10" s="702">
        <v>276</v>
      </c>
    </row>
    <row r="11" spans="1:17" ht="14.45" customHeight="1" x14ac:dyDescent="0.2">
      <c r="A11" s="696" t="s">
        <v>3545</v>
      </c>
      <c r="B11" s="697" t="s">
        <v>3549</v>
      </c>
      <c r="C11" s="697" t="s">
        <v>2552</v>
      </c>
      <c r="D11" s="697" t="s">
        <v>3550</v>
      </c>
      <c r="E11" s="697" t="s">
        <v>3551</v>
      </c>
      <c r="F11" s="701"/>
      <c r="G11" s="701"/>
      <c r="H11" s="701"/>
      <c r="I11" s="701"/>
      <c r="J11" s="701">
        <v>1</v>
      </c>
      <c r="K11" s="701">
        <v>573</v>
      </c>
      <c r="L11" s="701"/>
      <c r="M11" s="701">
        <v>573</v>
      </c>
      <c r="N11" s="701"/>
      <c r="O11" s="701"/>
      <c r="P11" s="726"/>
      <c r="Q11" s="702"/>
    </row>
    <row r="12" spans="1:17" ht="14.45" customHeight="1" x14ac:dyDescent="0.2">
      <c r="A12" s="696" t="s">
        <v>3552</v>
      </c>
      <c r="B12" s="697" t="s">
        <v>3553</v>
      </c>
      <c r="C12" s="697" t="s">
        <v>2928</v>
      </c>
      <c r="D12" s="697" t="s">
        <v>3554</v>
      </c>
      <c r="E12" s="697" t="s">
        <v>3555</v>
      </c>
      <c r="F12" s="701"/>
      <c r="G12" s="701"/>
      <c r="H12" s="701"/>
      <c r="I12" s="701"/>
      <c r="J12" s="701"/>
      <c r="K12" s="701"/>
      <c r="L12" s="701"/>
      <c r="M12" s="701"/>
      <c r="N12" s="701">
        <v>171</v>
      </c>
      <c r="O12" s="701">
        <v>5887.53</v>
      </c>
      <c r="P12" s="726"/>
      <c r="Q12" s="702">
        <v>34.43</v>
      </c>
    </row>
    <row r="13" spans="1:17" ht="14.45" customHeight="1" x14ac:dyDescent="0.2">
      <c r="A13" s="696" t="s">
        <v>3552</v>
      </c>
      <c r="B13" s="697" t="s">
        <v>3553</v>
      </c>
      <c r="C13" s="697" t="s">
        <v>2928</v>
      </c>
      <c r="D13" s="697" t="s">
        <v>3556</v>
      </c>
      <c r="E13" s="697" t="s">
        <v>3557</v>
      </c>
      <c r="F13" s="701">
        <v>51</v>
      </c>
      <c r="G13" s="701">
        <v>1037.8499999999999</v>
      </c>
      <c r="H13" s="701"/>
      <c r="I13" s="701">
        <v>20.349999999999998</v>
      </c>
      <c r="J13" s="701">
        <v>52</v>
      </c>
      <c r="K13" s="701">
        <v>1071.2</v>
      </c>
      <c r="L13" s="701"/>
      <c r="M13" s="701">
        <v>20.6</v>
      </c>
      <c r="N13" s="701">
        <v>153</v>
      </c>
      <c r="O13" s="701">
        <v>3228.2999999999997</v>
      </c>
      <c r="P13" s="726"/>
      <c r="Q13" s="702">
        <v>21.099999999999998</v>
      </c>
    </row>
    <row r="14" spans="1:17" ht="14.45" customHeight="1" x14ac:dyDescent="0.2">
      <c r="A14" s="696" t="s">
        <v>3552</v>
      </c>
      <c r="B14" s="697" t="s">
        <v>3553</v>
      </c>
      <c r="C14" s="697" t="s">
        <v>2552</v>
      </c>
      <c r="D14" s="697" t="s">
        <v>3558</v>
      </c>
      <c r="E14" s="697" t="s">
        <v>3559</v>
      </c>
      <c r="F14" s="701">
        <v>1</v>
      </c>
      <c r="G14" s="701">
        <v>1831</v>
      </c>
      <c r="H14" s="701"/>
      <c r="I14" s="701">
        <v>1831</v>
      </c>
      <c r="J14" s="701"/>
      <c r="K14" s="701"/>
      <c r="L14" s="701"/>
      <c r="M14" s="701"/>
      <c r="N14" s="701">
        <v>1</v>
      </c>
      <c r="O14" s="701">
        <v>1909</v>
      </c>
      <c r="P14" s="726"/>
      <c r="Q14" s="702">
        <v>1909</v>
      </c>
    </row>
    <row r="15" spans="1:17" ht="14.45" customHeight="1" x14ac:dyDescent="0.2">
      <c r="A15" s="696" t="s">
        <v>3552</v>
      </c>
      <c r="B15" s="697" t="s">
        <v>3553</v>
      </c>
      <c r="C15" s="697" t="s">
        <v>2552</v>
      </c>
      <c r="D15" s="697" t="s">
        <v>3560</v>
      </c>
      <c r="E15" s="697" t="s">
        <v>3561</v>
      </c>
      <c r="F15" s="701">
        <v>1</v>
      </c>
      <c r="G15" s="701">
        <v>3533</v>
      </c>
      <c r="H15" s="701"/>
      <c r="I15" s="701">
        <v>3533</v>
      </c>
      <c r="J15" s="701">
        <v>1</v>
      </c>
      <c r="K15" s="701">
        <v>3543</v>
      </c>
      <c r="L15" s="701"/>
      <c r="M15" s="701">
        <v>3543</v>
      </c>
      <c r="N15" s="701">
        <v>3</v>
      </c>
      <c r="O15" s="701">
        <v>10869</v>
      </c>
      <c r="P15" s="726"/>
      <c r="Q15" s="702">
        <v>3623</v>
      </c>
    </row>
    <row r="16" spans="1:17" ht="14.45" customHeight="1" x14ac:dyDescent="0.2">
      <c r="A16" s="696" t="s">
        <v>3552</v>
      </c>
      <c r="B16" s="697" t="s">
        <v>3553</v>
      </c>
      <c r="C16" s="697" t="s">
        <v>2552</v>
      </c>
      <c r="D16" s="697" t="s">
        <v>3562</v>
      </c>
      <c r="E16" s="697" t="s">
        <v>3563</v>
      </c>
      <c r="F16" s="701"/>
      <c r="G16" s="701"/>
      <c r="H16" s="701"/>
      <c r="I16" s="701"/>
      <c r="J16" s="701"/>
      <c r="K16" s="701"/>
      <c r="L16" s="701"/>
      <c r="M16" s="701"/>
      <c r="N16" s="701">
        <v>1</v>
      </c>
      <c r="O16" s="701">
        <v>14710</v>
      </c>
      <c r="P16" s="726"/>
      <c r="Q16" s="702">
        <v>14710</v>
      </c>
    </row>
    <row r="17" spans="1:17" ht="14.45" customHeight="1" x14ac:dyDescent="0.2">
      <c r="A17" s="696" t="s">
        <v>3564</v>
      </c>
      <c r="B17" s="697" t="s">
        <v>3565</v>
      </c>
      <c r="C17" s="697" t="s">
        <v>2552</v>
      </c>
      <c r="D17" s="697" t="s">
        <v>3566</v>
      </c>
      <c r="E17" s="697" t="s">
        <v>3567</v>
      </c>
      <c r="F17" s="701">
        <v>119</v>
      </c>
      <c r="G17" s="701">
        <v>42245</v>
      </c>
      <c r="H17" s="701"/>
      <c r="I17" s="701">
        <v>355</v>
      </c>
      <c r="J17" s="701">
        <v>171</v>
      </c>
      <c r="K17" s="701">
        <v>60705</v>
      </c>
      <c r="L17" s="701"/>
      <c r="M17" s="701">
        <v>355</v>
      </c>
      <c r="N17" s="701">
        <v>327</v>
      </c>
      <c r="O17" s="701">
        <v>117066</v>
      </c>
      <c r="P17" s="726"/>
      <c r="Q17" s="702">
        <v>358</v>
      </c>
    </row>
    <row r="18" spans="1:17" ht="14.45" customHeight="1" x14ac:dyDescent="0.2">
      <c r="A18" s="696" t="s">
        <v>3564</v>
      </c>
      <c r="B18" s="697" t="s">
        <v>3565</v>
      </c>
      <c r="C18" s="697" t="s">
        <v>2552</v>
      </c>
      <c r="D18" s="697" t="s">
        <v>3568</v>
      </c>
      <c r="E18" s="697" t="s">
        <v>3569</v>
      </c>
      <c r="F18" s="701">
        <v>179</v>
      </c>
      <c r="G18" s="701">
        <v>11635</v>
      </c>
      <c r="H18" s="701"/>
      <c r="I18" s="701">
        <v>65</v>
      </c>
      <c r="J18" s="701">
        <v>191</v>
      </c>
      <c r="K18" s="701">
        <v>12606</v>
      </c>
      <c r="L18" s="701"/>
      <c r="M18" s="701">
        <v>66</v>
      </c>
      <c r="N18" s="701">
        <v>248</v>
      </c>
      <c r="O18" s="701">
        <v>16368</v>
      </c>
      <c r="P18" s="726"/>
      <c r="Q18" s="702">
        <v>66</v>
      </c>
    </row>
    <row r="19" spans="1:17" ht="14.45" customHeight="1" x14ac:dyDescent="0.2">
      <c r="A19" s="696" t="s">
        <v>3564</v>
      </c>
      <c r="B19" s="697" t="s">
        <v>3565</v>
      </c>
      <c r="C19" s="697" t="s">
        <v>2552</v>
      </c>
      <c r="D19" s="697" t="s">
        <v>3570</v>
      </c>
      <c r="E19" s="697" t="s">
        <v>3571</v>
      </c>
      <c r="F19" s="701">
        <v>1</v>
      </c>
      <c r="G19" s="701">
        <v>546</v>
      </c>
      <c r="H19" s="701"/>
      <c r="I19" s="701">
        <v>546</v>
      </c>
      <c r="J19" s="701"/>
      <c r="K19" s="701"/>
      <c r="L19" s="701"/>
      <c r="M19" s="701"/>
      <c r="N19" s="701"/>
      <c r="O19" s="701"/>
      <c r="P19" s="726"/>
      <c r="Q19" s="702"/>
    </row>
    <row r="20" spans="1:17" ht="14.45" customHeight="1" x14ac:dyDescent="0.2">
      <c r="A20" s="696" t="s">
        <v>3564</v>
      </c>
      <c r="B20" s="697" t="s">
        <v>3565</v>
      </c>
      <c r="C20" s="697" t="s">
        <v>2552</v>
      </c>
      <c r="D20" s="697" t="s">
        <v>3572</v>
      </c>
      <c r="E20" s="697" t="s">
        <v>3573</v>
      </c>
      <c r="F20" s="701">
        <v>1</v>
      </c>
      <c r="G20" s="701">
        <v>594</v>
      </c>
      <c r="H20" s="701"/>
      <c r="I20" s="701">
        <v>594</v>
      </c>
      <c r="J20" s="701">
        <v>3</v>
      </c>
      <c r="K20" s="701">
        <v>1785</v>
      </c>
      <c r="L20" s="701"/>
      <c r="M20" s="701">
        <v>595</v>
      </c>
      <c r="N20" s="701">
        <v>1</v>
      </c>
      <c r="O20" s="701">
        <v>597</v>
      </c>
      <c r="P20" s="726"/>
      <c r="Q20" s="702">
        <v>597</v>
      </c>
    </row>
    <row r="21" spans="1:17" ht="14.45" customHeight="1" x14ac:dyDescent="0.2">
      <c r="A21" s="696" t="s">
        <v>3564</v>
      </c>
      <c r="B21" s="697" t="s">
        <v>3565</v>
      </c>
      <c r="C21" s="697" t="s">
        <v>2552</v>
      </c>
      <c r="D21" s="697" t="s">
        <v>3574</v>
      </c>
      <c r="E21" s="697" t="s">
        <v>3575</v>
      </c>
      <c r="F21" s="701">
        <v>1</v>
      </c>
      <c r="G21" s="701">
        <v>618</v>
      </c>
      <c r="H21" s="701"/>
      <c r="I21" s="701">
        <v>618</v>
      </c>
      <c r="J21" s="701">
        <v>3</v>
      </c>
      <c r="K21" s="701">
        <v>1857</v>
      </c>
      <c r="L21" s="701"/>
      <c r="M21" s="701">
        <v>619</v>
      </c>
      <c r="N21" s="701"/>
      <c r="O21" s="701"/>
      <c r="P21" s="726"/>
      <c r="Q21" s="702"/>
    </row>
    <row r="22" spans="1:17" ht="14.45" customHeight="1" x14ac:dyDescent="0.2">
      <c r="A22" s="696" t="s">
        <v>3564</v>
      </c>
      <c r="B22" s="697" t="s">
        <v>3565</v>
      </c>
      <c r="C22" s="697" t="s">
        <v>2552</v>
      </c>
      <c r="D22" s="697" t="s">
        <v>3576</v>
      </c>
      <c r="E22" s="697" t="s">
        <v>3577</v>
      </c>
      <c r="F22" s="701"/>
      <c r="G22" s="701"/>
      <c r="H22" s="701"/>
      <c r="I22" s="701"/>
      <c r="J22" s="701"/>
      <c r="K22" s="701"/>
      <c r="L22" s="701"/>
      <c r="M22" s="701"/>
      <c r="N22" s="701">
        <v>2</v>
      </c>
      <c r="O22" s="701">
        <v>314</v>
      </c>
      <c r="P22" s="726"/>
      <c r="Q22" s="702">
        <v>157</v>
      </c>
    </row>
    <row r="23" spans="1:17" ht="14.45" customHeight="1" x14ac:dyDescent="0.2">
      <c r="A23" s="696" t="s">
        <v>3564</v>
      </c>
      <c r="B23" s="697" t="s">
        <v>3565</v>
      </c>
      <c r="C23" s="697" t="s">
        <v>2552</v>
      </c>
      <c r="D23" s="697" t="s">
        <v>3578</v>
      </c>
      <c r="E23" s="697" t="s">
        <v>3579</v>
      </c>
      <c r="F23" s="701">
        <v>31</v>
      </c>
      <c r="G23" s="701">
        <v>806</v>
      </c>
      <c r="H23" s="701"/>
      <c r="I23" s="701">
        <v>26</v>
      </c>
      <c r="J23" s="701">
        <v>26</v>
      </c>
      <c r="K23" s="701">
        <v>676</v>
      </c>
      <c r="L23" s="701"/>
      <c r="M23" s="701">
        <v>26</v>
      </c>
      <c r="N23" s="701">
        <v>40</v>
      </c>
      <c r="O23" s="701">
        <v>1040</v>
      </c>
      <c r="P23" s="726"/>
      <c r="Q23" s="702">
        <v>26</v>
      </c>
    </row>
    <row r="24" spans="1:17" ht="14.45" customHeight="1" x14ac:dyDescent="0.2">
      <c r="A24" s="696" t="s">
        <v>3564</v>
      </c>
      <c r="B24" s="697" t="s">
        <v>3565</v>
      </c>
      <c r="C24" s="697" t="s">
        <v>2552</v>
      </c>
      <c r="D24" s="697" t="s">
        <v>3580</v>
      </c>
      <c r="E24" s="697" t="s">
        <v>3581</v>
      </c>
      <c r="F24" s="701">
        <v>47</v>
      </c>
      <c r="G24" s="701">
        <v>2585</v>
      </c>
      <c r="H24" s="701"/>
      <c r="I24" s="701">
        <v>55</v>
      </c>
      <c r="J24" s="701">
        <v>35</v>
      </c>
      <c r="K24" s="701">
        <v>1925</v>
      </c>
      <c r="L24" s="701"/>
      <c r="M24" s="701">
        <v>55</v>
      </c>
      <c r="N24" s="701">
        <v>71</v>
      </c>
      <c r="O24" s="701">
        <v>3976</v>
      </c>
      <c r="P24" s="726"/>
      <c r="Q24" s="702">
        <v>56</v>
      </c>
    </row>
    <row r="25" spans="1:17" ht="14.45" customHeight="1" x14ac:dyDescent="0.2">
      <c r="A25" s="696" t="s">
        <v>3564</v>
      </c>
      <c r="B25" s="697" t="s">
        <v>3565</v>
      </c>
      <c r="C25" s="697" t="s">
        <v>2552</v>
      </c>
      <c r="D25" s="697" t="s">
        <v>3582</v>
      </c>
      <c r="E25" s="697" t="s">
        <v>3583</v>
      </c>
      <c r="F25" s="701">
        <v>1792</v>
      </c>
      <c r="G25" s="701">
        <v>139776</v>
      </c>
      <c r="H25" s="701"/>
      <c r="I25" s="701">
        <v>78</v>
      </c>
      <c r="J25" s="701">
        <v>1881</v>
      </c>
      <c r="K25" s="701">
        <v>146718</v>
      </c>
      <c r="L25" s="701"/>
      <c r="M25" s="701">
        <v>78</v>
      </c>
      <c r="N25" s="701">
        <v>2034</v>
      </c>
      <c r="O25" s="701">
        <v>158652</v>
      </c>
      <c r="P25" s="726"/>
      <c r="Q25" s="702">
        <v>78</v>
      </c>
    </row>
    <row r="26" spans="1:17" ht="14.45" customHeight="1" x14ac:dyDescent="0.2">
      <c r="A26" s="696" t="s">
        <v>3564</v>
      </c>
      <c r="B26" s="697" t="s">
        <v>3565</v>
      </c>
      <c r="C26" s="697" t="s">
        <v>2552</v>
      </c>
      <c r="D26" s="697" t="s">
        <v>3584</v>
      </c>
      <c r="E26" s="697" t="s">
        <v>3585</v>
      </c>
      <c r="F26" s="701">
        <v>69</v>
      </c>
      <c r="G26" s="701">
        <v>1656</v>
      </c>
      <c r="H26" s="701"/>
      <c r="I26" s="701">
        <v>24</v>
      </c>
      <c r="J26" s="701">
        <v>75</v>
      </c>
      <c r="K26" s="701">
        <v>1875</v>
      </c>
      <c r="L26" s="701"/>
      <c r="M26" s="701">
        <v>25</v>
      </c>
      <c r="N26" s="701">
        <v>99</v>
      </c>
      <c r="O26" s="701">
        <v>2574</v>
      </c>
      <c r="P26" s="726"/>
      <c r="Q26" s="702">
        <v>26</v>
      </c>
    </row>
    <row r="27" spans="1:17" ht="14.45" customHeight="1" x14ac:dyDescent="0.2">
      <c r="A27" s="696" t="s">
        <v>3564</v>
      </c>
      <c r="B27" s="697" t="s">
        <v>3565</v>
      </c>
      <c r="C27" s="697" t="s">
        <v>2552</v>
      </c>
      <c r="D27" s="697" t="s">
        <v>3586</v>
      </c>
      <c r="E27" s="697" t="s">
        <v>3587</v>
      </c>
      <c r="F27" s="701"/>
      <c r="G27" s="701"/>
      <c r="H27" s="701"/>
      <c r="I27" s="701"/>
      <c r="J27" s="701">
        <v>1</v>
      </c>
      <c r="K27" s="701">
        <v>210</v>
      </c>
      <c r="L27" s="701"/>
      <c r="M27" s="701">
        <v>210</v>
      </c>
      <c r="N27" s="701"/>
      <c r="O27" s="701"/>
      <c r="P27" s="726"/>
      <c r="Q27" s="702"/>
    </row>
    <row r="28" spans="1:17" ht="14.45" customHeight="1" x14ac:dyDescent="0.2">
      <c r="A28" s="696" t="s">
        <v>3564</v>
      </c>
      <c r="B28" s="697" t="s">
        <v>3565</v>
      </c>
      <c r="C28" s="697" t="s">
        <v>2552</v>
      </c>
      <c r="D28" s="697" t="s">
        <v>3588</v>
      </c>
      <c r="E28" s="697" t="s">
        <v>3589</v>
      </c>
      <c r="F28" s="701">
        <v>13</v>
      </c>
      <c r="G28" s="701">
        <v>858</v>
      </c>
      <c r="H28" s="701"/>
      <c r="I28" s="701">
        <v>66</v>
      </c>
      <c r="J28" s="701">
        <v>10</v>
      </c>
      <c r="K28" s="701">
        <v>660</v>
      </c>
      <c r="L28" s="701"/>
      <c r="M28" s="701">
        <v>66</v>
      </c>
      <c r="N28" s="701">
        <v>19</v>
      </c>
      <c r="O28" s="701">
        <v>1273</v>
      </c>
      <c r="P28" s="726"/>
      <c r="Q28" s="702">
        <v>67</v>
      </c>
    </row>
    <row r="29" spans="1:17" ht="14.45" customHeight="1" x14ac:dyDescent="0.2">
      <c r="A29" s="696" t="s">
        <v>3564</v>
      </c>
      <c r="B29" s="697" t="s">
        <v>3565</v>
      </c>
      <c r="C29" s="697" t="s">
        <v>2552</v>
      </c>
      <c r="D29" s="697" t="s">
        <v>3590</v>
      </c>
      <c r="E29" s="697" t="s">
        <v>3591</v>
      </c>
      <c r="F29" s="701">
        <v>1</v>
      </c>
      <c r="G29" s="701">
        <v>301</v>
      </c>
      <c r="H29" s="701"/>
      <c r="I29" s="701">
        <v>301</v>
      </c>
      <c r="J29" s="701"/>
      <c r="K29" s="701"/>
      <c r="L29" s="701"/>
      <c r="M29" s="701"/>
      <c r="N29" s="701">
        <v>2</v>
      </c>
      <c r="O29" s="701">
        <v>612</v>
      </c>
      <c r="P29" s="726"/>
      <c r="Q29" s="702">
        <v>306</v>
      </c>
    </row>
    <row r="30" spans="1:17" ht="14.45" customHeight="1" x14ac:dyDescent="0.2">
      <c r="A30" s="696" t="s">
        <v>3564</v>
      </c>
      <c r="B30" s="697" t="s">
        <v>3565</v>
      </c>
      <c r="C30" s="697" t="s">
        <v>2552</v>
      </c>
      <c r="D30" s="697" t="s">
        <v>3592</v>
      </c>
      <c r="E30" s="697" t="s">
        <v>3593</v>
      </c>
      <c r="F30" s="701">
        <v>47</v>
      </c>
      <c r="G30" s="701">
        <v>16497</v>
      </c>
      <c r="H30" s="701"/>
      <c r="I30" s="701">
        <v>351</v>
      </c>
      <c r="J30" s="701">
        <v>40</v>
      </c>
      <c r="K30" s="701">
        <v>14080</v>
      </c>
      <c r="L30" s="701"/>
      <c r="M30" s="701">
        <v>352</v>
      </c>
      <c r="N30" s="701">
        <v>16</v>
      </c>
      <c r="O30" s="701">
        <v>5664</v>
      </c>
      <c r="P30" s="726"/>
      <c r="Q30" s="702">
        <v>354</v>
      </c>
    </row>
    <row r="31" spans="1:17" ht="14.45" customHeight="1" x14ac:dyDescent="0.2">
      <c r="A31" s="696" t="s">
        <v>3564</v>
      </c>
      <c r="B31" s="697" t="s">
        <v>3565</v>
      </c>
      <c r="C31" s="697" t="s">
        <v>2552</v>
      </c>
      <c r="D31" s="697" t="s">
        <v>3594</v>
      </c>
      <c r="E31" s="697" t="s">
        <v>3595</v>
      </c>
      <c r="F31" s="701">
        <v>37</v>
      </c>
      <c r="G31" s="701">
        <v>925</v>
      </c>
      <c r="H31" s="701"/>
      <c r="I31" s="701">
        <v>25</v>
      </c>
      <c r="J31" s="701">
        <v>44</v>
      </c>
      <c r="K31" s="701">
        <v>1144</v>
      </c>
      <c r="L31" s="701"/>
      <c r="M31" s="701">
        <v>26</v>
      </c>
      <c r="N31" s="701">
        <v>51</v>
      </c>
      <c r="O31" s="701">
        <v>1377</v>
      </c>
      <c r="P31" s="726"/>
      <c r="Q31" s="702">
        <v>27</v>
      </c>
    </row>
    <row r="32" spans="1:17" ht="14.45" customHeight="1" x14ac:dyDescent="0.2">
      <c r="A32" s="696" t="s">
        <v>3564</v>
      </c>
      <c r="B32" s="697" t="s">
        <v>3565</v>
      </c>
      <c r="C32" s="697" t="s">
        <v>2552</v>
      </c>
      <c r="D32" s="697" t="s">
        <v>3596</v>
      </c>
      <c r="E32" s="697" t="s">
        <v>3597</v>
      </c>
      <c r="F32" s="701"/>
      <c r="G32" s="701"/>
      <c r="H32" s="701"/>
      <c r="I32" s="701"/>
      <c r="J32" s="701">
        <v>1</v>
      </c>
      <c r="K32" s="701">
        <v>743</v>
      </c>
      <c r="L32" s="701"/>
      <c r="M32" s="701">
        <v>743</v>
      </c>
      <c r="N32" s="701"/>
      <c r="O32" s="701"/>
      <c r="P32" s="726"/>
      <c r="Q32" s="702"/>
    </row>
    <row r="33" spans="1:17" ht="14.45" customHeight="1" x14ac:dyDescent="0.2">
      <c r="A33" s="696" t="s">
        <v>3564</v>
      </c>
      <c r="B33" s="697" t="s">
        <v>3565</v>
      </c>
      <c r="C33" s="697" t="s">
        <v>2552</v>
      </c>
      <c r="D33" s="697" t="s">
        <v>3598</v>
      </c>
      <c r="E33" s="697" t="s">
        <v>3599</v>
      </c>
      <c r="F33" s="701">
        <v>203</v>
      </c>
      <c r="G33" s="701">
        <v>36743</v>
      </c>
      <c r="H33" s="701"/>
      <c r="I33" s="701">
        <v>181</v>
      </c>
      <c r="J33" s="701">
        <v>236</v>
      </c>
      <c r="K33" s="701">
        <v>42716</v>
      </c>
      <c r="L33" s="701"/>
      <c r="M33" s="701">
        <v>181</v>
      </c>
      <c r="N33" s="701">
        <v>288</v>
      </c>
      <c r="O33" s="701">
        <v>52704</v>
      </c>
      <c r="P33" s="726"/>
      <c r="Q33" s="702">
        <v>183</v>
      </c>
    </row>
    <row r="34" spans="1:17" ht="14.45" customHeight="1" x14ac:dyDescent="0.2">
      <c r="A34" s="696" t="s">
        <v>3564</v>
      </c>
      <c r="B34" s="697" t="s">
        <v>3565</v>
      </c>
      <c r="C34" s="697" t="s">
        <v>2552</v>
      </c>
      <c r="D34" s="697" t="s">
        <v>3600</v>
      </c>
      <c r="E34" s="697" t="s">
        <v>3601</v>
      </c>
      <c r="F34" s="701">
        <v>84</v>
      </c>
      <c r="G34" s="701">
        <v>21336</v>
      </c>
      <c r="H34" s="701"/>
      <c r="I34" s="701">
        <v>254</v>
      </c>
      <c r="J34" s="701">
        <v>68</v>
      </c>
      <c r="K34" s="701">
        <v>17272</v>
      </c>
      <c r="L34" s="701"/>
      <c r="M34" s="701">
        <v>254</v>
      </c>
      <c r="N34" s="701">
        <v>139</v>
      </c>
      <c r="O34" s="701">
        <v>35584</v>
      </c>
      <c r="P34" s="726"/>
      <c r="Q34" s="702">
        <v>256</v>
      </c>
    </row>
    <row r="35" spans="1:17" ht="14.45" customHeight="1" x14ac:dyDescent="0.2">
      <c r="A35" s="696" t="s">
        <v>3564</v>
      </c>
      <c r="B35" s="697" t="s">
        <v>3565</v>
      </c>
      <c r="C35" s="697" t="s">
        <v>2552</v>
      </c>
      <c r="D35" s="697" t="s">
        <v>3602</v>
      </c>
      <c r="E35" s="697" t="s">
        <v>3603</v>
      </c>
      <c r="F35" s="701"/>
      <c r="G35" s="701"/>
      <c r="H35" s="701"/>
      <c r="I35" s="701"/>
      <c r="J35" s="701">
        <v>1</v>
      </c>
      <c r="K35" s="701">
        <v>269</v>
      </c>
      <c r="L35" s="701"/>
      <c r="M35" s="701">
        <v>269</v>
      </c>
      <c r="N35" s="701"/>
      <c r="O35" s="701"/>
      <c r="P35" s="726"/>
      <c r="Q35" s="702"/>
    </row>
    <row r="36" spans="1:17" ht="14.45" customHeight="1" x14ac:dyDescent="0.2">
      <c r="A36" s="696" t="s">
        <v>3564</v>
      </c>
      <c r="B36" s="697" t="s">
        <v>3565</v>
      </c>
      <c r="C36" s="697" t="s">
        <v>2552</v>
      </c>
      <c r="D36" s="697" t="s">
        <v>3604</v>
      </c>
      <c r="E36" s="697" t="s">
        <v>3605</v>
      </c>
      <c r="F36" s="701">
        <v>433</v>
      </c>
      <c r="G36" s="701">
        <v>93961</v>
      </c>
      <c r="H36" s="701"/>
      <c r="I36" s="701">
        <v>217</v>
      </c>
      <c r="J36" s="701">
        <v>492</v>
      </c>
      <c r="K36" s="701">
        <v>106764</v>
      </c>
      <c r="L36" s="701"/>
      <c r="M36" s="701">
        <v>217</v>
      </c>
      <c r="N36" s="701">
        <v>526</v>
      </c>
      <c r="O36" s="701">
        <v>115194</v>
      </c>
      <c r="P36" s="726"/>
      <c r="Q36" s="702">
        <v>219</v>
      </c>
    </row>
    <row r="37" spans="1:17" ht="14.45" customHeight="1" x14ac:dyDescent="0.2">
      <c r="A37" s="696" t="s">
        <v>3564</v>
      </c>
      <c r="B37" s="697" t="s">
        <v>3565</v>
      </c>
      <c r="C37" s="697" t="s">
        <v>2552</v>
      </c>
      <c r="D37" s="697" t="s">
        <v>3606</v>
      </c>
      <c r="E37" s="697" t="s">
        <v>3607</v>
      </c>
      <c r="F37" s="701">
        <v>1</v>
      </c>
      <c r="G37" s="701">
        <v>37</v>
      </c>
      <c r="H37" s="701"/>
      <c r="I37" s="701">
        <v>37</v>
      </c>
      <c r="J37" s="701">
        <v>3</v>
      </c>
      <c r="K37" s="701">
        <v>111</v>
      </c>
      <c r="L37" s="701"/>
      <c r="M37" s="701">
        <v>37</v>
      </c>
      <c r="N37" s="701">
        <v>4</v>
      </c>
      <c r="O37" s="701">
        <v>156</v>
      </c>
      <c r="P37" s="726"/>
      <c r="Q37" s="702">
        <v>39</v>
      </c>
    </row>
    <row r="38" spans="1:17" ht="14.45" customHeight="1" x14ac:dyDescent="0.2">
      <c r="A38" s="696" t="s">
        <v>3564</v>
      </c>
      <c r="B38" s="697" t="s">
        <v>3565</v>
      </c>
      <c r="C38" s="697" t="s">
        <v>2552</v>
      </c>
      <c r="D38" s="697" t="s">
        <v>3608</v>
      </c>
      <c r="E38" s="697" t="s">
        <v>3609</v>
      </c>
      <c r="F38" s="701">
        <v>1</v>
      </c>
      <c r="G38" s="701">
        <v>594</v>
      </c>
      <c r="H38" s="701"/>
      <c r="I38" s="701">
        <v>594</v>
      </c>
      <c r="J38" s="701">
        <v>3</v>
      </c>
      <c r="K38" s="701">
        <v>1785</v>
      </c>
      <c r="L38" s="701"/>
      <c r="M38" s="701">
        <v>595</v>
      </c>
      <c r="N38" s="701"/>
      <c r="O38" s="701"/>
      <c r="P38" s="726"/>
      <c r="Q38" s="702"/>
    </row>
    <row r="39" spans="1:17" ht="14.45" customHeight="1" x14ac:dyDescent="0.2">
      <c r="A39" s="696" t="s">
        <v>3564</v>
      </c>
      <c r="B39" s="697" t="s">
        <v>3565</v>
      </c>
      <c r="C39" s="697" t="s">
        <v>2552</v>
      </c>
      <c r="D39" s="697" t="s">
        <v>3610</v>
      </c>
      <c r="E39" s="697" t="s">
        <v>3611</v>
      </c>
      <c r="F39" s="701">
        <v>8</v>
      </c>
      <c r="G39" s="701">
        <v>400</v>
      </c>
      <c r="H39" s="701"/>
      <c r="I39" s="701">
        <v>50</v>
      </c>
      <c r="J39" s="701">
        <v>14</v>
      </c>
      <c r="K39" s="701">
        <v>700</v>
      </c>
      <c r="L39" s="701"/>
      <c r="M39" s="701">
        <v>50</v>
      </c>
      <c r="N39" s="701">
        <v>26</v>
      </c>
      <c r="O39" s="701">
        <v>1326</v>
      </c>
      <c r="P39" s="726"/>
      <c r="Q39" s="702">
        <v>51</v>
      </c>
    </row>
    <row r="40" spans="1:17" ht="14.45" customHeight="1" x14ac:dyDescent="0.2">
      <c r="A40" s="696" t="s">
        <v>3564</v>
      </c>
      <c r="B40" s="697" t="s">
        <v>3565</v>
      </c>
      <c r="C40" s="697" t="s">
        <v>2552</v>
      </c>
      <c r="D40" s="697" t="s">
        <v>3612</v>
      </c>
      <c r="E40" s="697" t="s">
        <v>3613</v>
      </c>
      <c r="F40" s="701">
        <v>1</v>
      </c>
      <c r="G40" s="701">
        <v>548</v>
      </c>
      <c r="H40" s="701"/>
      <c r="I40" s="701">
        <v>548</v>
      </c>
      <c r="J40" s="701">
        <v>1</v>
      </c>
      <c r="K40" s="701">
        <v>549</v>
      </c>
      <c r="L40" s="701"/>
      <c r="M40" s="701">
        <v>549</v>
      </c>
      <c r="N40" s="701"/>
      <c r="O40" s="701"/>
      <c r="P40" s="726"/>
      <c r="Q40" s="702"/>
    </row>
    <row r="41" spans="1:17" ht="14.45" customHeight="1" x14ac:dyDescent="0.2">
      <c r="A41" s="696" t="s">
        <v>3564</v>
      </c>
      <c r="B41" s="697" t="s">
        <v>3565</v>
      </c>
      <c r="C41" s="697" t="s">
        <v>2552</v>
      </c>
      <c r="D41" s="697" t="s">
        <v>3614</v>
      </c>
      <c r="E41" s="697" t="s">
        <v>3615</v>
      </c>
      <c r="F41" s="701"/>
      <c r="G41" s="701"/>
      <c r="H41" s="701"/>
      <c r="I41" s="701"/>
      <c r="J41" s="701">
        <v>1</v>
      </c>
      <c r="K41" s="701">
        <v>737</v>
      </c>
      <c r="L41" s="701"/>
      <c r="M41" s="701">
        <v>737</v>
      </c>
      <c r="N41" s="701"/>
      <c r="O41" s="701"/>
      <c r="P41" s="726"/>
      <c r="Q41" s="702"/>
    </row>
    <row r="42" spans="1:17" ht="14.45" customHeight="1" x14ac:dyDescent="0.2">
      <c r="A42" s="696" t="s">
        <v>3564</v>
      </c>
      <c r="B42" s="697" t="s">
        <v>3565</v>
      </c>
      <c r="C42" s="697" t="s">
        <v>2552</v>
      </c>
      <c r="D42" s="697" t="s">
        <v>3616</v>
      </c>
      <c r="E42" s="697" t="s">
        <v>3617</v>
      </c>
      <c r="F42" s="701"/>
      <c r="G42" s="701"/>
      <c r="H42" s="701"/>
      <c r="I42" s="701"/>
      <c r="J42" s="701">
        <v>2</v>
      </c>
      <c r="K42" s="701">
        <v>662</v>
      </c>
      <c r="L42" s="701"/>
      <c r="M42" s="701">
        <v>331</v>
      </c>
      <c r="N42" s="701"/>
      <c r="O42" s="701"/>
      <c r="P42" s="726"/>
      <c r="Q42" s="702"/>
    </row>
    <row r="43" spans="1:17" ht="14.45" customHeight="1" x14ac:dyDescent="0.2">
      <c r="A43" s="696" t="s">
        <v>3564</v>
      </c>
      <c r="B43" s="697" t="s">
        <v>3565</v>
      </c>
      <c r="C43" s="697" t="s">
        <v>2552</v>
      </c>
      <c r="D43" s="697" t="s">
        <v>3618</v>
      </c>
      <c r="E43" s="697" t="s">
        <v>3619</v>
      </c>
      <c r="F43" s="701"/>
      <c r="G43" s="701"/>
      <c r="H43" s="701"/>
      <c r="I43" s="701"/>
      <c r="J43" s="701">
        <v>1</v>
      </c>
      <c r="K43" s="701">
        <v>348</v>
      </c>
      <c r="L43" s="701"/>
      <c r="M43" s="701">
        <v>348</v>
      </c>
      <c r="N43" s="701"/>
      <c r="O43" s="701"/>
      <c r="P43" s="726"/>
      <c r="Q43" s="702"/>
    </row>
    <row r="44" spans="1:17" ht="14.45" customHeight="1" x14ac:dyDescent="0.2">
      <c r="A44" s="696" t="s">
        <v>3564</v>
      </c>
      <c r="B44" s="697" t="s">
        <v>3565</v>
      </c>
      <c r="C44" s="697" t="s">
        <v>2552</v>
      </c>
      <c r="D44" s="697" t="s">
        <v>3620</v>
      </c>
      <c r="E44" s="697" t="s">
        <v>3621</v>
      </c>
      <c r="F44" s="701">
        <v>1</v>
      </c>
      <c r="G44" s="701">
        <v>754</v>
      </c>
      <c r="H44" s="701"/>
      <c r="I44" s="701">
        <v>754</v>
      </c>
      <c r="J44" s="701">
        <v>2</v>
      </c>
      <c r="K44" s="701">
        <v>1510</v>
      </c>
      <c r="L44" s="701"/>
      <c r="M44" s="701">
        <v>755</v>
      </c>
      <c r="N44" s="701"/>
      <c r="O44" s="701"/>
      <c r="P44" s="726"/>
      <c r="Q44" s="702"/>
    </row>
    <row r="45" spans="1:17" ht="14.45" customHeight="1" x14ac:dyDescent="0.2">
      <c r="A45" s="696" t="s">
        <v>3564</v>
      </c>
      <c r="B45" s="697" t="s">
        <v>3565</v>
      </c>
      <c r="C45" s="697" t="s">
        <v>2552</v>
      </c>
      <c r="D45" s="697" t="s">
        <v>3622</v>
      </c>
      <c r="E45" s="697" t="s">
        <v>3623</v>
      </c>
      <c r="F45" s="701"/>
      <c r="G45" s="701"/>
      <c r="H45" s="701"/>
      <c r="I45" s="701"/>
      <c r="J45" s="701">
        <v>3</v>
      </c>
      <c r="K45" s="701">
        <v>699</v>
      </c>
      <c r="L45" s="701"/>
      <c r="M45" s="701">
        <v>233</v>
      </c>
      <c r="N45" s="701">
        <v>1</v>
      </c>
      <c r="O45" s="701">
        <v>234</v>
      </c>
      <c r="P45" s="726"/>
      <c r="Q45" s="702">
        <v>234</v>
      </c>
    </row>
    <row r="46" spans="1:17" ht="14.45" customHeight="1" x14ac:dyDescent="0.2">
      <c r="A46" s="696" t="s">
        <v>3564</v>
      </c>
      <c r="B46" s="697" t="s">
        <v>3565</v>
      </c>
      <c r="C46" s="697" t="s">
        <v>2552</v>
      </c>
      <c r="D46" s="697" t="s">
        <v>3624</v>
      </c>
      <c r="E46" s="697" t="s">
        <v>3625</v>
      </c>
      <c r="F46" s="701"/>
      <c r="G46" s="701"/>
      <c r="H46" s="701"/>
      <c r="I46" s="701"/>
      <c r="J46" s="701"/>
      <c r="K46" s="701"/>
      <c r="L46" s="701"/>
      <c r="M46" s="701"/>
      <c r="N46" s="701">
        <v>1</v>
      </c>
      <c r="O46" s="701">
        <v>237</v>
      </c>
      <c r="P46" s="726"/>
      <c r="Q46" s="702">
        <v>237</v>
      </c>
    </row>
    <row r="47" spans="1:17" ht="14.45" customHeight="1" x14ac:dyDescent="0.2">
      <c r="A47" s="696" t="s">
        <v>3564</v>
      </c>
      <c r="B47" s="697" t="s">
        <v>3565</v>
      </c>
      <c r="C47" s="697" t="s">
        <v>2552</v>
      </c>
      <c r="D47" s="697" t="s">
        <v>3626</v>
      </c>
      <c r="E47" s="697" t="s">
        <v>3627</v>
      </c>
      <c r="F47" s="701"/>
      <c r="G47" s="701"/>
      <c r="H47" s="701"/>
      <c r="I47" s="701"/>
      <c r="J47" s="701"/>
      <c r="K47" s="701"/>
      <c r="L47" s="701"/>
      <c r="M47" s="701"/>
      <c r="N47" s="701">
        <v>7</v>
      </c>
      <c r="O47" s="701">
        <v>2898</v>
      </c>
      <c r="P47" s="726"/>
      <c r="Q47" s="702">
        <v>414</v>
      </c>
    </row>
    <row r="48" spans="1:17" ht="14.45" customHeight="1" x14ac:dyDescent="0.2">
      <c r="A48" s="696" t="s">
        <v>3564</v>
      </c>
      <c r="B48" s="697" t="s">
        <v>3565</v>
      </c>
      <c r="C48" s="697" t="s">
        <v>2552</v>
      </c>
      <c r="D48" s="697" t="s">
        <v>3628</v>
      </c>
      <c r="E48" s="697" t="s">
        <v>3629</v>
      </c>
      <c r="F48" s="701">
        <v>1</v>
      </c>
      <c r="G48" s="701">
        <v>653</v>
      </c>
      <c r="H48" s="701"/>
      <c r="I48" s="701">
        <v>653</v>
      </c>
      <c r="J48" s="701"/>
      <c r="K48" s="701"/>
      <c r="L48" s="701"/>
      <c r="M48" s="701"/>
      <c r="N48" s="701"/>
      <c r="O48" s="701"/>
      <c r="P48" s="726"/>
      <c r="Q48" s="702"/>
    </row>
    <row r="49" spans="1:17" ht="14.45" customHeight="1" x14ac:dyDescent="0.2">
      <c r="A49" s="696" t="s">
        <v>3564</v>
      </c>
      <c r="B49" s="697" t="s">
        <v>3565</v>
      </c>
      <c r="C49" s="697" t="s">
        <v>2552</v>
      </c>
      <c r="D49" s="697" t="s">
        <v>3630</v>
      </c>
      <c r="E49" s="697" t="s">
        <v>3631</v>
      </c>
      <c r="F49" s="701"/>
      <c r="G49" s="701"/>
      <c r="H49" s="701"/>
      <c r="I49" s="701"/>
      <c r="J49" s="701"/>
      <c r="K49" s="701"/>
      <c r="L49" s="701"/>
      <c r="M49" s="701"/>
      <c r="N49" s="701">
        <v>4</v>
      </c>
      <c r="O49" s="701">
        <v>2384</v>
      </c>
      <c r="P49" s="726"/>
      <c r="Q49" s="702">
        <v>596</v>
      </c>
    </row>
    <row r="50" spans="1:17" ht="14.45" customHeight="1" x14ac:dyDescent="0.2">
      <c r="A50" s="696" t="s">
        <v>3564</v>
      </c>
      <c r="B50" s="697" t="s">
        <v>3565</v>
      </c>
      <c r="C50" s="697" t="s">
        <v>2552</v>
      </c>
      <c r="D50" s="697" t="s">
        <v>3632</v>
      </c>
      <c r="E50" s="697" t="s">
        <v>3633</v>
      </c>
      <c r="F50" s="701">
        <v>1</v>
      </c>
      <c r="G50" s="701">
        <v>388</v>
      </c>
      <c r="H50" s="701"/>
      <c r="I50" s="701">
        <v>388</v>
      </c>
      <c r="J50" s="701">
        <v>4</v>
      </c>
      <c r="K50" s="701">
        <v>1556</v>
      </c>
      <c r="L50" s="701"/>
      <c r="M50" s="701">
        <v>389</v>
      </c>
      <c r="N50" s="701">
        <v>3</v>
      </c>
      <c r="O50" s="701">
        <v>1173</v>
      </c>
      <c r="P50" s="726"/>
      <c r="Q50" s="702">
        <v>391</v>
      </c>
    </row>
    <row r="51" spans="1:17" ht="14.45" customHeight="1" x14ac:dyDescent="0.2">
      <c r="A51" s="696" t="s">
        <v>3564</v>
      </c>
      <c r="B51" s="697" t="s">
        <v>3565</v>
      </c>
      <c r="C51" s="697" t="s">
        <v>2552</v>
      </c>
      <c r="D51" s="697" t="s">
        <v>3634</v>
      </c>
      <c r="E51" s="697" t="s">
        <v>3635</v>
      </c>
      <c r="F51" s="701"/>
      <c r="G51" s="701"/>
      <c r="H51" s="701"/>
      <c r="I51" s="701"/>
      <c r="J51" s="701">
        <v>10</v>
      </c>
      <c r="K51" s="701">
        <v>7910</v>
      </c>
      <c r="L51" s="701"/>
      <c r="M51" s="701">
        <v>791</v>
      </c>
      <c r="N51" s="701"/>
      <c r="O51" s="701"/>
      <c r="P51" s="726"/>
      <c r="Q51" s="702"/>
    </row>
    <row r="52" spans="1:17" ht="14.45" customHeight="1" x14ac:dyDescent="0.2">
      <c r="A52" s="696" t="s">
        <v>3564</v>
      </c>
      <c r="B52" s="697" t="s">
        <v>3565</v>
      </c>
      <c r="C52" s="697" t="s">
        <v>2552</v>
      </c>
      <c r="D52" s="697" t="s">
        <v>3636</v>
      </c>
      <c r="E52" s="697" t="s">
        <v>3637</v>
      </c>
      <c r="F52" s="701"/>
      <c r="G52" s="701"/>
      <c r="H52" s="701"/>
      <c r="I52" s="701"/>
      <c r="J52" s="701">
        <v>2</v>
      </c>
      <c r="K52" s="701">
        <v>452</v>
      </c>
      <c r="L52" s="701"/>
      <c r="M52" s="701">
        <v>226</v>
      </c>
      <c r="N52" s="701"/>
      <c r="O52" s="701"/>
      <c r="P52" s="726"/>
      <c r="Q52" s="702"/>
    </row>
    <row r="53" spans="1:17" ht="14.45" customHeight="1" x14ac:dyDescent="0.2">
      <c r="A53" s="696" t="s">
        <v>3564</v>
      </c>
      <c r="B53" s="697" t="s">
        <v>3565</v>
      </c>
      <c r="C53" s="697" t="s">
        <v>2552</v>
      </c>
      <c r="D53" s="697" t="s">
        <v>3638</v>
      </c>
      <c r="E53" s="697" t="s">
        <v>3639</v>
      </c>
      <c r="F53" s="701">
        <v>1</v>
      </c>
      <c r="G53" s="701">
        <v>567</v>
      </c>
      <c r="H53" s="701"/>
      <c r="I53" s="701">
        <v>567</v>
      </c>
      <c r="J53" s="701"/>
      <c r="K53" s="701"/>
      <c r="L53" s="701"/>
      <c r="M53" s="701"/>
      <c r="N53" s="701"/>
      <c r="O53" s="701"/>
      <c r="P53" s="726"/>
      <c r="Q53" s="702"/>
    </row>
    <row r="54" spans="1:17" ht="14.45" customHeight="1" x14ac:dyDescent="0.2">
      <c r="A54" s="696" t="s">
        <v>3564</v>
      </c>
      <c r="B54" s="697" t="s">
        <v>3565</v>
      </c>
      <c r="C54" s="697" t="s">
        <v>2552</v>
      </c>
      <c r="D54" s="697" t="s">
        <v>3640</v>
      </c>
      <c r="E54" s="697" t="s">
        <v>3641</v>
      </c>
      <c r="F54" s="701"/>
      <c r="G54" s="701"/>
      <c r="H54" s="701"/>
      <c r="I54" s="701"/>
      <c r="J54" s="701"/>
      <c r="K54" s="701"/>
      <c r="L54" s="701"/>
      <c r="M54" s="701"/>
      <c r="N54" s="701">
        <v>5</v>
      </c>
      <c r="O54" s="701">
        <v>4625</v>
      </c>
      <c r="P54" s="726"/>
      <c r="Q54" s="702">
        <v>925</v>
      </c>
    </row>
    <row r="55" spans="1:17" ht="14.45" customHeight="1" x14ac:dyDescent="0.2">
      <c r="A55" s="696" t="s">
        <v>3564</v>
      </c>
      <c r="B55" s="697" t="s">
        <v>3565</v>
      </c>
      <c r="C55" s="697" t="s">
        <v>2552</v>
      </c>
      <c r="D55" s="697" t="s">
        <v>3642</v>
      </c>
      <c r="E55" s="697" t="s">
        <v>3643</v>
      </c>
      <c r="F55" s="701"/>
      <c r="G55" s="701"/>
      <c r="H55" s="701"/>
      <c r="I55" s="701"/>
      <c r="J55" s="701"/>
      <c r="K55" s="701"/>
      <c r="L55" s="701"/>
      <c r="M55" s="701"/>
      <c r="N55" s="701">
        <v>5</v>
      </c>
      <c r="O55" s="701">
        <v>4510</v>
      </c>
      <c r="P55" s="726"/>
      <c r="Q55" s="702">
        <v>902</v>
      </c>
    </row>
    <row r="56" spans="1:17" ht="14.45" customHeight="1" x14ac:dyDescent="0.2">
      <c r="A56" s="696" t="s">
        <v>3564</v>
      </c>
      <c r="B56" s="697" t="s">
        <v>3565</v>
      </c>
      <c r="C56" s="697" t="s">
        <v>2552</v>
      </c>
      <c r="D56" s="697" t="s">
        <v>3644</v>
      </c>
      <c r="E56" s="697" t="s">
        <v>3645</v>
      </c>
      <c r="F56" s="701">
        <v>15</v>
      </c>
      <c r="G56" s="701">
        <v>3675</v>
      </c>
      <c r="H56" s="701"/>
      <c r="I56" s="701">
        <v>245</v>
      </c>
      <c r="J56" s="701">
        <v>79</v>
      </c>
      <c r="K56" s="701">
        <v>19434</v>
      </c>
      <c r="L56" s="701"/>
      <c r="M56" s="701">
        <v>246</v>
      </c>
      <c r="N56" s="701">
        <v>90</v>
      </c>
      <c r="O56" s="701">
        <v>22500</v>
      </c>
      <c r="P56" s="726"/>
      <c r="Q56" s="702">
        <v>250</v>
      </c>
    </row>
    <row r="57" spans="1:17" ht="14.45" customHeight="1" x14ac:dyDescent="0.2">
      <c r="A57" s="696" t="s">
        <v>3564</v>
      </c>
      <c r="B57" s="697" t="s">
        <v>3565</v>
      </c>
      <c r="C57" s="697" t="s">
        <v>2552</v>
      </c>
      <c r="D57" s="697" t="s">
        <v>3646</v>
      </c>
      <c r="E57" s="697" t="s">
        <v>3647</v>
      </c>
      <c r="F57" s="701"/>
      <c r="G57" s="701"/>
      <c r="H57" s="701"/>
      <c r="I57" s="701"/>
      <c r="J57" s="701">
        <v>3</v>
      </c>
      <c r="K57" s="701">
        <v>612</v>
      </c>
      <c r="L57" s="701"/>
      <c r="M57" s="701">
        <v>204</v>
      </c>
      <c r="N57" s="701">
        <v>1</v>
      </c>
      <c r="O57" s="701">
        <v>205</v>
      </c>
      <c r="P57" s="726"/>
      <c r="Q57" s="702">
        <v>205</v>
      </c>
    </row>
    <row r="58" spans="1:17" ht="14.45" customHeight="1" x14ac:dyDescent="0.2">
      <c r="A58" s="696" t="s">
        <v>3564</v>
      </c>
      <c r="B58" s="697" t="s">
        <v>3565</v>
      </c>
      <c r="C58" s="697" t="s">
        <v>2552</v>
      </c>
      <c r="D58" s="697" t="s">
        <v>3648</v>
      </c>
      <c r="E58" s="697" t="s">
        <v>3649</v>
      </c>
      <c r="F58" s="701">
        <v>0</v>
      </c>
      <c r="G58" s="701">
        <v>0</v>
      </c>
      <c r="H58" s="701"/>
      <c r="I58" s="701"/>
      <c r="J58" s="701">
        <v>2</v>
      </c>
      <c r="K58" s="701">
        <v>938</v>
      </c>
      <c r="L58" s="701"/>
      <c r="M58" s="701">
        <v>469</v>
      </c>
      <c r="N58" s="701"/>
      <c r="O58" s="701"/>
      <c r="P58" s="726"/>
      <c r="Q58" s="702"/>
    </row>
    <row r="59" spans="1:17" ht="14.45" customHeight="1" x14ac:dyDescent="0.2">
      <c r="A59" s="696" t="s">
        <v>3564</v>
      </c>
      <c r="B59" s="697" t="s">
        <v>3565</v>
      </c>
      <c r="C59" s="697" t="s">
        <v>2552</v>
      </c>
      <c r="D59" s="697" t="s">
        <v>3650</v>
      </c>
      <c r="E59" s="697" t="s">
        <v>3651</v>
      </c>
      <c r="F59" s="701"/>
      <c r="G59" s="701"/>
      <c r="H59" s="701"/>
      <c r="I59" s="701"/>
      <c r="J59" s="701">
        <v>2</v>
      </c>
      <c r="K59" s="701">
        <v>1164</v>
      </c>
      <c r="L59" s="701"/>
      <c r="M59" s="701">
        <v>582</v>
      </c>
      <c r="N59" s="701">
        <v>3</v>
      </c>
      <c r="O59" s="701">
        <v>1758</v>
      </c>
      <c r="P59" s="726"/>
      <c r="Q59" s="702">
        <v>586</v>
      </c>
    </row>
    <row r="60" spans="1:17" ht="14.45" customHeight="1" x14ac:dyDescent="0.2">
      <c r="A60" s="696" t="s">
        <v>3564</v>
      </c>
      <c r="B60" s="697" t="s">
        <v>3565</v>
      </c>
      <c r="C60" s="697" t="s">
        <v>2552</v>
      </c>
      <c r="D60" s="697" t="s">
        <v>3652</v>
      </c>
      <c r="E60" s="697" t="s">
        <v>3653</v>
      </c>
      <c r="F60" s="701"/>
      <c r="G60" s="701"/>
      <c r="H60" s="701"/>
      <c r="I60" s="701"/>
      <c r="J60" s="701"/>
      <c r="K60" s="701"/>
      <c r="L60" s="701"/>
      <c r="M60" s="701"/>
      <c r="N60" s="701">
        <v>4</v>
      </c>
      <c r="O60" s="701">
        <v>12968</v>
      </c>
      <c r="P60" s="726"/>
      <c r="Q60" s="702">
        <v>3242</v>
      </c>
    </row>
    <row r="61" spans="1:17" ht="14.45" customHeight="1" x14ac:dyDescent="0.2">
      <c r="A61" s="696" t="s">
        <v>3564</v>
      </c>
      <c r="B61" s="697" t="s">
        <v>3565</v>
      </c>
      <c r="C61" s="697" t="s">
        <v>2552</v>
      </c>
      <c r="D61" s="697" t="s">
        <v>3654</v>
      </c>
      <c r="E61" s="697" t="s">
        <v>3655</v>
      </c>
      <c r="F61" s="701"/>
      <c r="G61" s="701"/>
      <c r="H61" s="701"/>
      <c r="I61" s="701"/>
      <c r="J61" s="701"/>
      <c r="K61" s="701"/>
      <c r="L61" s="701"/>
      <c r="M61" s="701"/>
      <c r="N61" s="701">
        <v>1</v>
      </c>
      <c r="O61" s="701">
        <v>65</v>
      </c>
      <c r="P61" s="726"/>
      <c r="Q61" s="702">
        <v>65</v>
      </c>
    </row>
    <row r="62" spans="1:17" ht="14.45" customHeight="1" x14ac:dyDescent="0.2">
      <c r="A62" s="696" t="s">
        <v>3564</v>
      </c>
      <c r="B62" s="697" t="s">
        <v>3565</v>
      </c>
      <c r="C62" s="697" t="s">
        <v>2552</v>
      </c>
      <c r="D62" s="697" t="s">
        <v>3656</v>
      </c>
      <c r="E62" s="697" t="s">
        <v>3657</v>
      </c>
      <c r="F62" s="701"/>
      <c r="G62" s="701"/>
      <c r="H62" s="701"/>
      <c r="I62" s="701"/>
      <c r="J62" s="701">
        <v>1</v>
      </c>
      <c r="K62" s="701">
        <v>4538</v>
      </c>
      <c r="L62" s="701"/>
      <c r="M62" s="701">
        <v>4538</v>
      </c>
      <c r="N62" s="701"/>
      <c r="O62" s="701"/>
      <c r="P62" s="726"/>
      <c r="Q62" s="702"/>
    </row>
    <row r="63" spans="1:17" ht="14.45" customHeight="1" x14ac:dyDescent="0.2">
      <c r="A63" s="696" t="s">
        <v>3564</v>
      </c>
      <c r="B63" s="697" t="s">
        <v>3565</v>
      </c>
      <c r="C63" s="697" t="s">
        <v>2552</v>
      </c>
      <c r="D63" s="697" t="s">
        <v>3658</v>
      </c>
      <c r="E63" s="697" t="s">
        <v>3659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3016</v>
      </c>
      <c r="P63" s="726"/>
      <c r="Q63" s="702">
        <v>3016</v>
      </c>
    </row>
    <row r="64" spans="1:17" ht="14.45" customHeight="1" x14ac:dyDescent="0.2">
      <c r="A64" s="696" t="s">
        <v>3564</v>
      </c>
      <c r="B64" s="697" t="s">
        <v>3565</v>
      </c>
      <c r="C64" s="697" t="s">
        <v>2552</v>
      </c>
      <c r="D64" s="697" t="s">
        <v>3660</v>
      </c>
      <c r="E64" s="697" t="s">
        <v>3661</v>
      </c>
      <c r="F64" s="701"/>
      <c r="G64" s="701"/>
      <c r="H64" s="701"/>
      <c r="I64" s="701"/>
      <c r="J64" s="701"/>
      <c r="K64" s="701"/>
      <c r="L64" s="701"/>
      <c r="M64" s="701"/>
      <c r="N64" s="701">
        <v>61</v>
      </c>
      <c r="O64" s="701">
        <v>18910</v>
      </c>
      <c r="P64" s="726"/>
      <c r="Q64" s="702">
        <v>310</v>
      </c>
    </row>
    <row r="65" spans="1:17" ht="14.45" customHeight="1" x14ac:dyDescent="0.2">
      <c r="A65" s="696" t="s">
        <v>3662</v>
      </c>
      <c r="B65" s="697" t="s">
        <v>3663</v>
      </c>
      <c r="C65" s="697" t="s">
        <v>2552</v>
      </c>
      <c r="D65" s="697" t="s">
        <v>3664</v>
      </c>
      <c r="E65" s="697" t="s">
        <v>3665</v>
      </c>
      <c r="F65" s="701">
        <v>289</v>
      </c>
      <c r="G65" s="701">
        <v>8092</v>
      </c>
      <c r="H65" s="701"/>
      <c r="I65" s="701">
        <v>28</v>
      </c>
      <c r="J65" s="701">
        <v>295</v>
      </c>
      <c r="K65" s="701">
        <v>8260</v>
      </c>
      <c r="L65" s="701"/>
      <c r="M65" s="701">
        <v>28</v>
      </c>
      <c r="N65" s="701">
        <v>553</v>
      </c>
      <c r="O65" s="701">
        <v>16037</v>
      </c>
      <c r="P65" s="726"/>
      <c r="Q65" s="702">
        <v>29</v>
      </c>
    </row>
    <row r="66" spans="1:17" ht="14.45" customHeight="1" x14ac:dyDescent="0.2">
      <c r="A66" s="696" t="s">
        <v>3662</v>
      </c>
      <c r="B66" s="697" t="s">
        <v>3663</v>
      </c>
      <c r="C66" s="697" t="s">
        <v>2552</v>
      </c>
      <c r="D66" s="697" t="s">
        <v>3666</v>
      </c>
      <c r="E66" s="697" t="s">
        <v>3667</v>
      </c>
      <c r="F66" s="701">
        <v>432</v>
      </c>
      <c r="G66" s="701">
        <v>23328</v>
      </c>
      <c r="H66" s="701"/>
      <c r="I66" s="701">
        <v>54</v>
      </c>
      <c r="J66" s="701">
        <v>411</v>
      </c>
      <c r="K66" s="701">
        <v>22194</v>
      </c>
      <c r="L66" s="701"/>
      <c r="M66" s="701">
        <v>54</v>
      </c>
      <c r="N66" s="701">
        <v>850</v>
      </c>
      <c r="O66" s="701">
        <v>46750</v>
      </c>
      <c r="P66" s="726"/>
      <c r="Q66" s="702">
        <v>55</v>
      </c>
    </row>
    <row r="67" spans="1:17" ht="14.45" customHeight="1" x14ac:dyDescent="0.2">
      <c r="A67" s="696" t="s">
        <v>3662</v>
      </c>
      <c r="B67" s="697" t="s">
        <v>3663</v>
      </c>
      <c r="C67" s="697" t="s">
        <v>2552</v>
      </c>
      <c r="D67" s="697" t="s">
        <v>3668</v>
      </c>
      <c r="E67" s="697" t="s">
        <v>3669</v>
      </c>
      <c r="F67" s="701">
        <v>988</v>
      </c>
      <c r="G67" s="701">
        <v>23712</v>
      </c>
      <c r="H67" s="701"/>
      <c r="I67" s="701">
        <v>24</v>
      </c>
      <c r="J67" s="701">
        <v>937</v>
      </c>
      <c r="K67" s="701">
        <v>22488</v>
      </c>
      <c r="L67" s="701"/>
      <c r="M67" s="701">
        <v>24</v>
      </c>
      <c r="N67" s="701">
        <v>1137</v>
      </c>
      <c r="O67" s="701">
        <v>28425</v>
      </c>
      <c r="P67" s="726"/>
      <c r="Q67" s="702">
        <v>25</v>
      </c>
    </row>
    <row r="68" spans="1:17" ht="14.45" customHeight="1" x14ac:dyDescent="0.2">
      <c r="A68" s="696" t="s">
        <v>3662</v>
      </c>
      <c r="B68" s="697" t="s">
        <v>3663</v>
      </c>
      <c r="C68" s="697" t="s">
        <v>2552</v>
      </c>
      <c r="D68" s="697" t="s">
        <v>3670</v>
      </c>
      <c r="E68" s="697" t="s">
        <v>3671</v>
      </c>
      <c r="F68" s="701">
        <v>1235</v>
      </c>
      <c r="G68" s="701">
        <v>33345</v>
      </c>
      <c r="H68" s="701"/>
      <c r="I68" s="701">
        <v>27</v>
      </c>
      <c r="J68" s="701">
        <v>1217</v>
      </c>
      <c r="K68" s="701">
        <v>32859</v>
      </c>
      <c r="L68" s="701"/>
      <c r="M68" s="701">
        <v>27</v>
      </c>
      <c r="N68" s="701">
        <v>1794</v>
      </c>
      <c r="O68" s="701">
        <v>50232</v>
      </c>
      <c r="P68" s="726"/>
      <c r="Q68" s="702">
        <v>28</v>
      </c>
    </row>
    <row r="69" spans="1:17" ht="14.45" customHeight="1" x14ac:dyDescent="0.2">
      <c r="A69" s="696" t="s">
        <v>3662</v>
      </c>
      <c r="B69" s="697" t="s">
        <v>3663</v>
      </c>
      <c r="C69" s="697" t="s">
        <v>2552</v>
      </c>
      <c r="D69" s="697" t="s">
        <v>3672</v>
      </c>
      <c r="E69" s="697" t="s">
        <v>3673</v>
      </c>
      <c r="F69" s="701">
        <v>1</v>
      </c>
      <c r="G69" s="701">
        <v>57</v>
      </c>
      <c r="H69" s="701"/>
      <c r="I69" s="701">
        <v>57</v>
      </c>
      <c r="J69" s="701">
        <v>1</v>
      </c>
      <c r="K69" s="701">
        <v>58</v>
      </c>
      <c r="L69" s="701"/>
      <c r="M69" s="701">
        <v>58</v>
      </c>
      <c r="N69" s="701">
        <v>1</v>
      </c>
      <c r="O69" s="701">
        <v>58</v>
      </c>
      <c r="P69" s="726"/>
      <c r="Q69" s="702">
        <v>58</v>
      </c>
    </row>
    <row r="70" spans="1:17" ht="14.45" customHeight="1" x14ac:dyDescent="0.2">
      <c r="A70" s="696" t="s">
        <v>3662</v>
      </c>
      <c r="B70" s="697" t="s">
        <v>3663</v>
      </c>
      <c r="C70" s="697" t="s">
        <v>2552</v>
      </c>
      <c r="D70" s="697" t="s">
        <v>3674</v>
      </c>
      <c r="E70" s="697" t="s">
        <v>3675</v>
      </c>
      <c r="F70" s="701">
        <v>275</v>
      </c>
      <c r="G70" s="701">
        <v>7425</v>
      </c>
      <c r="H70" s="701"/>
      <c r="I70" s="701">
        <v>27</v>
      </c>
      <c r="J70" s="701">
        <v>276</v>
      </c>
      <c r="K70" s="701">
        <v>7452</v>
      </c>
      <c r="L70" s="701"/>
      <c r="M70" s="701">
        <v>27</v>
      </c>
      <c r="N70" s="701">
        <v>507</v>
      </c>
      <c r="O70" s="701">
        <v>14196</v>
      </c>
      <c r="P70" s="726"/>
      <c r="Q70" s="702">
        <v>28</v>
      </c>
    </row>
    <row r="71" spans="1:17" ht="14.45" customHeight="1" x14ac:dyDescent="0.2">
      <c r="A71" s="696" t="s">
        <v>3662</v>
      </c>
      <c r="B71" s="697" t="s">
        <v>3663</v>
      </c>
      <c r="C71" s="697" t="s">
        <v>2552</v>
      </c>
      <c r="D71" s="697" t="s">
        <v>3676</v>
      </c>
      <c r="E71" s="697" t="s">
        <v>3677</v>
      </c>
      <c r="F71" s="701">
        <v>3934</v>
      </c>
      <c r="G71" s="701">
        <v>90482</v>
      </c>
      <c r="H71" s="701"/>
      <c r="I71" s="701">
        <v>23</v>
      </c>
      <c r="J71" s="701">
        <v>4467</v>
      </c>
      <c r="K71" s="701">
        <v>102741</v>
      </c>
      <c r="L71" s="701"/>
      <c r="M71" s="701">
        <v>23</v>
      </c>
      <c r="N71" s="701">
        <v>5291</v>
      </c>
      <c r="O71" s="701">
        <v>126984</v>
      </c>
      <c r="P71" s="726"/>
      <c r="Q71" s="702">
        <v>24</v>
      </c>
    </row>
    <row r="72" spans="1:17" ht="14.45" customHeight="1" x14ac:dyDescent="0.2">
      <c r="A72" s="696" t="s">
        <v>3662</v>
      </c>
      <c r="B72" s="697" t="s">
        <v>3663</v>
      </c>
      <c r="C72" s="697" t="s">
        <v>2552</v>
      </c>
      <c r="D72" s="697" t="s">
        <v>3678</v>
      </c>
      <c r="E72" s="697" t="s">
        <v>3679</v>
      </c>
      <c r="F72" s="701">
        <v>8</v>
      </c>
      <c r="G72" s="701">
        <v>552</v>
      </c>
      <c r="H72" s="701"/>
      <c r="I72" s="701">
        <v>69</v>
      </c>
      <c r="J72" s="701">
        <v>6</v>
      </c>
      <c r="K72" s="701">
        <v>414</v>
      </c>
      <c r="L72" s="701"/>
      <c r="M72" s="701">
        <v>69</v>
      </c>
      <c r="N72" s="701">
        <v>12</v>
      </c>
      <c r="O72" s="701">
        <v>840</v>
      </c>
      <c r="P72" s="726"/>
      <c r="Q72" s="702">
        <v>70</v>
      </c>
    </row>
    <row r="73" spans="1:17" ht="14.45" customHeight="1" x14ac:dyDescent="0.2">
      <c r="A73" s="696" t="s">
        <v>3662</v>
      </c>
      <c r="B73" s="697" t="s">
        <v>3663</v>
      </c>
      <c r="C73" s="697" t="s">
        <v>2552</v>
      </c>
      <c r="D73" s="697" t="s">
        <v>3680</v>
      </c>
      <c r="E73" s="697" t="s">
        <v>3681</v>
      </c>
      <c r="F73" s="701">
        <v>3625</v>
      </c>
      <c r="G73" s="701">
        <v>224750</v>
      </c>
      <c r="H73" s="701"/>
      <c r="I73" s="701">
        <v>62</v>
      </c>
      <c r="J73" s="701">
        <v>4230</v>
      </c>
      <c r="K73" s="701">
        <v>266490</v>
      </c>
      <c r="L73" s="701"/>
      <c r="M73" s="701">
        <v>63</v>
      </c>
      <c r="N73" s="701">
        <v>4791</v>
      </c>
      <c r="O73" s="701">
        <v>301833</v>
      </c>
      <c r="P73" s="726"/>
      <c r="Q73" s="702">
        <v>63</v>
      </c>
    </row>
    <row r="74" spans="1:17" ht="14.45" customHeight="1" x14ac:dyDescent="0.2">
      <c r="A74" s="696" t="s">
        <v>3662</v>
      </c>
      <c r="B74" s="697" t="s">
        <v>3663</v>
      </c>
      <c r="C74" s="697" t="s">
        <v>2552</v>
      </c>
      <c r="D74" s="697" t="s">
        <v>3682</v>
      </c>
      <c r="E74" s="697" t="s">
        <v>3683</v>
      </c>
      <c r="F74" s="701">
        <v>1</v>
      </c>
      <c r="G74" s="701">
        <v>395</v>
      </c>
      <c r="H74" s="701"/>
      <c r="I74" s="701">
        <v>395</v>
      </c>
      <c r="J74" s="701">
        <v>3</v>
      </c>
      <c r="K74" s="701">
        <v>1185</v>
      </c>
      <c r="L74" s="701"/>
      <c r="M74" s="701">
        <v>395</v>
      </c>
      <c r="N74" s="701">
        <v>1</v>
      </c>
      <c r="O74" s="701">
        <v>396</v>
      </c>
      <c r="P74" s="726"/>
      <c r="Q74" s="702">
        <v>396</v>
      </c>
    </row>
    <row r="75" spans="1:17" ht="14.45" customHeight="1" x14ac:dyDescent="0.2">
      <c r="A75" s="696" t="s">
        <v>3662</v>
      </c>
      <c r="B75" s="697" t="s">
        <v>3663</v>
      </c>
      <c r="C75" s="697" t="s">
        <v>2552</v>
      </c>
      <c r="D75" s="697" t="s">
        <v>3684</v>
      </c>
      <c r="E75" s="697" t="s">
        <v>3685</v>
      </c>
      <c r="F75" s="701">
        <v>6</v>
      </c>
      <c r="G75" s="701">
        <v>504</v>
      </c>
      <c r="H75" s="701"/>
      <c r="I75" s="701">
        <v>84</v>
      </c>
      <c r="J75" s="701">
        <v>8</v>
      </c>
      <c r="K75" s="701">
        <v>680</v>
      </c>
      <c r="L75" s="701"/>
      <c r="M75" s="701">
        <v>85</v>
      </c>
      <c r="N75" s="701">
        <v>9</v>
      </c>
      <c r="O75" s="701">
        <v>774</v>
      </c>
      <c r="P75" s="726"/>
      <c r="Q75" s="702">
        <v>86</v>
      </c>
    </row>
    <row r="76" spans="1:17" ht="14.45" customHeight="1" x14ac:dyDescent="0.2">
      <c r="A76" s="696" t="s">
        <v>3662</v>
      </c>
      <c r="B76" s="697" t="s">
        <v>3663</v>
      </c>
      <c r="C76" s="697" t="s">
        <v>2552</v>
      </c>
      <c r="D76" s="697" t="s">
        <v>3686</v>
      </c>
      <c r="E76" s="697" t="s">
        <v>3687</v>
      </c>
      <c r="F76" s="701">
        <v>114</v>
      </c>
      <c r="G76" s="701">
        <v>112632</v>
      </c>
      <c r="H76" s="701"/>
      <c r="I76" s="701">
        <v>988</v>
      </c>
      <c r="J76" s="701">
        <v>82</v>
      </c>
      <c r="K76" s="701">
        <v>81016</v>
      </c>
      <c r="L76" s="701"/>
      <c r="M76" s="701">
        <v>988</v>
      </c>
      <c r="N76" s="701">
        <v>143</v>
      </c>
      <c r="O76" s="701">
        <v>141570</v>
      </c>
      <c r="P76" s="726"/>
      <c r="Q76" s="702">
        <v>990</v>
      </c>
    </row>
    <row r="77" spans="1:17" ht="14.45" customHeight="1" x14ac:dyDescent="0.2">
      <c r="A77" s="696" t="s">
        <v>3662</v>
      </c>
      <c r="B77" s="697" t="s">
        <v>3663</v>
      </c>
      <c r="C77" s="697" t="s">
        <v>2552</v>
      </c>
      <c r="D77" s="697" t="s">
        <v>3688</v>
      </c>
      <c r="E77" s="697" t="s">
        <v>3689</v>
      </c>
      <c r="F77" s="701"/>
      <c r="G77" s="701"/>
      <c r="H77" s="701"/>
      <c r="I77" s="701"/>
      <c r="J77" s="701">
        <v>1</v>
      </c>
      <c r="K77" s="701">
        <v>191</v>
      </c>
      <c r="L77" s="701"/>
      <c r="M77" s="701">
        <v>191</v>
      </c>
      <c r="N77" s="701">
        <v>1</v>
      </c>
      <c r="O77" s="701">
        <v>192</v>
      </c>
      <c r="P77" s="726"/>
      <c r="Q77" s="702">
        <v>192</v>
      </c>
    </row>
    <row r="78" spans="1:17" ht="14.45" customHeight="1" x14ac:dyDescent="0.2">
      <c r="A78" s="696" t="s">
        <v>3662</v>
      </c>
      <c r="B78" s="697" t="s">
        <v>3663</v>
      </c>
      <c r="C78" s="697" t="s">
        <v>2552</v>
      </c>
      <c r="D78" s="697" t="s">
        <v>3690</v>
      </c>
      <c r="E78" s="697" t="s">
        <v>3691</v>
      </c>
      <c r="F78" s="701">
        <v>3</v>
      </c>
      <c r="G78" s="701">
        <v>246</v>
      </c>
      <c r="H78" s="701"/>
      <c r="I78" s="701">
        <v>82</v>
      </c>
      <c r="J78" s="701">
        <v>9</v>
      </c>
      <c r="K78" s="701">
        <v>738</v>
      </c>
      <c r="L78" s="701"/>
      <c r="M78" s="701">
        <v>82</v>
      </c>
      <c r="N78" s="701">
        <v>5</v>
      </c>
      <c r="O78" s="701">
        <v>415</v>
      </c>
      <c r="P78" s="726"/>
      <c r="Q78" s="702">
        <v>83</v>
      </c>
    </row>
    <row r="79" spans="1:17" ht="14.45" customHeight="1" x14ac:dyDescent="0.2">
      <c r="A79" s="696" t="s">
        <v>3662</v>
      </c>
      <c r="B79" s="697" t="s">
        <v>3663</v>
      </c>
      <c r="C79" s="697" t="s">
        <v>2552</v>
      </c>
      <c r="D79" s="697" t="s">
        <v>3692</v>
      </c>
      <c r="E79" s="697" t="s">
        <v>3693</v>
      </c>
      <c r="F79" s="701">
        <v>7</v>
      </c>
      <c r="G79" s="701">
        <v>448</v>
      </c>
      <c r="H79" s="701"/>
      <c r="I79" s="701">
        <v>64</v>
      </c>
      <c r="J79" s="701">
        <v>18</v>
      </c>
      <c r="K79" s="701">
        <v>1152</v>
      </c>
      <c r="L79" s="701"/>
      <c r="M79" s="701">
        <v>64</v>
      </c>
      <c r="N79" s="701">
        <v>18</v>
      </c>
      <c r="O79" s="701">
        <v>1170</v>
      </c>
      <c r="P79" s="726"/>
      <c r="Q79" s="702">
        <v>65</v>
      </c>
    </row>
    <row r="80" spans="1:17" ht="14.45" customHeight="1" x14ac:dyDescent="0.2">
      <c r="A80" s="696" t="s">
        <v>3662</v>
      </c>
      <c r="B80" s="697" t="s">
        <v>3663</v>
      </c>
      <c r="C80" s="697" t="s">
        <v>2552</v>
      </c>
      <c r="D80" s="697" t="s">
        <v>3694</v>
      </c>
      <c r="E80" s="697" t="s">
        <v>3695</v>
      </c>
      <c r="F80" s="701">
        <v>601</v>
      </c>
      <c r="G80" s="701">
        <v>10217</v>
      </c>
      <c r="H80" s="701"/>
      <c r="I80" s="701">
        <v>17</v>
      </c>
      <c r="J80" s="701">
        <v>665</v>
      </c>
      <c r="K80" s="701">
        <v>11305</v>
      </c>
      <c r="L80" s="701"/>
      <c r="M80" s="701">
        <v>17</v>
      </c>
      <c r="N80" s="701">
        <v>243</v>
      </c>
      <c r="O80" s="701">
        <v>4131</v>
      </c>
      <c r="P80" s="726"/>
      <c r="Q80" s="702">
        <v>17</v>
      </c>
    </row>
    <row r="81" spans="1:17" ht="14.45" customHeight="1" x14ac:dyDescent="0.2">
      <c r="A81" s="696" t="s">
        <v>3662</v>
      </c>
      <c r="B81" s="697" t="s">
        <v>3663</v>
      </c>
      <c r="C81" s="697" t="s">
        <v>2552</v>
      </c>
      <c r="D81" s="697" t="s">
        <v>3696</v>
      </c>
      <c r="E81" s="697" t="s">
        <v>3697</v>
      </c>
      <c r="F81" s="701">
        <v>1</v>
      </c>
      <c r="G81" s="701">
        <v>108</v>
      </c>
      <c r="H81" s="701"/>
      <c r="I81" s="701">
        <v>108</v>
      </c>
      <c r="J81" s="701"/>
      <c r="K81" s="701"/>
      <c r="L81" s="701"/>
      <c r="M81" s="701"/>
      <c r="N81" s="701"/>
      <c r="O81" s="701"/>
      <c r="P81" s="726"/>
      <c r="Q81" s="702"/>
    </row>
    <row r="82" spans="1:17" ht="14.45" customHeight="1" x14ac:dyDescent="0.2">
      <c r="A82" s="696" t="s">
        <v>3662</v>
      </c>
      <c r="B82" s="697" t="s">
        <v>3663</v>
      </c>
      <c r="C82" s="697" t="s">
        <v>2552</v>
      </c>
      <c r="D82" s="697" t="s">
        <v>3698</v>
      </c>
      <c r="E82" s="697" t="s">
        <v>3699</v>
      </c>
      <c r="F82" s="701">
        <v>2</v>
      </c>
      <c r="G82" s="701">
        <v>130</v>
      </c>
      <c r="H82" s="701"/>
      <c r="I82" s="701">
        <v>65</v>
      </c>
      <c r="J82" s="701"/>
      <c r="K82" s="701"/>
      <c r="L82" s="701"/>
      <c r="M82" s="701"/>
      <c r="N82" s="701">
        <v>2</v>
      </c>
      <c r="O82" s="701">
        <v>134</v>
      </c>
      <c r="P82" s="726"/>
      <c r="Q82" s="702">
        <v>67</v>
      </c>
    </row>
    <row r="83" spans="1:17" ht="14.45" customHeight="1" x14ac:dyDescent="0.2">
      <c r="A83" s="696" t="s">
        <v>3662</v>
      </c>
      <c r="B83" s="697" t="s">
        <v>3663</v>
      </c>
      <c r="C83" s="697" t="s">
        <v>2552</v>
      </c>
      <c r="D83" s="697" t="s">
        <v>3700</v>
      </c>
      <c r="E83" s="697" t="s">
        <v>3701</v>
      </c>
      <c r="F83" s="701">
        <v>5</v>
      </c>
      <c r="G83" s="701">
        <v>235</v>
      </c>
      <c r="H83" s="701"/>
      <c r="I83" s="701">
        <v>47</v>
      </c>
      <c r="J83" s="701">
        <v>4</v>
      </c>
      <c r="K83" s="701">
        <v>188</v>
      </c>
      <c r="L83" s="701"/>
      <c r="M83" s="701">
        <v>47</v>
      </c>
      <c r="N83" s="701">
        <v>2</v>
      </c>
      <c r="O83" s="701">
        <v>94</v>
      </c>
      <c r="P83" s="726"/>
      <c r="Q83" s="702">
        <v>47</v>
      </c>
    </row>
    <row r="84" spans="1:17" ht="14.45" customHeight="1" x14ac:dyDescent="0.2">
      <c r="A84" s="696" t="s">
        <v>3662</v>
      </c>
      <c r="B84" s="697" t="s">
        <v>3663</v>
      </c>
      <c r="C84" s="697" t="s">
        <v>2552</v>
      </c>
      <c r="D84" s="697" t="s">
        <v>3702</v>
      </c>
      <c r="E84" s="697" t="s">
        <v>3703</v>
      </c>
      <c r="F84" s="701"/>
      <c r="G84" s="701"/>
      <c r="H84" s="701"/>
      <c r="I84" s="701"/>
      <c r="J84" s="701">
        <v>2</v>
      </c>
      <c r="K84" s="701">
        <v>122</v>
      </c>
      <c r="L84" s="701"/>
      <c r="M84" s="701">
        <v>61</v>
      </c>
      <c r="N84" s="701">
        <v>11</v>
      </c>
      <c r="O84" s="701">
        <v>682</v>
      </c>
      <c r="P84" s="726"/>
      <c r="Q84" s="702">
        <v>62</v>
      </c>
    </row>
    <row r="85" spans="1:17" ht="14.45" customHeight="1" x14ac:dyDescent="0.2">
      <c r="A85" s="696" t="s">
        <v>3662</v>
      </c>
      <c r="B85" s="697" t="s">
        <v>3663</v>
      </c>
      <c r="C85" s="697" t="s">
        <v>2552</v>
      </c>
      <c r="D85" s="697" t="s">
        <v>3704</v>
      </c>
      <c r="E85" s="697" t="s">
        <v>3705</v>
      </c>
      <c r="F85" s="701"/>
      <c r="G85" s="701"/>
      <c r="H85" s="701"/>
      <c r="I85" s="701"/>
      <c r="J85" s="701"/>
      <c r="K85" s="701"/>
      <c r="L85" s="701"/>
      <c r="M85" s="701"/>
      <c r="N85" s="701">
        <v>0</v>
      </c>
      <c r="O85" s="701">
        <v>0</v>
      </c>
      <c r="P85" s="726"/>
      <c r="Q85" s="702"/>
    </row>
    <row r="86" spans="1:17" ht="14.45" customHeight="1" x14ac:dyDescent="0.2">
      <c r="A86" s="696" t="s">
        <v>3662</v>
      </c>
      <c r="B86" s="697" t="s">
        <v>3663</v>
      </c>
      <c r="C86" s="697" t="s">
        <v>2552</v>
      </c>
      <c r="D86" s="697" t="s">
        <v>3706</v>
      </c>
      <c r="E86" s="697" t="s">
        <v>3707</v>
      </c>
      <c r="F86" s="701"/>
      <c r="G86" s="701"/>
      <c r="H86" s="701"/>
      <c r="I86" s="701"/>
      <c r="J86" s="701">
        <v>1</v>
      </c>
      <c r="K86" s="701">
        <v>1474</v>
      </c>
      <c r="L86" s="701"/>
      <c r="M86" s="701">
        <v>1474</v>
      </c>
      <c r="N86" s="701">
        <v>5</v>
      </c>
      <c r="O86" s="701">
        <v>7440</v>
      </c>
      <c r="P86" s="726"/>
      <c r="Q86" s="702">
        <v>1488</v>
      </c>
    </row>
    <row r="87" spans="1:17" ht="14.45" customHeight="1" x14ac:dyDescent="0.2">
      <c r="A87" s="696" t="s">
        <v>3662</v>
      </c>
      <c r="B87" s="697" t="s">
        <v>3663</v>
      </c>
      <c r="C87" s="697" t="s">
        <v>2552</v>
      </c>
      <c r="D87" s="697" t="s">
        <v>3708</v>
      </c>
      <c r="E87" s="697" t="s">
        <v>3709</v>
      </c>
      <c r="F87" s="701">
        <v>4</v>
      </c>
      <c r="G87" s="701">
        <v>1856</v>
      </c>
      <c r="H87" s="701"/>
      <c r="I87" s="701">
        <v>464</v>
      </c>
      <c r="J87" s="701">
        <v>4</v>
      </c>
      <c r="K87" s="701">
        <v>1860</v>
      </c>
      <c r="L87" s="701"/>
      <c r="M87" s="701">
        <v>465</v>
      </c>
      <c r="N87" s="701">
        <v>3</v>
      </c>
      <c r="O87" s="701">
        <v>1401</v>
      </c>
      <c r="P87" s="726"/>
      <c r="Q87" s="702">
        <v>467</v>
      </c>
    </row>
    <row r="88" spans="1:17" ht="14.45" customHeight="1" x14ac:dyDescent="0.2">
      <c r="A88" s="696" t="s">
        <v>3662</v>
      </c>
      <c r="B88" s="697" t="s">
        <v>3663</v>
      </c>
      <c r="C88" s="697" t="s">
        <v>2552</v>
      </c>
      <c r="D88" s="697" t="s">
        <v>3710</v>
      </c>
      <c r="E88" s="697" t="s">
        <v>3711</v>
      </c>
      <c r="F88" s="701">
        <v>100</v>
      </c>
      <c r="G88" s="701">
        <v>85400</v>
      </c>
      <c r="H88" s="701"/>
      <c r="I88" s="701">
        <v>854</v>
      </c>
      <c r="J88" s="701">
        <v>158</v>
      </c>
      <c r="K88" s="701">
        <v>135090</v>
      </c>
      <c r="L88" s="701"/>
      <c r="M88" s="701">
        <v>855</v>
      </c>
      <c r="N88" s="701">
        <v>202</v>
      </c>
      <c r="O88" s="701">
        <v>173114</v>
      </c>
      <c r="P88" s="726"/>
      <c r="Q88" s="702">
        <v>857</v>
      </c>
    </row>
    <row r="89" spans="1:17" ht="14.45" customHeight="1" x14ac:dyDescent="0.2">
      <c r="A89" s="696" t="s">
        <v>3662</v>
      </c>
      <c r="B89" s="697" t="s">
        <v>3663</v>
      </c>
      <c r="C89" s="697" t="s">
        <v>2552</v>
      </c>
      <c r="D89" s="697" t="s">
        <v>3712</v>
      </c>
      <c r="E89" s="697" t="s">
        <v>3713</v>
      </c>
      <c r="F89" s="701">
        <v>23</v>
      </c>
      <c r="G89" s="701">
        <v>4324</v>
      </c>
      <c r="H89" s="701"/>
      <c r="I89" s="701">
        <v>188</v>
      </c>
      <c r="J89" s="701">
        <v>31</v>
      </c>
      <c r="K89" s="701">
        <v>5828</v>
      </c>
      <c r="L89" s="701"/>
      <c r="M89" s="701">
        <v>188</v>
      </c>
      <c r="N89" s="701">
        <v>13</v>
      </c>
      <c r="O89" s="701">
        <v>2470</v>
      </c>
      <c r="P89" s="726"/>
      <c r="Q89" s="702">
        <v>190</v>
      </c>
    </row>
    <row r="90" spans="1:17" ht="14.45" customHeight="1" x14ac:dyDescent="0.2">
      <c r="A90" s="696" t="s">
        <v>3662</v>
      </c>
      <c r="B90" s="697" t="s">
        <v>3663</v>
      </c>
      <c r="C90" s="697" t="s">
        <v>2552</v>
      </c>
      <c r="D90" s="697" t="s">
        <v>3714</v>
      </c>
      <c r="E90" s="697" t="s">
        <v>3715</v>
      </c>
      <c r="F90" s="701"/>
      <c r="G90" s="701"/>
      <c r="H90" s="701"/>
      <c r="I90" s="701"/>
      <c r="J90" s="701">
        <v>2</v>
      </c>
      <c r="K90" s="701">
        <v>336</v>
      </c>
      <c r="L90" s="701"/>
      <c r="M90" s="701">
        <v>168</v>
      </c>
      <c r="N90" s="701"/>
      <c r="O90" s="701"/>
      <c r="P90" s="726"/>
      <c r="Q90" s="702"/>
    </row>
    <row r="91" spans="1:17" ht="14.45" customHeight="1" x14ac:dyDescent="0.2">
      <c r="A91" s="696" t="s">
        <v>3662</v>
      </c>
      <c r="B91" s="697" t="s">
        <v>3663</v>
      </c>
      <c r="C91" s="697" t="s">
        <v>2552</v>
      </c>
      <c r="D91" s="697" t="s">
        <v>3716</v>
      </c>
      <c r="E91" s="697" t="s">
        <v>3717</v>
      </c>
      <c r="F91" s="701"/>
      <c r="G91" s="701"/>
      <c r="H91" s="701"/>
      <c r="I91" s="701"/>
      <c r="J91" s="701">
        <v>6</v>
      </c>
      <c r="K91" s="701">
        <v>1002</v>
      </c>
      <c r="L91" s="701"/>
      <c r="M91" s="701">
        <v>167</v>
      </c>
      <c r="N91" s="701">
        <v>3</v>
      </c>
      <c r="O91" s="701">
        <v>504</v>
      </c>
      <c r="P91" s="726"/>
      <c r="Q91" s="702">
        <v>168</v>
      </c>
    </row>
    <row r="92" spans="1:17" ht="14.45" customHeight="1" x14ac:dyDescent="0.2">
      <c r="A92" s="696" t="s">
        <v>3662</v>
      </c>
      <c r="B92" s="697" t="s">
        <v>3663</v>
      </c>
      <c r="C92" s="697" t="s">
        <v>2552</v>
      </c>
      <c r="D92" s="697" t="s">
        <v>3718</v>
      </c>
      <c r="E92" s="697" t="s">
        <v>3719</v>
      </c>
      <c r="F92" s="701"/>
      <c r="G92" s="701"/>
      <c r="H92" s="701"/>
      <c r="I92" s="701"/>
      <c r="J92" s="701"/>
      <c r="K92" s="701"/>
      <c r="L92" s="701"/>
      <c r="M92" s="701"/>
      <c r="N92" s="701">
        <v>0</v>
      </c>
      <c r="O92" s="701">
        <v>0</v>
      </c>
      <c r="P92" s="726"/>
      <c r="Q92" s="702"/>
    </row>
    <row r="93" spans="1:17" ht="14.45" customHeight="1" x14ac:dyDescent="0.2">
      <c r="A93" s="696" t="s">
        <v>3662</v>
      </c>
      <c r="B93" s="697" t="s">
        <v>3663</v>
      </c>
      <c r="C93" s="697" t="s">
        <v>2552</v>
      </c>
      <c r="D93" s="697" t="s">
        <v>3720</v>
      </c>
      <c r="E93" s="697" t="s">
        <v>3721</v>
      </c>
      <c r="F93" s="701"/>
      <c r="G93" s="701"/>
      <c r="H93" s="701"/>
      <c r="I93" s="701"/>
      <c r="J93" s="701"/>
      <c r="K93" s="701"/>
      <c r="L93" s="701"/>
      <c r="M93" s="701"/>
      <c r="N93" s="701">
        <v>1</v>
      </c>
      <c r="O93" s="701">
        <v>424</v>
      </c>
      <c r="P93" s="726"/>
      <c r="Q93" s="702">
        <v>424</v>
      </c>
    </row>
    <row r="94" spans="1:17" ht="14.45" customHeight="1" x14ac:dyDescent="0.2">
      <c r="A94" s="696" t="s">
        <v>3662</v>
      </c>
      <c r="B94" s="697" t="s">
        <v>3663</v>
      </c>
      <c r="C94" s="697" t="s">
        <v>2552</v>
      </c>
      <c r="D94" s="697" t="s">
        <v>3722</v>
      </c>
      <c r="E94" s="697" t="s">
        <v>3723</v>
      </c>
      <c r="F94" s="701"/>
      <c r="G94" s="701"/>
      <c r="H94" s="701"/>
      <c r="I94" s="701"/>
      <c r="J94" s="701">
        <v>1</v>
      </c>
      <c r="K94" s="701">
        <v>354</v>
      </c>
      <c r="L94" s="701"/>
      <c r="M94" s="701">
        <v>354</v>
      </c>
      <c r="N94" s="701">
        <v>1</v>
      </c>
      <c r="O94" s="701">
        <v>356</v>
      </c>
      <c r="P94" s="726"/>
      <c r="Q94" s="702">
        <v>356</v>
      </c>
    </row>
    <row r="95" spans="1:17" ht="14.45" customHeight="1" x14ac:dyDescent="0.2">
      <c r="A95" s="696" t="s">
        <v>3662</v>
      </c>
      <c r="B95" s="697" t="s">
        <v>3663</v>
      </c>
      <c r="C95" s="697" t="s">
        <v>2552</v>
      </c>
      <c r="D95" s="697" t="s">
        <v>3724</v>
      </c>
      <c r="E95" s="697" t="s">
        <v>3725</v>
      </c>
      <c r="F95" s="701"/>
      <c r="G95" s="701"/>
      <c r="H95" s="701"/>
      <c r="I95" s="701"/>
      <c r="J95" s="701">
        <v>1</v>
      </c>
      <c r="K95" s="701">
        <v>354</v>
      </c>
      <c r="L95" s="701"/>
      <c r="M95" s="701">
        <v>354</v>
      </c>
      <c r="N95" s="701">
        <v>1</v>
      </c>
      <c r="O95" s="701">
        <v>356</v>
      </c>
      <c r="P95" s="726"/>
      <c r="Q95" s="702">
        <v>356</v>
      </c>
    </row>
    <row r="96" spans="1:17" ht="14.45" customHeight="1" x14ac:dyDescent="0.2">
      <c r="A96" s="696" t="s">
        <v>3662</v>
      </c>
      <c r="B96" s="697" t="s">
        <v>3663</v>
      </c>
      <c r="C96" s="697" t="s">
        <v>2552</v>
      </c>
      <c r="D96" s="697" t="s">
        <v>3726</v>
      </c>
      <c r="E96" s="697" t="s">
        <v>3727</v>
      </c>
      <c r="F96" s="701">
        <v>2</v>
      </c>
      <c r="G96" s="701">
        <v>2454</v>
      </c>
      <c r="H96" s="701"/>
      <c r="I96" s="701">
        <v>1227</v>
      </c>
      <c r="J96" s="701">
        <v>3</v>
      </c>
      <c r="K96" s="701">
        <v>3690</v>
      </c>
      <c r="L96" s="701"/>
      <c r="M96" s="701">
        <v>1230</v>
      </c>
      <c r="N96" s="701">
        <v>2</v>
      </c>
      <c r="O96" s="701">
        <v>2480</v>
      </c>
      <c r="P96" s="726"/>
      <c r="Q96" s="702">
        <v>1240</v>
      </c>
    </row>
    <row r="97" spans="1:17" ht="14.45" customHeight="1" x14ac:dyDescent="0.2">
      <c r="A97" s="696" t="s">
        <v>3662</v>
      </c>
      <c r="B97" s="697" t="s">
        <v>3663</v>
      </c>
      <c r="C97" s="697" t="s">
        <v>2552</v>
      </c>
      <c r="D97" s="697" t="s">
        <v>3728</v>
      </c>
      <c r="E97" s="697" t="s">
        <v>3729</v>
      </c>
      <c r="F97" s="701">
        <v>608</v>
      </c>
      <c r="G97" s="701">
        <v>479712</v>
      </c>
      <c r="H97" s="701"/>
      <c r="I97" s="701">
        <v>789</v>
      </c>
      <c r="J97" s="701">
        <v>775</v>
      </c>
      <c r="K97" s="701">
        <v>613025</v>
      </c>
      <c r="L97" s="701"/>
      <c r="M97" s="701">
        <v>791</v>
      </c>
      <c r="N97" s="701">
        <v>983</v>
      </c>
      <c r="O97" s="701">
        <v>780502</v>
      </c>
      <c r="P97" s="726"/>
      <c r="Q97" s="702">
        <v>794</v>
      </c>
    </row>
    <row r="98" spans="1:17" ht="14.45" customHeight="1" x14ac:dyDescent="0.2">
      <c r="A98" s="696" t="s">
        <v>3662</v>
      </c>
      <c r="B98" s="697" t="s">
        <v>3663</v>
      </c>
      <c r="C98" s="697" t="s">
        <v>2552</v>
      </c>
      <c r="D98" s="697" t="s">
        <v>3730</v>
      </c>
      <c r="E98" s="697" t="s">
        <v>3731</v>
      </c>
      <c r="F98" s="701"/>
      <c r="G98" s="701"/>
      <c r="H98" s="701"/>
      <c r="I98" s="701"/>
      <c r="J98" s="701">
        <v>1</v>
      </c>
      <c r="K98" s="701">
        <v>191</v>
      </c>
      <c r="L98" s="701"/>
      <c r="M98" s="701">
        <v>191</v>
      </c>
      <c r="N98" s="701">
        <v>7</v>
      </c>
      <c r="O98" s="701">
        <v>1351</v>
      </c>
      <c r="P98" s="726"/>
      <c r="Q98" s="702">
        <v>193</v>
      </c>
    </row>
    <row r="99" spans="1:17" ht="14.45" customHeight="1" x14ac:dyDescent="0.2">
      <c r="A99" s="696" t="s">
        <v>3662</v>
      </c>
      <c r="B99" s="697" t="s">
        <v>3663</v>
      </c>
      <c r="C99" s="697" t="s">
        <v>2552</v>
      </c>
      <c r="D99" s="697" t="s">
        <v>3732</v>
      </c>
      <c r="E99" s="697" t="s">
        <v>3733</v>
      </c>
      <c r="F99" s="701"/>
      <c r="G99" s="701"/>
      <c r="H99" s="701"/>
      <c r="I99" s="701"/>
      <c r="J99" s="701"/>
      <c r="K99" s="701"/>
      <c r="L99" s="701"/>
      <c r="M99" s="701"/>
      <c r="N99" s="701">
        <v>1</v>
      </c>
      <c r="O99" s="701">
        <v>368</v>
      </c>
      <c r="P99" s="726"/>
      <c r="Q99" s="702">
        <v>368</v>
      </c>
    </row>
    <row r="100" spans="1:17" ht="14.45" customHeight="1" x14ac:dyDescent="0.2">
      <c r="A100" s="696" t="s">
        <v>3662</v>
      </c>
      <c r="B100" s="697" t="s">
        <v>3663</v>
      </c>
      <c r="C100" s="697" t="s">
        <v>2552</v>
      </c>
      <c r="D100" s="697" t="s">
        <v>3734</v>
      </c>
      <c r="E100" s="697" t="s">
        <v>3735</v>
      </c>
      <c r="F100" s="701"/>
      <c r="G100" s="701"/>
      <c r="H100" s="701"/>
      <c r="I100" s="701"/>
      <c r="J100" s="701">
        <v>1</v>
      </c>
      <c r="K100" s="701">
        <v>230</v>
      </c>
      <c r="L100" s="701"/>
      <c r="M100" s="701">
        <v>230</v>
      </c>
      <c r="N100" s="701"/>
      <c r="O100" s="701"/>
      <c r="P100" s="726"/>
      <c r="Q100" s="702"/>
    </row>
    <row r="101" spans="1:17" ht="14.45" customHeight="1" x14ac:dyDescent="0.2">
      <c r="A101" s="696" t="s">
        <v>3662</v>
      </c>
      <c r="B101" s="697" t="s">
        <v>3663</v>
      </c>
      <c r="C101" s="697" t="s">
        <v>2552</v>
      </c>
      <c r="D101" s="697" t="s">
        <v>3736</v>
      </c>
      <c r="E101" s="697" t="s">
        <v>3737</v>
      </c>
      <c r="F101" s="701"/>
      <c r="G101" s="701"/>
      <c r="H101" s="701"/>
      <c r="I101" s="701"/>
      <c r="J101" s="701">
        <v>1</v>
      </c>
      <c r="K101" s="701">
        <v>161</v>
      </c>
      <c r="L101" s="701"/>
      <c r="M101" s="701">
        <v>161</v>
      </c>
      <c r="N101" s="701">
        <v>4</v>
      </c>
      <c r="O101" s="701">
        <v>652</v>
      </c>
      <c r="P101" s="726"/>
      <c r="Q101" s="702">
        <v>163</v>
      </c>
    </row>
    <row r="102" spans="1:17" ht="14.45" customHeight="1" x14ac:dyDescent="0.2">
      <c r="A102" s="696" t="s">
        <v>3662</v>
      </c>
      <c r="B102" s="697" t="s">
        <v>3663</v>
      </c>
      <c r="C102" s="697" t="s">
        <v>2552</v>
      </c>
      <c r="D102" s="697" t="s">
        <v>3738</v>
      </c>
      <c r="E102" s="697" t="s">
        <v>3739</v>
      </c>
      <c r="F102" s="701"/>
      <c r="G102" s="701"/>
      <c r="H102" s="701"/>
      <c r="I102" s="701"/>
      <c r="J102" s="701"/>
      <c r="K102" s="701"/>
      <c r="L102" s="701"/>
      <c r="M102" s="701"/>
      <c r="N102" s="701">
        <v>6</v>
      </c>
      <c r="O102" s="701">
        <v>5670</v>
      </c>
      <c r="P102" s="726"/>
      <c r="Q102" s="702">
        <v>945</v>
      </c>
    </row>
    <row r="103" spans="1:17" ht="14.45" customHeight="1" x14ac:dyDescent="0.2">
      <c r="A103" s="696" t="s">
        <v>3662</v>
      </c>
      <c r="B103" s="697" t="s">
        <v>3663</v>
      </c>
      <c r="C103" s="697" t="s">
        <v>2552</v>
      </c>
      <c r="D103" s="697" t="s">
        <v>3740</v>
      </c>
      <c r="E103" s="697" t="s">
        <v>3741</v>
      </c>
      <c r="F103" s="701">
        <v>14</v>
      </c>
      <c r="G103" s="701">
        <v>1246</v>
      </c>
      <c r="H103" s="701"/>
      <c r="I103" s="701">
        <v>89</v>
      </c>
      <c r="J103" s="701">
        <v>26</v>
      </c>
      <c r="K103" s="701">
        <v>2340</v>
      </c>
      <c r="L103" s="701"/>
      <c r="M103" s="701">
        <v>90</v>
      </c>
      <c r="N103" s="701">
        <v>78</v>
      </c>
      <c r="O103" s="701">
        <v>7020</v>
      </c>
      <c r="P103" s="726"/>
      <c r="Q103" s="702">
        <v>90</v>
      </c>
    </row>
    <row r="104" spans="1:17" ht="14.45" customHeight="1" x14ac:dyDescent="0.2">
      <c r="A104" s="696" t="s">
        <v>3662</v>
      </c>
      <c r="B104" s="697" t="s">
        <v>3663</v>
      </c>
      <c r="C104" s="697" t="s">
        <v>2552</v>
      </c>
      <c r="D104" s="697" t="s">
        <v>3742</v>
      </c>
      <c r="E104" s="697" t="s">
        <v>3743</v>
      </c>
      <c r="F104" s="701">
        <v>4074</v>
      </c>
      <c r="G104" s="701">
        <v>122220</v>
      </c>
      <c r="H104" s="701"/>
      <c r="I104" s="701">
        <v>30</v>
      </c>
      <c r="J104" s="701">
        <v>4727</v>
      </c>
      <c r="K104" s="701">
        <v>146537</v>
      </c>
      <c r="L104" s="701"/>
      <c r="M104" s="701">
        <v>31</v>
      </c>
      <c r="N104" s="701">
        <v>5912</v>
      </c>
      <c r="O104" s="701">
        <v>183272</v>
      </c>
      <c r="P104" s="726"/>
      <c r="Q104" s="702">
        <v>31</v>
      </c>
    </row>
    <row r="105" spans="1:17" ht="14.45" customHeight="1" x14ac:dyDescent="0.2">
      <c r="A105" s="696" t="s">
        <v>3662</v>
      </c>
      <c r="B105" s="697" t="s">
        <v>3663</v>
      </c>
      <c r="C105" s="697" t="s">
        <v>2552</v>
      </c>
      <c r="D105" s="697" t="s">
        <v>3744</v>
      </c>
      <c r="E105" s="697" t="s">
        <v>3745</v>
      </c>
      <c r="F105" s="701"/>
      <c r="G105" s="701"/>
      <c r="H105" s="701"/>
      <c r="I105" s="701"/>
      <c r="J105" s="701">
        <v>3</v>
      </c>
      <c r="K105" s="701">
        <v>150</v>
      </c>
      <c r="L105" s="701"/>
      <c r="M105" s="701">
        <v>50</v>
      </c>
      <c r="N105" s="701">
        <v>12</v>
      </c>
      <c r="O105" s="701">
        <v>612</v>
      </c>
      <c r="P105" s="726"/>
      <c r="Q105" s="702">
        <v>51</v>
      </c>
    </row>
    <row r="106" spans="1:17" ht="14.45" customHeight="1" x14ac:dyDescent="0.2">
      <c r="A106" s="696" t="s">
        <v>3662</v>
      </c>
      <c r="B106" s="697" t="s">
        <v>3663</v>
      </c>
      <c r="C106" s="697" t="s">
        <v>2552</v>
      </c>
      <c r="D106" s="697" t="s">
        <v>3746</v>
      </c>
      <c r="E106" s="697" t="s">
        <v>3747</v>
      </c>
      <c r="F106" s="701">
        <v>318</v>
      </c>
      <c r="G106" s="701">
        <v>4134</v>
      </c>
      <c r="H106" s="701"/>
      <c r="I106" s="701">
        <v>13</v>
      </c>
      <c r="J106" s="701">
        <v>298</v>
      </c>
      <c r="K106" s="701">
        <v>3874</v>
      </c>
      <c r="L106" s="701"/>
      <c r="M106" s="701">
        <v>13</v>
      </c>
      <c r="N106" s="701">
        <v>331</v>
      </c>
      <c r="O106" s="701">
        <v>4634</v>
      </c>
      <c r="P106" s="726"/>
      <c r="Q106" s="702">
        <v>14</v>
      </c>
    </row>
    <row r="107" spans="1:17" ht="14.45" customHeight="1" x14ac:dyDescent="0.2">
      <c r="A107" s="696" t="s">
        <v>3662</v>
      </c>
      <c r="B107" s="697" t="s">
        <v>3663</v>
      </c>
      <c r="C107" s="697" t="s">
        <v>2552</v>
      </c>
      <c r="D107" s="697" t="s">
        <v>3748</v>
      </c>
      <c r="E107" s="697" t="s">
        <v>3749</v>
      </c>
      <c r="F107" s="701">
        <v>6</v>
      </c>
      <c r="G107" s="701">
        <v>1104</v>
      </c>
      <c r="H107" s="701"/>
      <c r="I107" s="701">
        <v>184</v>
      </c>
      <c r="J107" s="701">
        <v>6</v>
      </c>
      <c r="K107" s="701">
        <v>1110</v>
      </c>
      <c r="L107" s="701"/>
      <c r="M107" s="701">
        <v>185</v>
      </c>
      <c r="N107" s="701">
        <v>10</v>
      </c>
      <c r="O107" s="701">
        <v>1870</v>
      </c>
      <c r="P107" s="726"/>
      <c r="Q107" s="702">
        <v>187</v>
      </c>
    </row>
    <row r="108" spans="1:17" ht="14.45" customHeight="1" x14ac:dyDescent="0.2">
      <c r="A108" s="696" t="s">
        <v>3662</v>
      </c>
      <c r="B108" s="697" t="s">
        <v>3663</v>
      </c>
      <c r="C108" s="697" t="s">
        <v>2552</v>
      </c>
      <c r="D108" s="697" t="s">
        <v>3750</v>
      </c>
      <c r="E108" s="697" t="s">
        <v>3751</v>
      </c>
      <c r="F108" s="701">
        <v>15</v>
      </c>
      <c r="G108" s="701">
        <v>1095</v>
      </c>
      <c r="H108" s="701"/>
      <c r="I108" s="701">
        <v>73</v>
      </c>
      <c r="J108" s="701">
        <v>12</v>
      </c>
      <c r="K108" s="701">
        <v>888</v>
      </c>
      <c r="L108" s="701"/>
      <c r="M108" s="701">
        <v>74</v>
      </c>
      <c r="N108" s="701">
        <v>27</v>
      </c>
      <c r="O108" s="701">
        <v>2025</v>
      </c>
      <c r="P108" s="726"/>
      <c r="Q108" s="702">
        <v>75</v>
      </c>
    </row>
    <row r="109" spans="1:17" ht="14.45" customHeight="1" x14ac:dyDescent="0.2">
      <c r="A109" s="696" t="s">
        <v>3662</v>
      </c>
      <c r="B109" s="697" t="s">
        <v>3663</v>
      </c>
      <c r="C109" s="697" t="s">
        <v>2552</v>
      </c>
      <c r="D109" s="697" t="s">
        <v>3752</v>
      </c>
      <c r="E109" s="697" t="s">
        <v>3753</v>
      </c>
      <c r="F109" s="701">
        <v>1</v>
      </c>
      <c r="G109" s="701">
        <v>185</v>
      </c>
      <c r="H109" s="701"/>
      <c r="I109" s="701">
        <v>185</v>
      </c>
      <c r="J109" s="701">
        <v>7</v>
      </c>
      <c r="K109" s="701">
        <v>1302</v>
      </c>
      <c r="L109" s="701"/>
      <c r="M109" s="701">
        <v>186</v>
      </c>
      <c r="N109" s="701">
        <v>6</v>
      </c>
      <c r="O109" s="701">
        <v>1128</v>
      </c>
      <c r="P109" s="726"/>
      <c r="Q109" s="702">
        <v>188</v>
      </c>
    </row>
    <row r="110" spans="1:17" ht="14.45" customHeight="1" x14ac:dyDescent="0.2">
      <c r="A110" s="696" t="s">
        <v>3662</v>
      </c>
      <c r="B110" s="697" t="s">
        <v>3663</v>
      </c>
      <c r="C110" s="697" t="s">
        <v>2552</v>
      </c>
      <c r="D110" s="697" t="s">
        <v>3754</v>
      </c>
      <c r="E110" s="697" t="s">
        <v>3755</v>
      </c>
      <c r="F110" s="701">
        <v>1639</v>
      </c>
      <c r="G110" s="701">
        <v>245850</v>
      </c>
      <c r="H110" s="701"/>
      <c r="I110" s="701">
        <v>150</v>
      </c>
      <c r="J110" s="701">
        <v>1848</v>
      </c>
      <c r="K110" s="701">
        <v>277200</v>
      </c>
      <c r="L110" s="701"/>
      <c r="M110" s="701">
        <v>150</v>
      </c>
      <c r="N110" s="701">
        <v>2196</v>
      </c>
      <c r="O110" s="701">
        <v>331596</v>
      </c>
      <c r="P110" s="726"/>
      <c r="Q110" s="702">
        <v>151</v>
      </c>
    </row>
    <row r="111" spans="1:17" ht="14.45" customHeight="1" x14ac:dyDescent="0.2">
      <c r="A111" s="696" t="s">
        <v>3662</v>
      </c>
      <c r="B111" s="697" t="s">
        <v>3663</v>
      </c>
      <c r="C111" s="697" t="s">
        <v>2552</v>
      </c>
      <c r="D111" s="697" t="s">
        <v>3756</v>
      </c>
      <c r="E111" s="697" t="s">
        <v>3757</v>
      </c>
      <c r="F111" s="701">
        <v>4151</v>
      </c>
      <c r="G111" s="701">
        <v>124530</v>
      </c>
      <c r="H111" s="701"/>
      <c r="I111" s="701">
        <v>30</v>
      </c>
      <c r="J111" s="701">
        <v>4803</v>
      </c>
      <c r="K111" s="701">
        <v>148893</v>
      </c>
      <c r="L111" s="701"/>
      <c r="M111" s="701">
        <v>31</v>
      </c>
      <c r="N111" s="701">
        <v>5930</v>
      </c>
      <c r="O111" s="701">
        <v>183830</v>
      </c>
      <c r="P111" s="726"/>
      <c r="Q111" s="702">
        <v>31</v>
      </c>
    </row>
    <row r="112" spans="1:17" ht="14.45" customHeight="1" x14ac:dyDescent="0.2">
      <c r="A112" s="696" t="s">
        <v>3662</v>
      </c>
      <c r="B112" s="697" t="s">
        <v>3663</v>
      </c>
      <c r="C112" s="697" t="s">
        <v>2552</v>
      </c>
      <c r="D112" s="697" t="s">
        <v>3758</v>
      </c>
      <c r="E112" s="697" t="s">
        <v>3759</v>
      </c>
      <c r="F112" s="701">
        <v>249</v>
      </c>
      <c r="G112" s="701">
        <v>7719</v>
      </c>
      <c r="H112" s="701"/>
      <c r="I112" s="701">
        <v>31</v>
      </c>
      <c r="J112" s="701">
        <v>273</v>
      </c>
      <c r="K112" s="701">
        <v>8463</v>
      </c>
      <c r="L112" s="701"/>
      <c r="M112" s="701">
        <v>31</v>
      </c>
      <c r="N112" s="701">
        <v>473</v>
      </c>
      <c r="O112" s="701">
        <v>15136</v>
      </c>
      <c r="P112" s="726"/>
      <c r="Q112" s="702">
        <v>32</v>
      </c>
    </row>
    <row r="113" spans="1:17" ht="14.45" customHeight="1" x14ac:dyDescent="0.2">
      <c r="A113" s="696" t="s">
        <v>3662</v>
      </c>
      <c r="B113" s="697" t="s">
        <v>3663</v>
      </c>
      <c r="C113" s="697" t="s">
        <v>2552</v>
      </c>
      <c r="D113" s="697" t="s">
        <v>3760</v>
      </c>
      <c r="E113" s="697" t="s">
        <v>3761</v>
      </c>
      <c r="F113" s="701">
        <v>261</v>
      </c>
      <c r="G113" s="701">
        <v>7308</v>
      </c>
      <c r="H113" s="701"/>
      <c r="I113" s="701">
        <v>28</v>
      </c>
      <c r="J113" s="701">
        <v>270</v>
      </c>
      <c r="K113" s="701">
        <v>7560</v>
      </c>
      <c r="L113" s="701"/>
      <c r="M113" s="701">
        <v>28</v>
      </c>
      <c r="N113" s="701">
        <v>505</v>
      </c>
      <c r="O113" s="701">
        <v>14645</v>
      </c>
      <c r="P113" s="726"/>
      <c r="Q113" s="702">
        <v>29</v>
      </c>
    </row>
    <row r="114" spans="1:17" ht="14.45" customHeight="1" x14ac:dyDescent="0.2">
      <c r="A114" s="696" t="s">
        <v>3662</v>
      </c>
      <c r="B114" s="697" t="s">
        <v>3663</v>
      </c>
      <c r="C114" s="697" t="s">
        <v>2552</v>
      </c>
      <c r="D114" s="697" t="s">
        <v>3762</v>
      </c>
      <c r="E114" s="697" t="s">
        <v>3763</v>
      </c>
      <c r="F114" s="701">
        <v>2</v>
      </c>
      <c r="G114" s="701">
        <v>514</v>
      </c>
      <c r="H114" s="701"/>
      <c r="I114" s="701">
        <v>257</v>
      </c>
      <c r="J114" s="701">
        <v>3</v>
      </c>
      <c r="K114" s="701">
        <v>774</v>
      </c>
      <c r="L114" s="701"/>
      <c r="M114" s="701">
        <v>258</v>
      </c>
      <c r="N114" s="701">
        <v>6</v>
      </c>
      <c r="O114" s="701">
        <v>1560</v>
      </c>
      <c r="P114" s="726"/>
      <c r="Q114" s="702">
        <v>260</v>
      </c>
    </row>
    <row r="115" spans="1:17" ht="14.45" customHeight="1" x14ac:dyDescent="0.2">
      <c r="A115" s="696" t="s">
        <v>3662</v>
      </c>
      <c r="B115" s="697" t="s">
        <v>3663</v>
      </c>
      <c r="C115" s="697" t="s">
        <v>2552</v>
      </c>
      <c r="D115" s="697" t="s">
        <v>3764</v>
      </c>
      <c r="E115" s="697" t="s">
        <v>3765</v>
      </c>
      <c r="F115" s="701">
        <v>4</v>
      </c>
      <c r="G115" s="701">
        <v>92</v>
      </c>
      <c r="H115" s="701"/>
      <c r="I115" s="701">
        <v>23</v>
      </c>
      <c r="J115" s="701">
        <v>4</v>
      </c>
      <c r="K115" s="701">
        <v>92</v>
      </c>
      <c r="L115" s="701"/>
      <c r="M115" s="701">
        <v>23</v>
      </c>
      <c r="N115" s="701">
        <v>6</v>
      </c>
      <c r="O115" s="701">
        <v>138</v>
      </c>
      <c r="P115" s="726"/>
      <c r="Q115" s="702">
        <v>23</v>
      </c>
    </row>
    <row r="116" spans="1:17" ht="14.45" customHeight="1" x14ac:dyDescent="0.2">
      <c r="A116" s="696" t="s">
        <v>3662</v>
      </c>
      <c r="B116" s="697" t="s">
        <v>3663</v>
      </c>
      <c r="C116" s="697" t="s">
        <v>2552</v>
      </c>
      <c r="D116" s="697" t="s">
        <v>3766</v>
      </c>
      <c r="E116" s="697" t="s">
        <v>3767</v>
      </c>
      <c r="F116" s="701">
        <v>1260</v>
      </c>
      <c r="G116" s="701">
        <v>32760</v>
      </c>
      <c r="H116" s="701"/>
      <c r="I116" s="701">
        <v>26</v>
      </c>
      <c r="J116" s="701">
        <v>1243</v>
      </c>
      <c r="K116" s="701">
        <v>32318</v>
      </c>
      <c r="L116" s="701"/>
      <c r="M116" s="701">
        <v>26</v>
      </c>
      <c r="N116" s="701">
        <v>1876</v>
      </c>
      <c r="O116" s="701">
        <v>50652</v>
      </c>
      <c r="P116" s="726"/>
      <c r="Q116" s="702">
        <v>27</v>
      </c>
    </row>
    <row r="117" spans="1:17" ht="14.45" customHeight="1" x14ac:dyDescent="0.2">
      <c r="A117" s="696" t="s">
        <v>3662</v>
      </c>
      <c r="B117" s="697" t="s">
        <v>3663</v>
      </c>
      <c r="C117" s="697" t="s">
        <v>2552</v>
      </c>
      <c r="D117" s="697" t="s">
        <v>3768</v>
      </c>
      <c r="E117" s="697" t="s">
        <v>3769</v>
      </c>
      <c r="F117" s="701">
        <v>9</v>
      </c>
      <c r="G117" s="701">
        <v>297</v>
      </c>
      <c r="H117" s="701"/>
      <c r="I117" s="701">
        <v>33</v>
      </c>
      <c r="J117" s="701">
        <v>10</v>
      </c>
      <c r="K117" s="701">
        <v>330</v>
      </c>
      <c r="L117" s="701"/>
      <c r="M117" s="701">
        <v>33</v>
      </c>
      <c r="N117" s="701">
        <v>26</v>
      </c>
      <c r="O117" s="701">
        <v>884</v>
      </c>
      <c r="P117" s="726"/>
      <c r="Q117" s="702">
        <v>34</v>
      </c>
    </row>
    <row r="118" spans="1:17" ht="14.45" customHeight="1" x14ac:dyDescent="0.2">
      <c r="A118" s="696" t="s">
        <v>3662</v>
      </c>
      <c r="B118" s="697" t="s">
        <v>3663</v>
      </c>
      <c r="C118" s="697" t="s">
        <v>2552</v>
      </c>
      <c r="D118" s="697" t="s">
        <v>3770</v>
      </c>
      <c r="E118" s="697" t="s">
        <v>3771</v>
      </c>
      <c r="F118" s="701"/>
      <c r="G118" s="701"/>
      <c r="H118" s="701"/>
      <c r="I118" s="701"/>
      <c r="J118" s="701">
        <v>2</v>
      </c>
      <c r="K118" s="701">
        <v>60</v>
      </c>
      <c r="L118" s="701"/>
      <c r="M118" s="701">
        <v>30</v>
      </c>
      <c r="N118" s="701">
        <v>4</v>
      </c>
      <c r="O118" s="701">
        <v>120</v>
      </c>
      <c r="P118" s="726"/>
      <c r="Q118" s="702">
        <v>30</v>
      </c>
    </row>
    <row r="119" spans="1:17" ht="14.45" customHeight="1" x14ac:dyDescent="0.2">
      <c r="A119" s="696" t="s">
        <v>3662</v>
      </c>
      <c r="B119" s="697" t="s">
        <v>3663</v>
      </c>
      <c r="C119" s="697" t="s">
        <v>2552</v>
      </c>
      <c r="D119" s="697" t="s">
        <v>3772</v>
      </c>
      <c r="E119" s="697" t="s">
        <v>3773</v>
      </c>
      <c r="F119" s="701"/>
      <c r="G119" s="701"/>
      <c r="H119" s="701"/>
      <c r="I119" s="701"/>
      <c r="J119" s="701">
        <v>1</v>
      </c>
      <c r="K119" s="701">
        <v>83</v>
      </c>
      <c r="L119" s="701"/>
      <c r="M119" s="701">
        <v>83</v>
      </c>
      <c r="N119" s="701"/>
      <c r="O119" s="701"/>
      <c r="P119" s="726"/>
      <c r="Q119" s="702"/>
    </row>
    <row r="120" spans="1:17" ht="14.45" customHeight="1" x14ac:dyDescent="0.2">
      <c r="A120" s="696" t="s">
        <v>3662</v>
      </c>
      <c r="B120" s="697" t="s">
        <v>3663</v>
      </c>
      <c r="C120" s="697" t="s">
        <v>2552</v>
      </c>
      <c r="D120" s="697" t="s">
        <v>3774</v>
      </c>
      <c r="E120" s="697" t="s">
        <v>3775</v>
      </c>
      <c r="F120" s="701">
        <v>1</v>
      </c>
      <c r="G120" s="701">
        <v>204</v>
      </c>
      <c r="H120" s="701"/>
      <c r="I120" s="701">
        <v>204</v>
      </c>
      <c r="J120" s="701"/>
      <c r="K120" s="701"/>
      <c r="L120" s="701"/>
      <c r="M120" s="701"/>
      <c r="N120" s="701">
        <v>6</v>
      </c>
      <c r="O120" s="701">
        <v>1236</v>
      </c>
      <c r="P120" s="726"/>
      <c r="Q120" s="702">
        <v>206</v>
      </c>
    </row>
    <row r="121" spans="1:17" ht="14.45" customHeight="1" x14ac:dyDescent="0.2">
      <c r="A121" s="696" t="s">
        <v>3662</v>
      </c>
      <c r="B121" s="697" t="s">
        <v>3663</v>
      </c>
      <c r="C121" s="697" t="s">
        <v>2552</v>
      </c>
      <c r="D121" s="697" t="s">
        <v>3776</v>
      </c>
      <c r="E121" s="697" t="s">
        <v>3777</v>
      </c>
      <c r="F121" s="701">
        <v>479</v>
      </c>
      <c r="G121" s="701">
        <v>12454</v>
      </c>
      <c r="H121" s="701"/>
      <c r="I121" s="701">
        <v>26</v>
      </c>
      <c r="J121" s="701">
        <v>537</v>
      </c>
      <c r="K121" s="701">
        <v>13962</v>
      </c>
      <c r="L121" s="701"/>
      <c r="M121" s="701">
        <v>26</v>
      </c>
      <c r="N121" s="701">
        <v>1100</v>
      </c>
      <c r="O121" s="701">
        <v>29700</v>
      </c>
      <c r="P121" s="726"/>
      <c r="Q121" s="702">
        <v>27</v>
      </c>
    </row>
    <row r="122" spans="1:17" ht="14.45" customHeight="1" x14ac:dyDescent="0.2">
      <c r="A122" s="696" t="s">
        <v>3662</v>
      </c>
      <c r="B122" s="697" t="s">
        <v>3663</v>
      </c>
      <c r="C122" s="697" t="s">
        <v>2552</v>
      </c>
      <c r="D122" s="697" t="s">
        <v>3778</v>
      </c>
      <c r="E122" s="697" t="s">
        <v>3779</v>
      </c>
      <c r="F122" s="701">
        <v>272</v>
      </c>
      <c r="G122" s="701">
        <v>22848</v>
      </c>
      <c r="H122" s="701"/>
      <c r="I122" s="701">
        <v>84</v>
      </c>
      <c r="J122" s="701">
        <v>271</v>
      </c>
      <c r="K122" s="701">
        <v>22764</v>
      </c>
      <c r="L122" s="701"/>
      <c r="M122" s="701">
        <v>84</v>
      </c>
      <c r="N122" s="701">
        <v>627</v>
      </c>
      <c r="O122" s="701">
        <v>53295</v>
      </c>
      <c r="P122" s="726"/>
      <c r="Q122" s="702">
        <v>85</v>
      </c>
    </row>
    <row r="123" spans="1:17" ht="14.45" customHeight="1" x14ac:dyDescent="0.2">
      <c r="A123" s="696" t="s">
        <v>3662</v>
      </c>
      <c r="B123" s="697" t="s">
        <v>3663</v>
      </c>
      <c r="C123" s="697" t="s">
        <v>2552</v>
      </c>
      <c r="D123" s="697" t="s">
        <v>3780</v>
      </c>
      <c r="E123" s="697" t="s">
        <v>3781</v>
      </c>
      <c r="F123" s="701">
        <v>6</v>
      </c>
      <c r="G123" s="701">
        <v>1062</v>
      </c>
      <c r="H123" s="701"/>
      <c r="I123" s="701">
        <v>177</v>
      </c>
      <c r="J123" s="701">
        <v>9</v>
      </c>
      <c r="K123" s="701">
        <v>1602</v>
      </c>
      <c r="L123" s="701"/>
      <c r="M123" s="701">
        <v>178</v>
      </c>
      <c r="N123" s="701">
        <v>16</v>
      </c>
      <c r="O123" s="701">
        <v>2880</v>
      </c>
      <c r="P123" s="726"/>
      <c r="Q123" s="702">
        <v>180</v>
      </c>
    </row>
    <row r="124" spans="1:17" ht="14.45" customHeight="1" x14ac:dyDescent="0.2">
      <c r="A124" s="696" t="s">
        <v>3662</v>
      </c>
      <c r="B124" s="697" t="s">
        <v>3663</v>
      </c>
      <c r="C124" s="697" t="s">
        <v>2552</v>
      </c>
      <c r="D124" s="697" t="s">
        <v>3782</v>
      </c>
      <c r="E124" s="697" t="s">
        <v>3783</v>
      </c>
      <c r="F124" s="701"/>
      <c r="G124" s="701"/>
      <c r="H124" s="701"/>
      <c r="I124" s="701"/>
      <c r="J124" s="701">
        <v>1</v>
      </c>
      <c r="K124" s="701">
        <v>255</v>
      </c>
      <c r="L124" s="701"/>
      <c r="M124" s="701">
        <v>255</v>
      </c>
      <c r="N124" s="701">
        <v>3</v>
      </c>
      <c r="O124" s="701">
        <v>771</v>
      </c>
      <c r="P124" s="726"/>
      <c r="Q124" s="702">
        <v>257</v>
      </c>
    </row>
    <row r="125" spans="1:17" ht="14.45" customHeight="1" x14ac:dyDescent="0.2">
      <c r="A125" s="696" t="s">
        <v>3662</v>
      </c>
      <c r="B125" s="697" t="s">
        <v>3663</v>
      </c>
      <c r="C125" s="697" t="s">
        <v>2552</v>
      </c>
      <c r="D125" s="697" t="s">
        <v>3784</v>
      </c>
      <c r="E125" s="697" t="s">
        <v>3785</v>
      </c>
      <c r="F125" s="701">
        <v>188</v>
      </c>
      <c r="G125" s="701">
        <v>3008</v>
      </c>
      <c r="H125" s="701"/>
      <c r="I125" s="701">
        <v>16</v>
      </c>
      <c r="J125" s="701">
        <v>224</v>
      </c>
      <c r="K125" s="701">
        <v>3584</v>
      </c>
      <c r="L125" s="701"/>
      <c r="M125" s="701">
        <v>16</v>
      </c>
      <c r="N125" s="701">
        <v>115</v>
      </c>
      <c r="O125" s="701">
        <v>1840</v>
      </c>
      <c r="P125" s="726"/>
      <c r="Q125" s="702">
        <v>16</v>
      </c>
    </row>
    <row r="126" spans="1:17" ht="14.45" customHeight="1" x14ac:dyDescent="0.2">
      <c r="A126" s="696" t="s">
        <v>3662</v>
      </c>
      <c r="B126" s="697" t="s">
        <v>3663</v>
      </c>
      <c r="C126" s="697" t="s">
        <v>2552</v>
      </c>
      <c r="D126" s="697" t="s">
        <v>3786</v>
      </c>
      <c r="E126" s="697" t="s">
        <v>3787</v>
      </c>
      <c r="F126" s="701">
        <v>177</v>
      </c>
      <c r="G126" s="701">
        <v>4071</v>
      </c>
      <c r="H126" s="701"/>
      <c r="I126" s="701">
        <v>23</v>
      </c>
      <c r="J126" s="701">
        <v>167</v>
      </c>
      <c r="K126" s="701">
        <v>3841</v>
      </c>
      <c r="L126" s="701"/>
      <c r="M126" s="701">
        <v>23</v>
      </c>
      <c r="N126" s="701">
        <v>476</v>
      </c>
      <c r="O126" s="701">
        <v>11424</v>
      </c>
      <c r="P126" s="726"/>
      <c r="Q126" s="702">
        <v>24</v>
      </c>
    </row>
    <row r="127" spans="1:17" ht="14.45" customHeight="1" x14ac:dyDescent="0.2">
      <c r="A127" s="696" t="s">
        <v>3662</v>
      </c>
      <c r="B127" s="697" t="s">
        <v>3663</v>
      </c>
      <c r="C127" s="697" t="s">
        <v>2552</v>
      </c>
      <c r="D127" s="697" t="s">
        <v>3788</v>
      </c>
      <c r="E127" s="697" t="s">
        <v>3789</v>
      </c>
      <c r="F127" s="701"/>
      <c r="G127" s="701"/>
      <c r="H127" s="701"/>
      <c r="I127" s="701"/>
      <c r="J127" s="701"/>
      <c r="K127" s="701"/>
      <c r="L127" s="701"/>
      <c r="M127" s="701"/>
      <c r="N127" s="701">
        <v>4</v>
      </c>
      <c r="O127" s="701">
        <v>1024</v>
      </c>
      <c r="P127" s="726"/>
      <c r="Q127" s="702">
        <v>256</v>
      </c>
    </row>
    <row r="128" spans="1:17" ht="14.45" customHeight="1" x14ac:dyDescent="0.2">
      <c r="A128" s="696" t="s">
        <v>3662</v>
      </c>
      <c r="B128" s="697" t="s">
        <v>3663</v>
      </c>
      <c r="C128" s="697" t="s">
        <v>2552</v>
      </c>
      <c r="D128" s="697" t="s">
        <v>3790</v>
      </c>
      <c r="E128" s="697" t="s">
        <v>3791</v>
      </c>
      <c r="F128" s="701">
        <v>358</v>
      </c>
      <c r="G128" s="701">
        <v>13246</v>
      </c>
      <c r="H128" s="701"/>
      <c r="I128" s="701">
        <v>37</v>
      </c>
      <c r="J128" s="701">
        <v>428</v>
      </c>
      <c r="K128" s="701">
        <v>15836</v>
      </c>
      <c r="L128" s="701"/>
      <c r="M128" s="701">
        <v>37</v>
      </c>
      <c r="N128" s="701">
        <v>176</v>
      </c>
      <c r="O128" s="701">
        <v>6512</v>
      </c>
      <c r="P128" s="726"/>
      <c r="Q128" s="702">
        <v>37</v>
      </c>
    </row>
    <row r="129" spans="1:17" ht="14.45" customHeight="1" x14ac:dyDescent="0.2">
      <c r="A129" s="696" t="s">
        <v>3662</v>
      </c>
      <c r="B129" s="697" t="s">
        <v>3663</v>
      </c>
      <c r="C129" s="697" t="s">
        <v>2552</v>
      </c>
      <c r="D129" s="697" t="s">
        <v>3792</v>
      </c>
      <c r="E129" s="697" t="s">
        <v>3793</v>
      </c>
      <c r="F129" s="701">
        <v>3978</v>
      </c>
      <c r="G129" s="701">
        <v>91494</v>
      </c>
      <c r="H129" s="701"/>
      <c r="I129" s="701">
        <v>23</v>
      </c>
      <c r="J129" s="701">
        <v>4660</v>
      </c>
      <c r="K129" s="701">
        <v>107180</v>
      </c>
      <c r="L129" s="701"/>
      <c r="M129" s="701">
        <v>23</v>
      </c>
      <c r="N129" s="701">
        <v>5663</v>
      </c>
      <c r="O129" s="701">
        <v>135912</v>
      </c>
      <c r="P129" s="726"/>
      <c r="Q129" s="702">
        <v>24</v>
      </c>
    </row>
    <row r="130" spans="1:17" ht="14.45" customHeight="1" x14ac:dyDescent="0.2">
      <c r="A130" s="696" t="s">
        <v>3662</v>
      </c>
      <c r="B130" s="697" t="s">
        <v>3663</v>
      </c>
      <c r="C130" s="697" t="s">
        <v>2552</v>
      </c>
      <c r="D130" s="697" t="s">
        <v>3794</v>
      </c>
      <c r="E130" s="697" t="s">
        <v>3795</v>
      </c>
      <c r="F130" s="701">
        <v>1</v>
      </c>
      <c r="G130" s="701">
        <v>171</v>
      </c>
      <c r="H130" s="701"/>
      <c r="I130" s="701">
        <v>171</v>
      </c>
      <c r="J130" s="701">
        <v>2</v>
      </c>
      <c r="K130" s="701">
        <v>342</v>
      </c>
      <c r="L130" s="701"/>
      <c r="M130" s="701">
        <v>171</v>
      </c>
      <c r="N130" s="701">
        <v>1</v>
      </c>
      <c r="O130" s="701">
        <v>172</v>
      </c>
      <c r="P130" s="726"/>
      <c r="Q130" s="702">
        <v>172</v>
      </c>
    </row>
    <row r="131" spans="1:17" ht="14.45" customHeight="1" x14ac:dyDescent="0.2">
      <c r="A131" s="696" t="s">
        <v>3662</v>
      </c>
      <c r="B131" s="697" t="s">
        <v>3663</v>
      </c>
      <c r="C131" s="697" t="s">
        <v>2552</v>
      </c>
      <c r="D131" s="697" t="s">
        <v>3796</v>
      </c>
      <c r="E131" s="697" t="s">
        <v>3797</v>
      </c>
      <c r="F131" s="701"/>
      <c r="G131" s="701"/>
      <c r="H131" s="701"/>
      <c r="I131" s="701"/>
      <c r="J131" s="701">
        <v>1</v>
      </c>
      <c r="K131" s="701">
        <v>329</v>
      </c>
      <c r="L131" s="701"/>
      <c r="M131" s="701">
        <v>329</v>
      </c>
      <c r="N131" s="701">
        <v>1</v>
      </c>
      <c r="O131" s="701">
        <v>331</v>
      </c>
      <c r="P131" s="726"/>
      <c r="Q131" s="702">
        <v>331</v>
      </c>
    </row>
    <row r="132" spans="1:17" ht="14.45" customHeight="1" x14ac:dyDescent="0.2">
      <c r="A132" s="696" t="s">
        <v>3662</v>
      </c>
      <c r="B132" s="697" t="s">
        <v>3663</v>
      </c>
      <c r="C132" s="697" t="s">
        <v>2552</v>
      </c>
      <c r="D132" s="697" t="s">
        <v>3798</v>
      </c>
      <c r="E132" s="697" t="s">
        <v>3799</v>
      </c>
      <c r="F132" s="701">
        <v>1</v>
      </c>
      <c r="G132" s="701">
        <v>331</v>
      </c>
      <c r="H132" s="701"/>
      <c r="I132" s="701">
        <v>331</v>
      </c>
      <c r="J132" s="701"/>
      <c r="K132" s="701"/>
      <c r="L132" s="701"/>
      <c r="M132" s="701"/>
      <c r="N132" s="701">
        <v>1</v>
      </c>
      <c r="O132" s="701">
        <v>332</v>
      </c>
      <c r="P132" s="726"/>
      <c r="Q132" s="702">
        <v>332</v>
      </c>
    </row>
    <row r="133" spans="1:17" ht="14.45" customHeight="1" x14ac:dyDescent="0.2">
      <c r="A133" s="696" t="s">
        <v>3662</v>
      </c>
      <c r="B133" s="697" t="s">
        <v>3663</v>
      </c>
      <c r="C133" s="697" t="s">
        <v>2552</v>
      </c>
      <c r="D133" s="697" t="s">
        <v>3800</v>
      </c>
      <c r="E133" s="697" t="s">
        <v>3801</v>
      </c>
      <c r="F133" s="701">
        <v>143</v>
      </c>
      <c r="G133" s="701">
        <v>4147</v>
      </c>
      <c r="H133" s="701"/>
      <c r="I133" s="701">
        <v>29</v>
      </c>
      <c r="J133" s="701">
        <v>145</v>
      </c>
      <c r="K133" s="701">
        <v>4205</v>
      </c>
      <c r="L133" s="701"/>
      <c r="M133" s="701">
        <v>29</v>
      </c>
      <c r="N133" s="701">
        <v>474</v>
      </c>
      <c r="O133" s="701">
        <v>14220</v>
      </c>
      <c r="P133" s="726"/>
      <c r="Q133" s="702">
        <v>30</v>
      </c>
    </row>
    <row r="134" spans="1:17" ht="14.45" customHeight="1" x14ac:dyDescent="0.2">
      <c r="A134" s="696" t="s">
        <v>3662</v>
      </c>
      <c r="B134" s="697" t="s">
        <v>3663</v>
      </c>
      <c r="C134" s="697" t="s">
        <v>2552</v>
      </c>
      <c r="D134" s="697" t="s">
        <v>3802</v>
      </c>
      <c r="E134" s="697" t="s">
        <v>3803</v>
      </c>
      <c r="F134" s="701">
        <v>616</v>
      </c>
      <c r="G134" s="701">
        <v>110264</v>
      </c>
      <c r="H134" s="701"/>
      <c r="I134" s="701">
        <v>179</v>
      </c>
      <c r="J134" s="701">
        <v>586</v>
      </c>
      <c r="K134" s="701">
        <v>104894</v>
      </c>
      <c r="L134" s="701"/>
      <c r="M134" s="701">
        <v>179</v>
      </c>
      <c r="N134" s="701">
        <v>640</v>
      </c>
      <c r="O134" s="701">
        <v>115200</v>
      </c>
      <c r="P134" s="726"/>
      <c r="Q134" s="702">
        <v>180</v>
      </c>
    </row>
    <row r="135" spans="1:17" ht="14.45" customHeight="1" x14ac:dyDescent="0.2">
      <c r="A135" s="696" t="s">
        <v>3662</v>
      </c>
      <c r="B135" s="697" t="s">
        <v>3663</v>
      </c>
      <c r="C135" s="697" t="s">
        <v>2552</v>
      </c>
      <c r="D135" s="697" t="s">
        <v>3804</v>
      </c>
      <c r="E135" s="697" t="s">
        <v>3805</v>
      </c>
      <c r="F135" s="701">
        <v>1</v>
      </c>
      <c r="G135" s="701">
        <v>16</v>
      </c>
      <c r="H135" s="701"/>
      <c r="I135" s="701">
        <v>16</v>
      </c>
      <c r="J135" s="701">
        <v>1</v>
      </c>
      <c r="K135" s="701">
        <v>16</v>
      </c>
      <c r="L135" s="701"/>
      <c r="M135" s="701">
        <v>16</v>
      </c>
      <c r="N135" s="701">
        <v>1</v>
      </c>
      <c r="O135" s="701">
        <v>16</v>
      </c>
      <c r="P135" s="726"/>
      <c r="Q135" s="702">
        <v>16</v>
      </c>
    </row>
    <row r="136" spans="1:17" ht="14.45" customHeight="1" x14ac:dyDescent="0.2">
      <c r="A136" s="696" t="s">
        <v>3662</v>
      </c>
      <c r="B136" s="697" t="s">
        <v>3663</v>
      </c>
      <c r="C136" s="697" t="s">
        <v>2552</v>
      </c>
      <c r="D136" s="697" t="s">
        <v>3806</v>
      </c>
      <c r="E136" s="697" t="s">
        <v>3807</v>
      </c>
      <c r="F136" s="701">
        <v>144</v>
      </c>
      <c r="G136" s="701">
        <v>2880</v>
      </c>
      <c r="H136" s="701"/>
      <c r="I136" s="701">
        <v>20</v>
      </c>
      <c r="J136" s="701">
        <v>191</v>
      </c>
      <c r="K136" s="701">
        <v>3820</v>
      </c>
      <c r="L136" s="701"/>
      <c r="M136" s="701">
        <v>20</v>
      </c>
      <c r="N136" s="701">
        <v>107</v>
      </c>
      <c r="O136" s="701">
        <v>2140</v>
      </c>
      <c r="P136" s="726"/>
      <c r="Q136" s="702">
        <v>20</v>
      </c>
    </row>
    <row r="137" spans="1:17" ht="14.45" customHeight="1" x14ac:dyDescent="0.2">
      <c r="A137" s="696" t="s">
        <v>3662</v>
      </c>
      <c r="B137" s="697" t="s">
        <v>3663</v>
      </c>
      <c r="C137" s="697" t="s">
        <v>2552</v>
      </c>
      <c r="D137" s="697" t="s">
        <v>3808</v>
      </c>
      <c r="E137" s="697" t="s">
        <v>3809</v>
      </c>
      <c r="F137" s="701">
        <v>832</v>
      </c>
      <c r="G137" s="701">
        <v>16640</v>
      </c>
      <c r="H137" s="701"/>
      <c r="I137" s="701">
        <v>20</v>
      </c>
      <c r="J137" s="701">
        <v>881</v>
      </c>
      <c r="K137" s="701">
        <v>17620</v>
      </c>
      <c r="L137" s="701"/>
      <c r="M137" s="701">
        <v>20</v>
      </c>
      <c r="N137" s="701">
        <v>1198</v>
      </c>
      <c r="O137" s="701">
        <v>23960</v>
      </c>
      <c r="P137" s="726"/>
      <c r="Q137" s="702">
        <v>20</v>
      </c>
    </row>
    <row r="138" spans="1:17" ht="14.45" customHeight="1" x14ac:dyDescent="0.2">
      <c r="A138" s="696" t="s">
        <v>3662</v>
      </c>
      <c r="B138" s="697" t="s">
        <v>3663</v>
      </c>
      <c r="C138" s="697" t="s">
        <v>2552</v>
      </c>
      <c r="D138" s="697" t="s">
        <v>3810</v>
      </c>
      <c r="E138" s="697" t="s">
        <v>3811</v>
      </c>
      <c r="F138" s="701"/>
      <c r="G138" s="701"/>
      <c r="H138" s="701"/>
      <c r="I138" s="701"/>
      <c r="J138" s="701">
        <v>2</v>
      </c>
      <c r="K138" s="701">
        <v>380</v>
      </c>
      <c r="L138" s="701"/>
      <c r="M138" s="701">
        <v>190</v>
      </c>
      <c r="N138" s="701">
        <v>3</v>
      </c>
      <c r="O138" s="701">
        <v>579</v>
      </c>
      <c r="P138" s="726"/>
      <c r="Q138" s="702">
        <v>193</v>
      </c>
    </row>
    <row r="139" spans="1:17" ht="14.45" customHeight="1" x14ac:dyDescent="0.2">
      <c r="A139" s="696" t="s">
        <v>3662</v>
      </c>
      <c r="B139" s="697" t="s">
        <v>3663</v>
      </c>
      <c r="C139" s="697" t="s">
        <v>2552</v>
      </c>
      <c r="D139" s="697" t="s">
        <v>3812</v>
      </c>
      <c r="E139" s="697" t="s">
        <v>3813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271</v>
      </c>
      <c r="P139" s="726"/>
      <c r="Q139" s="702">
        <v>271</v>
      </c>
    </row>
    <row r="140" spans="1:17" ht="14.45" customHeight="1" x14ac:dyDescent="0.2">
      <c r="A140" s="696" t="s">
        <v>3662</v>
      </c>
      <c r="B140" s="697" t="s">
        <v>3663</v>
      </c>
      <c r="C140" s="697" t="s">
        <v>2552</v>
      </c>
      <c r="D140" s="697" t="s">
        <v>3814</v>
      </c>
      <c r="E140" s="697" t="s">
        <v>3815</v>
      </c>
      <c r="F140" s="701"/>
      <c r="G140" s="701"/>
      <c r="H140" s="701"/>
      <c r="I140" s="701"/>
      <c r="J140" s="701">
        <v>2</v>
      </c>
      <c r="K140" s="701">
        <v>348</v>
      </c>
      <c r="L140" s="701"/>
      <c r="M140" s="701">
        <v>174</v>
      </c>
      <c r="N140" s="701">
        <v>1</v>
      </c>
      <c r="O140" s="701">
        <v>175</v>
      </c>
      <c r="P140" s="726"/>
      <c r="Q140" s="702">
        <v>175</v>
      </c>
    </row>
    <row r="141" spans="1:17" ht="14.45" customHeight="1" x14ac:dyDescent="0.2">
      <c r="A141" s="696" t="s">
        <v>3662</v>
      </c>
      <c r="B141" s="697" t="s">
        <v>3663</v>
      </c>
      <c r="C141" s="697" t="s">
        <v>2552</v>
      </c>
      <c r="D141" s="697" t="s">
        <v>3816</v>
      </c>
      <c r="E141" s="697" t="s">
        <v>3817</v>
      </c>
      <c r="F141" s="701">
        <v>258</v>
      </c>
      <c r="G141" s="701">
        <v>21672</v>
      </c>
      <c r="H141" s="701"/>
      <c r="I141" s="701">
        <v>84</v>
      </c>
      <c r="J141" s="701">
        <v>327</v>
      </c>
      <c r="K141" s="701">
        <v>27468</v>
      </c>
      <c r="L141" s="701"/>
      <c r="M141" s="701">
        <v>84</v>
      </c>
      <c r="N141" s="701">
        <v>149</v>
      </c>
      <c r="O141" s="701">
        <v>12665</v>
      </c>
      <c r="P141" s="726"/>
      <c r="Q141" s="702">
        <v>85</v>
      </c>
    </row>
    <row r="142" spans="1:17" ht="14.45" customHeight="1" x14ac:dyDescent="0.2">
      <c r="A142" s="696" t="s">
        <v>3662</v>
      </c>
      <c r="B142" s="697" t="s">
        <v>3663</v>
      </c>
      <c r="C142" s="697" t="s">
        <v>2552</v>
      </c>
      <c r="D142" s="697" t="s">
        <v>3818</v>
      </c>
      <c r="E142" s="697" t="s">
        <v>3819</v>
      </c>
      <c r="F142" s="701"/>
      <c r="G142" s="701"/>
      <c r="H142" s="701"/>
      <c r="I142" s="701"/>
      <c r="J142" s="701"/>
      <c r="K142" s="701"/>
      <c r="L142" s="701"/>
      <c r="M142" s="701"/>
      <c r="N142" s="701">
        <v>0</v>
      </c>
      <c r="O142" s="701">
        <v>0</v>
      </c>
      <c r="P142" s="726"/>
      <c r="Q142" s="702"/>
    </row>
    <row r="143" spans="1:17" ht="14.45" customHeight="1" x14ac:dyDescent="0.2">
      <c r="A143" s="696" t="s">
        <v>3662</v>
      </c>
      <c r="B143" s="697" t="s">
        <v>3663</v>
      </c>
      <c r="C143" s="697" t="s">
        <v>2552</v>
      </c>
      <c r="D143" s="697" t="s">
        <v>3820</v>
      </c>
      <c r="E143" s="697" t="s">
        <v>3821</v>
      </c>
      <c r="F143" s="701">
        <v>1</v>
      </c>
      <c r="G143" s="701">
        <v>302</v>
      </c>
      <c r="H143" s="701"/>
      <c r="I143" s="701">
        <v>302</v>
      </c>
      <c r="J143" s="701">
        <v>3</v>
      </c>
      <c r="K143" s="701">
        <v>909</v>
      </c>
      <c r="L143" s="701"/>
      <c r="M143" s="701">
        <v>303</v>
      </c>
      <c r="N143" s="701">
        <v>2</v>
      </c>
      <c r="O143" s="701">
        <v>610</v>
      </c>
      <c r="P143" s="726"/>
      <c r="Q143" s="702">
        <v>305</v>
      </c>
    </row>
    <row r="144" spans="1:17" ht="14.45" customHeight="1" x14ac:dyDescent="0.2">
      <c r="A144" s="696" t="s">
        <v>3662</v>
      </c>
      <c r="B144" s="697" t="s">
        <v>3663</v>
      </c>
      <c r="C144" s="697" t="s">
        <v>2552</v>
      </c>
      <c r="D144" s="697" t="s">
        <v>3822</v>
      </c>
      <c r="E144" s="697" t="s">
        <v>3823</v>
      </c>
      <c r="F144" s="701">
        <v>2</v>
      </c>
      <c r="G144" s="701">
        <v>44</v>
      </c>
      <c r="H144" s="701"/>
      <c r="I144" s="701">
        <v>22</v>
      </c>
      <c r="J144" s="701">
        <v>3</v>
      </c>
      <c r="K144" s="701">
        <v>66</v>
      </c>
      <c r="L144" s="701"/>
      <c r="M144" s="701">
        <v>22</v>
      </c>
      <c r="N144" s="701">
        <v>11</v>
      </c>
      <c r="O144" s="701">
        <v>253</v>
      </c>
      <c r="P144" s="726"/>
      <c r="Q144" s="702">
        <v>23</v>
      </c>
    </row>
    <row r="145" spans="1:17" ht="14.45" customHeight="1" x14ac:dyDescent="0.2">
      <c r="A145" s="696" t="s">
        <v>3662</v>
      </c>
      <c r="B145" s="697" t="s">
        <v>3663</v>
      </c>
      <c r="C145" s="697" t="s">
        <v>2552</v>
      </c>
      <c r="D145" s="697" t="s">
        <v>3824</v>
      </c>
      <c r="E145" s="697" t="s">
        <v>3825</v>
      </c>
      <c r="F145" s="701">
        <v>135</v>
      </c>
      <c r="G145" s="701">
        <v>2970</v>
      </c>
      <c r="H145" s="701"/>
      <c r="I145" s="701">
        <v>22</v>
      </c>
      <c r="J145" s="701">
        <v>127</v>
      </c>
      <c r="K145" s="701">
        <v>2794</v>
      </c>
      <c r="L145" s="701"/>
      <c r="M145" s="701">
        <v>22</v>
      </c>
      <c r="N145" s="701">
        <v>279</v>
      </c>
      <c r="O145" s="701">
        <v>6417</v>
      </c>
      <c r="P145" s="726"/>
      <c r="Q145" s="702">
        <v>23</v>
      </c>
    </row>
    <row r="146" spans="1:17" ht="14.45" customHeight="1" x14ac:dyDescent="0.2">
      <c r="A146" s="696" t="s">
        <v>3662</v>
      </c>
      <c r="B146" s="697" t="s">
        <v>3663</v>
      </c>
      <c r="C146" s="697" t="s">
        <v>2552</v>
      </c>
      <c r="D146" s="697" t="s">
        <v>3826</v>
      </c>
      <c r="E146" s="697" t="s">
        <v>3827</v>
      </c>
      <c r="F146" s="701">
        <v>3</v>
      </c>
      <c r="G146" s="701">
        <v>1485</v>
      </c>
      <c r="H146" s="701"/>
      <c r="I146" s="701">
        <v>495</v>
      </c>
      <c r="J146" s="701"/>
      <c r="K146" s="701"/>
      <c r="L146" s="701"/>
      <c r="M146" s="701"/>
      <c r="N146" s="701">
        <v>2</v>
      </c>
      <c r="O146" s="701">
        <v>992</v>
      </c>
      <c r="P146" s="726"/>
      <c r="Q146" s="702">
        <v>496</v>
      </c>
    </row>
    <row r="147" spans="1:17" ht="14.45" customHeight="1" x14ac:dyDescent="0.2">
      <c r="A147" s="696" t="s">
        <v>3662</v>
      </c>
      <c r="B147" s="697" t="s">
        <v>3663</v>
      </c>
      <c r="C147" s="697" t="s">
        <v>2552</v>
      </c>
      <c r="D147" s="697" t="s">
        <v>3828</v>
      </c>
      <c r="E147" s="697" t="s">
        <v>3829</v>
      </c>
      <c r="F147" s="701">
        <v>1</v>
      </c>
      <c r="G147" s="701">
        <v>192</v>
      </c>
      <c r="H147" s="701"/>
      <c r="I147" s="701">
        <v>192</v>
      </c>
      <c r="J147" s="701">
        <v>1</v>
      </c>
      <c r="K147" s="701">
        <v>193</v>
      </c>
      <c r="L147" s="701"/>
      <c r="M147" s="701">
        <v>193</v>
      </c>
      <c r="N147" s="701">
        <v>4</v>
      </c>
      <c r="O147" s="701">
        <v>780</v>
      </c>
      <c r="P147" s="726"/>
      <c r="Q147" s="702">
        <v>195</v>
      </c>
    </row>
    <row r="148" spans="1:17" ht="14.45" customHeight="1" x14ac:dyDescent="0.2">
      <c r="A148" s="696" t="s">
        <v>3662</v>
      </c>
      <c r="B148" s="697" t="s">
        <v>3663</v>
      </c>
      <c r="C148" s="697" t="s">
        <v>2552</v>
      </c>
      <c r="D148" s="697" t="s">
        <v>3830</v>
      </c>
      <c r="E148" s="697" t="s">
        <v>3831</v>
      </c>
      <c r="F148" s="701"/>
      <c r="G148" s="701"/>
      <c r="H148" s="701"/>
      <c r="I148" s="701"/>
      <c r="J148" s="701">
        <v>1</v>
      </c>
      <c r="K148" s="701">
        <v>205</v>
      </c>
      <c r="L148" s="701"/>
      <c r="M148" s="701">
        <v>205</v>
      </c>
      <c r="N148" s="701">
        <v>13</v>
      </c>
      <c r="O148" s="701">
        <v>2678</v>
      </c>
      <c r="P148" s="726"/>
      <c r="Q148" s="702">
        <v>206</v>
      </c>
    </row>
    <row r="149" spans="1:17" ht="14.45" customHeight="1" x14ac:dyDescent="0.2">
      <c r="A149" s="696" t="s">
        <v>3662</v>
      </c>
      <c r="B149" s="697" t="s">
        <v>3663</v>
      </c>
      <c r="C149" s="697" t="s">
        <v>2552</v>
      </c>
      <c r="D149" s="697" t="s">
        <v>3832</v>
      </c>
      <c r="E149" s="697" t="s">
        <v>3833</v>
      </c>
      <c r="F149" s="701">
        <v>6</v>
      </c>
      <c r="G149" s="701">
        <v>1008</v>
      </c>
      <c r="H149" s="701"/>
      <c r="I149" s="701">
        <v>168</v>
      </c>
      <c r="J149" s="701">
        <v>1</v>
      </c>
      <c r="K149" s="701">
        <v>168</v>
      </c>
      <c r="L149" s="701"/>
      <c r="M149" s="701">
        <v>168</v>
      </c>
      <c r="N149" s="701"/>
      <c r="O149" s="701"/>
      <c r="P149" s="726"/>
      <c r="Q149" s="702"/>
    </row>
    <row r="150" spans="1:17" ht="14.45" customHeight="1" x14ac:dyDescent="0.2">
      <c r="A150" s="696" t="s">
        <v>3662</v>
      </c>
      <c r="B150" s="697" t="s">
        <v>3663</v>
      </c>
      <c r="C150" s="697" t="s">
        <v>2552</v>
      </c>
      <c r="D150" s="697" t="s">
        <v>3834</v>
      </c>
      <c r="E150" s="697" t="s">
        <v>3835</v>
      </c>
      <c r="F150" s="701"/>
      <c r="G150" s="701"/>
      <c r="H150" s="701"/>
      <c r="I150" s="701"/>
      <c r="J150" s="701"/>
      <c r="K150" s="701"/>
      <c r="L150" s="701"/>
      <c r="M150" s="701"/>
      <c r="N150" s="701">
        <v>1</v>
      </c>
      <c r="O150" s="701">
        <v>272</v>
      </c>
      <c r="P150" s="726"/>
      <c r="Q150" s="702">
        <v>272</v>
      </c>
    </row>
    <row r="151" spans="1:17" ht="14.45" customHeight="1" x14ac:dyDescent="0.2">
      <c r="A151" s="696" t="s">
        <v>3662</v>
      </c>
      <c r="B151" s="697" t="s">
        <v>3663</v>
      </c>
      <c r="C151" s="697" t="s">
        <v>2552</v>
      </c>
      <c r="D151" s="697" t="s">
        <v>3836</v>
      </c>
      <c r="E151" s="697" t="s">
        <v>3837</v>
      </c>
      <c r="F151" s="701">
        <v>1</v>
      </c>
      <c r="G151" s="701">
        <v>127</v>
      </c>
      <c r="H151" s="701"/>
      <c r="I151" s="701">
        <v>127</v>
      </c>
      <c r="J151" s="701">
        <v>3</v>
      </c>
      <c r="K151" s="701">
        <v>381</v>
      </c>
      <c r="L151" s="701"/>
      <c r="M151" s="701">
        <v>127</v>
      </c>
      <c r="N151" s="701">
        <v>2</v>
      </c>
      <c r="O151" s="701">
        <v>256</v>
      </c>
      <c r="P151" s="726"/>
      <c r="Q151" s="702">
        <v>128</v>
      </c>
    </row>
    <row r="152" spans="1:17" ht="14.45" customHeight="1" x14ac:dyDescent="0.2">
      <c r="A152" s="696" t="s">
        <v>3662</v>
      </c>
      <c r="B152" s="697" t="s">
        <v>3663</v>
      </c>
      <c r="C152" s="697" t="s">
        <v>2552</v>
      </c>
      <c r="D152" s="697" t="s">
        <v>3838</v>
      </c>
      <c r="E152" s="697" t="s">
        <v>3839</v>
      </c>
      <c r="F152" s="701">
        <v>3</v>
      </c>
      <c r="G152" s="701">
        <v>930</v>
      </c>
      <c r="H152" s="701"/>
      <c r="I152" s="701">
        <v>310</v>
      </c>
      <c r="J152" s="701"/>
      <c r="K152" s="701"/>
      <c r="L152" s="701"/>
      <c r="M152" s="701"/>
      <c r="N152" s="701">
        <v>2</v>
      </c>
      <c r="O152" s="701">
        <v>622</v>
      </c>
      <c r="P152" s="726"/>
      <c r="Q152" s="702">
        <v>311</v>
      </c>
    </row>
    <row r="153" spans="1:17" ht="14.45" customHeight="1" x14ac:dyDescent="0.2">
      <c r="A153" s="696" t="s">
        <v>3662</v>
      </c>
      <c r="B153" s="697" t="s">
        <v>3663</v>
      </c>
      <c r="C153" s="697" t="s">
        <v>2552</v>
      </c>
      <c r="D153" s="697" t="s">
        <v>3840</v>
      </c>
      <c r="E153" s="697" t="s">
        <v>3841</v>
      </c>
      <c r="F153" s="701">
        <v>4</v>
      </c>
      <c r="G153" s="701">
        <v>92</v>
      </c>
      <c r="H153" s="701"/>
      <c r="I153" s="701">
        <v>23</v>
      </c>
      <c r="J153" s="701">
        <v>7</v>
      </c>
      <c r="K153" s="701">
        <v>161</v>
      </c>
      <c r="L153" s="701"/>
      <c r="M153" s="701">
        <v>23</v>
      </c>
      <c r="N153" s="701">
        <v>17</v>
      </c>
      <c r="O153" s="701">
        <v>408</v>
      </c>
      <c r="P153" s="726"/>
      <c r="Q153" s="702">
        <v>24</v>
      </c>
    </row>
    <row r="154" spans="1:17" ht="14.45" customHeight="1" x14ac:dyDescent="0.2">
      <c r="A154" s="696" t="s">
        <v>3662</v>
      </c>
      <c r="B154" s="697" t="s">
        <v>3663</v>
      </c>
      <c r="C154" s="697" t="s">
        <v>2552</v>
      </c>
      <c r="D154" s="697" t="s">
        <v>3842</v>
      </c>
      <c r="E154" s="697" t="s">
        <v>3843</v>
      </c>
      <c r="F154" s="701">
        <v>6</v>
      </c>
      <c r="G154" s="701">
        <v>102</v>
      </c>
      <c r="H154" s="701"/>
      <c r="I154" s="701">
        <v>17</v>
      </c>
      <c r="J154" s="701">
        <v>5</v>
      </c>
      <c r="K154" s="701">
        <v>85</v>
      </c>
      <c r="L154" s="701"/>
      <c r="M154" s="701">
        <v>17</v>
      </c>
      <c r="N154" s="701">
        <v>1</v>
      </c>
      <c r="O154" s="701">
        <v>17</v>
      </c>
      <c r="P154" s="726"/>
      <c r="Q154" s="702">
        <v>17</v>
      </c>
    </row>
    <row r="155" spans="1:17" ht="14.45" customHeight="1" x14ac:dyDescent="0.2">
      <c r="A155" s="696" t="s">
        <v>3662</v>
      </c>
      <c r="B155" s="697" t="s">
        <v>3663</v>
      </c>
      <c r="C155" s="697" t="s">
        <v>2552</v>
      </c>
      <c r="D155" s="697" t="s">
        <v>3844</v>
      </c>
      <c r="E155" s="697" t="s">
        <v>3845</v>
      </c>
      <c r="F155" s="701"/>
      <c r="G155" s="701"/>
      <c r="H155" s="701"/>
      <c r="I155" s="701"/>
      <c r="J155" s="701"/>
      <c r="K155" s="701"/>
      <c r="L155" s="701"/>
      <c r="M155" s="701"/>
      <c r="N155" s="701">
        <v>6</v>
      </c>
      <c r="O155" s="701">
        <v>3924</v>
      </c>
      <c r="P155" s="726"/>
      <c r="Q155" s="702">
        <v>654</v>
      </c>
    </row>
    <row r="156" spans="1:17" ht="14.45" customHeight="1" x14ac:dyDescent="0.2">
      <c r="A156" s="696" t="s">
        <v>3662</v>
      </c>
      <c r="B156" s="697" t="s">
        <v>3663</v>
      </c>
      <c r="C156" s="697" t="s">
        <v>2552</v>
      </c>
      <c r="D156" s="697" t="s">
        <v>3846</v>
      </c>
      <c r="E156" s="697" t="s">
        <v>3847</v>
      </c>
      <c r="F156" s="701">
        <v>121</v>
      </c>
      <c r="G156" s="701">
        <v>35816</v>
      </c>
      <c r="H156" s="701"/>
      <c r="I156" s="701">
        <v>296</v>
      </c>
      <c r="J156" s="701">
        <v>117</v>
      </c>
      <c r="K156" s="701">
        <v>34632</v>
      </c>
      <c r="L156" s="701"/>
      <c r="M156" s="701">
        <v>296</v>
      </c>
      <c r="N156" s="701">
        <v>180</v>
      </c>
      <c r="O156" s="701">
        <v>53820</v>
      </c>
      <c r="P156" s="726"/>
      <c r="Q156" s="702">
        <v>299</v>
      </c>
    </row>
    <row r="157" spans="1:17" ht="14.45" customHeight="1" x14ac:dyDescent="0.2">
      <c r="A157" s="696" t="s">
        <v>3662</v>
      </c>
      <c r="B157" s="697" t="s">
        <v>3663</v>
      </c>
      <c r="C157" s="697" t="s">
        <v>2552</v>
      </c>
      <c r="D157" s="697" t="s">
        <v>3848</v>
      </c>
      <c r="E157" s="697" t="s">
        <v>3849</v>
      </c>
      <c r="F157" s="701">
        <v>2</v>
      </c>
      <c r="G157" s="701">
        <v>90</v>
      </c>
      <c r="H157" s="701"/>
      <c r="I157" s="701">
        <v>45</v>
      </c>
      <c r="J157" s="701">
        <v>2</v>
      </c>
      <c r="K157" s="701">
        <v>90</v>
      </c>
      <c r="L157" s="701"/>
      <c r="M157" s="701">
        <v>45</v>
      </c>
      <c r="N157" s="701">
        <v>7</v>
      </c>
      <c r="O157" s="701">
        <v>322</v>
      </c>
      <c r="P157" s="726"/>
      <c r="Q157" s="702">
        <v>46</v>
      </c>
    </row>
    <row r="158" spans="1:17" ht="14.45" customHeight="1" x14ac:dyDescent="0.2">
      <c r="A158" s="696" t="s">
        <v>3662</v>
      </c>
      <c r="B158" s="697" t="s">
        <v>3663</v>
      </c>
      <c r="C158" s="697" t="s">
        <v>2552</v>
      </c>
      <c r="D158" s="697" t="s">
        <v>3850</v>
      </c>
      <c r="E158" s="697" t="s">
        <v>3851</v>
      </c>
      <c r="F158" s="701"/>
      <c r="G158" s="701"/>
      <c r="H158" s="701"/>
      <c r="I158" s="701"/>
      <c r="J158" s="701"/>
      <c r="K158" s="701"/>
      <c r="L158" s="701"/>
      <c r="M158" s="701"/>
      <c r="N158" s="701">
        <v>1</v>
      </c>
      <c r="O158" s="701">
        <v>26</v>
      </c>
      <c r="P158" s="726"/>
      <c r="Q158" s="702">
        <v>26</v>
      </c>
    </row>
    <row r="159" spans="1:17" ht="14.45" customHeight="1" x14ac:dyDescent="0.2">
      <c r="A159" s="696" t="s">
        <v>3662</v>
      </c>
      <c r="B159" s="697" t="s">
        <v>3663</v>
      </c>
      <c r="C159" s="697" t="s">
        <v>2552</v>
      </c>
      <c r="D159" s="697" t="s">
        <v>3852</v>
      </c>
      <c r="E159" s="697" t="s">
        <v>3853</v>
      </c>
      <c r="F159" s="701">
        <v>6</v>
      </c>
      <c r="G159" s="701">
        <v>276</v>
      </c>
      <c r="H159" s="701"/>
      <c r="I159" s="701">
        <v>46</v>
      </c>
      <c r="J159" s="701">
        <v>8</v>
      </c>
      <c r="K159" s="701">
        <v>368</v>
      </c>
      <c r="L159" s="701"/>
      <c r="M159" s="701">
        <v>46</v>
      </c>
      <c r="N159" s="701">
        <v>10</v>
      </c>
      <c r="O159" s="701">
        <v>470</v>
      </c>
      <c r="P159" s="726"/>
      <c r="Q159" s="702">
        <v>47</v>
      </c>
    </row>
    <row r="160" spans="1:17" ht="14.45" customHeight="1" x14ac:dyDescent="0.2">
      <c r="A160" s="696" t="s">
        <v>3662</v>
      </c>
      <c r="B160" s="697" t="s">
        <v>3663</v>
      </c>
      <c r="C160" s="697" t="s">
        <v>2552</v>
      </c>
      <c r="D160" s="697" t="s">
        <v>3854</v>
      </c>
      <c r="E160" s="697" t="s">
        <v>3855</v>
      </c>
      <c r="F160" s="701">
        <v>2</v>
      </c>
      <c r="G160" s="701">
        <v>62</v>
      </c>
      <c r="H160" s="701"/>
      <c r="I160" s="701">
        <v>31</v>
      </c>
      <c r="J160" s="701">
        <v>2</v>
      </c>
      <c r="K160" s="701">
        <v>64</v>
      </c>
      <c r="L160" s="701"/>
      <c r="M160" s="701">
        <v>32</v>
      </c>
      <c r="N160" s="701">
        <v>2</v>
      </c>
      <c r="O160" s="701">
        <v>64</v>
      </c>
      <c r="P160" s="726"/>
      <c r="Q160" s="702">
        <v>32</v>
      </c>
    </row>
    <row r="161" spans="1:17" ht="14.45" customHeight="1" x14ac:dyDescent="0.2">
      <c r="A161" s="696" t="s">
        <v>3662</v>
      </c>
      <c r="B161" s="697" t="s">
        <v>3663</v>
      </c>
      <c r="C161" s="697" t="s">
        <v>2552</v>
      </c>
      <c r="D161" s="697" t="s">
        <v>3856</v>
      </c>
      <c r="E161" s="697" t="s">
        <v>3857</v>
      </c>
      <c r="F161" s="701">
        <v>6</v>
      </c>
      <c r="G161" s="701">
        <v>156</v>
      </c>
      <c r="H161" s="701"/>
      <c r="I161" s="701">
        <v>26</v>
      </c>
      <c r="J161" s="701"/>
      <c r="K161" s="701"/>
      <c r="L161" s="701"/>
      <c r="M161" s="701"/>
      <c r="N161" s="701">
        <v>5</v>
      </c>
      <c r="O161" s="701">
        <v>135</v>
      </c>
      <c r="P161" s="726"/>
      <c r="Q161" s="702">
        <v>27</v>
      </c>
    </row>
    <row r="162" spans="1:17" ht="14.45" customHeight="1" x14ac:dyDescent="0.2">
      <c r="A162" s="696" t="s">
        <v>3662</v>
      </c>
      <c r="B162" s="697" t="s">
        <v>3663</v>
      </c>
      <c r="C162" s="697" t="s">
        <v>2552</v>
      </c>
      <c r="D162" s="697" t="s">
        <v>3858</v>
      </c>
      <c r="E162" s="697" t="s">
        <v>3859</v>
      </c>
      <c r="F162" s="701"/>
      <c r="G162" s="701"/>
      <c r="H162" s="701"/>
      <c r="I162" s="701"/>
      <c r="J162" s="701">
        <v>2</v>
      </c>
      <c r="K162" s="701">
        <v>62</v>
      </c>
      <c r="L162" s="701"/>
      <c r="M162" s="701">
        <v>31</v>
      </c>
      <c r="N162" s="701">
        <v>2</v>
      </c>
      <c r="O162" s="701">
        <v>64</v>
      </c>
      <c r="P162" s="726"/>
      <c r="Q162" s="702">
        <v>32</v>
      </c>
    </row>
    <row r="163" spans="1:17" ht="14.45" customHeight="1" x14ac:dyDescent="0.2">
      <c r="A163" s="696" t="s">
        <v>3662</v>
      </c>
      <c r="B163" s="697" t="s">
        <v>3663</v>
      </c>
      <c r="C163" s="697" t="s">
        <v>2552</v>
      </c>
      <c r="D163" s="697" t="s">
        <v>3860</v>
      </c>
      <c r="E163" s="697" t="s">
        <v>3861</v>
      </c>
      <c r="F163" s="701"/>
      <c r="G163" s="701"/>
      <c r="H163" s="701"/>
      <c r="I163" s="701"/>
      <c r="J163" s="701"/>
      <c r="K163" s="701"/>
      <c r="L163" s="701"/>
      <c r="M163" s="701"/>
      <c r="N163" s="701">
        <v>2</v>
      </c>
      <c r="O163" s="701">
        <v>3586</v>
      </c>
      <c r="P163" s="726"/>
      <c r="Q163" s="702">
        <v>1793</v>
      </c>
    </row>
    <row r="164" spans="1:17" ht="14.45" customHeight="1" x14ac:dyDescent="0.2">
      <c r="A164" s="696" t="s">
        <v>3662</v>
      </c>
      <c r="B164" s="697" t="s">
        <v>3663</v>
      </c>
      <c r="C164" s="697" t="s">
        <v>2552</v>
      </c>
      <c r="D164" s="697" t="s">
        <v>3862</v>
      </c>
      <c r="E164" s="697" t="s">
        <v>3863</v>
      </c>
      <c r="F164" s="701"/>
      <c r="G164" s="701"/>
      <c r="H164" s="701"/>
      <c r="I164" s="701"/>
      <c r="J164" s="701"/>
      <c r="K164" s="701"/>
      <c r="L164" s="701"/>
      <c r="M164" s="701"/>
      <c r="N164" s="701">
        <v>2</v>
      </c>
      <c r="O164" s="701">
        <v>274</v>
      </c>
      <c r="P164" s="726"/>
      <c r="Q164" s="702">
        <v>137</v>
      </c>
    </row>
    <row r="165" spans="1:17" ht="14.45" customHeight="1" x14ac:dyDescent="0.2">
      <c r="A165" s="696" t="s">
        <v>3662</v>
      </c>
      <c r="B165" s="697" t="s">
        <v>3663</v>
      </c>
      <c r="C165" s="697" t="s">
        <v>2552</v>
      </c>
      <c r="D165" s="697" t="s">
        <v>3864</v>
      </c>
      <c r="E165" s="697" t="s">
        <v>3865</v>
      </c>
      <c r="F165" s="701"/>
      <c r="G165" s="701"/>
      <c r="H165" s="701"/>
      <c r="I165" s="701"/>
      <c r="J165" s="701"/>
      <c r="K165" s="701"/>
      <c r="L165" s="701"/>
      <c r="M165" s="701"/>
      <c r="N165" s="701">
        <v>0</v>
      </c>
      <c r="O165" s="701">
        <v>0</v>
      </c>
      <c r="P165" s="726"/>
      <c r="Q165" s="702"/>
    </row>
    <row r="166" spans="1:17" ht="14.45" customHeight="1" x14ac:dyDescent="0.2">
      <c r="A166" s="696" t="s">
        <v>3662</v>
      </c>
      <c r="B166" s="697" t="s">
        <v>3663</v>
      </c>
      <c r="C166" s="697" t="s">
        <v>2552</v>
      </c>
      <c r="D166" s="697" t="s">
        <v>3866</v>
      </c>
      <c r="E166" s="697" t="s">
        <v>3867</v>
      </c>
      <c r="F166" s="701"/>
      <c r="G166" s="701"/>
      <c r="H166" s="701"/>
      <c r="I166" s="701"/>
      <c r="J166" s="701">
        <v>1</v>
      </c>
      <c r="K166" s="701">
        <v>409</v>
      </c>
      <c r="L166" s="701"/>
      <c r="M166" s="701">
        <v>409</v>
      </c>
      <c r="N166" s="701"/>
      <c r="O166" s="701"/>
      <c r="P166" s="726"/>
      <c r="Q166" s="702"/>
    </row>
    <row r="167" spans="1:17" ht="14.45" customHeight="1" x14ac:dyDescent="0.2">
      <c r="A167" s="696" t="s">
        <v>3662</v>
      </c>
      <c r="B167" s="697" t="s">
        <v>3663</v>
      </c>
      <c r="C167" s="697" t="s">
        <v>2552</v>
      </c>
      <c r="D167" s="697" t="s">
        <v>3868</v>
      </c>
      <c r="E167" s="697" t="s">
        <v>3869</v>
      </c>
      <c r="F167" s="701">
        <v>1</v>
      </c>
      <c r="G167" s="701">
        <v>190</v>
      </c>
      <c r="H167" s="701"/>
      <c r="I167" s="701">
        <v>190</v>
      </c>
      <c r="J167" s="701"/>
      <c r="K167" s="701"/>
      <c r="L167" s="701"/>
      <c r="M167" s="701"/>
      <c r="N167" s="701">
        <v>1</v>
      </c>
      <c r="O167" s="701">
        <v>191</v>
      </c>
      <c r="P167" s="726"/>
      <c r="Q167" s="702">
        <v>191</v>
      </c>
    </row>
    <row r="168" spans="1:17" ht="14.45" customHeight="1" x14ac:dyDescent="0.2">
      <c r="A168" s="696" t="s">
        <v>3662</v>
      </c>
      <c r="B168" s="697" t="s">
        <v>3663</v>
      </c>
      <c r="C168" s="697" t="s">
        <v>2552</v>
      </c>
      <c r="D168" s="697" t="s">
        <v>3870</v>
      </c>
      <c r="E168" s="697" t="s">
        <v>3871</v>
      </c>
      <c r="F168" s="701">
        <v>4</v>
      </c>
      <c r="G168" s="701">
        <v>1096</v>
      </c>
      <c r="H168" s="701"/>
      <c r="I168" s="701">
        <v>274</v>
      </c>
      <c r="J168" s="701">
        <v>4</v>
      </c>
      <c r="K168" s="701">
        <v>1100</v>
      </c>
      <c r="L168" s="701"/>
      <c r="M168" s="701">
        <v>275</v>
      </c>
      <c r="N168" s="701">
        <v>1</v>
      </c>
      <c r="O168" s="701">
        <v>276</v>
      </c>
      <c r="P168" s="726"/>
      <c r="Q168" s="702">
        <v>276</v>
      </c>
    </row>
    <row r="169" spans="1:17" ht="14.45" customHeight="1" x14ac:dyDescent="0.2">
      <c r="A169" s="696" t="s">
        <v>3662</v>
      </c>
      <c r="B169" s="697" t="s">
        <v>3663</v>
      </c>
      <c r="C169" s="697" t="s">
        <v>2552</v>
      </c>
      <c r="D169" s="697" t="s">
        <v>3872</v>
      </c>
      <c r="E169" s="697" t="s">
        <v>3873</v>
      </c>
      <c r="F169" s="701">
        <v>3</v>
      </c>
      <c r="G169" s="701">
        <v>399</v>
      </c>
      <c r="H169" s="701"/>
      <c r="I169" s="701">
        <v>133</v>
      </c>
      <c r="J169" s="701">
        <v>3</v>
      </c>
      <c r="K169" s="701">
        <v>399</v>
      </c>
      <c r="L169" s="701"/>
      <c r="M169" s="701">
        <v>133</v>
      </c>
      <c r="N169" s="701">
        <v>12</v>
      </c>
      <c r="O169" s="701">
        <v>1608</v>
      </c>
      <c r="P169" s="726"/>
      <c r="Q169" s="702">
        <v>134</v>
      </c>
    </row>
    <row r="170" spans="1:17" ht="14.45" customHeight="1" x14ac:dyDescent="0.2">
      <c r="A170" s="696" t="s">
        <v>3662</v>
      </c>
      <c r="B170" s="697" t="s">
        <v>3663</v>
      </c>
      <c r="C170" s="697" t="s">
        <v>2552</v>
      </c>
      <c r="D170" s="697" t="s">
        <v>3874</v>
      </c>
      <c r="E170" s="697" t="s">
        <v>3875</v>
      </c>
      <c r="F170" s="701">
        <v>259</v>
      </c>
      <c r="G170" s="701">
        <v>9583</v>
      </c>
      <c r="H170" s="701"/>
      <c r="I170" s="701">
        <v>37</v>
      </c>
      <c r="J170" s="701">
        <v>324</v>
      </c>
      <c r="K170" s="701">
        <v>11988</v>
      </c>
      <c r="L170" s="701"/>
      <c r="M170" s="701">
        <v>37</v>
      </c>
      <c r="N170" s="701">
        <v>369</v>
      </c>
      <c r="O170" s="701">
        <v>14022</v>
      </c>
      <c r="P170" s="726"/>
      <c r="Q170" s="702">
        <v>38</v>
      </c>
    </row>
    <row r="171" spans="1:17" ht="14.45" customHeight="1" x14ac:dyDescent="0.2">
      <c r="A171" s="696" t="s">
        <v>3662</v>
      </c>
      <c r="B171" s="697" t="s">
        <v>3663</v>
      </c>
      <c r="C171" s="697" t="s">
        <v>2552</v>
      </c>
      <c r="D171" s="697" t="s">
        <v>3876</v>
      </c>
      <c r="E171" s="697" t="s">
        <v>3877</v>
      </c>
      <c r="F171" s="701"/>
      <c r="G171" s="701"/>
      <c r="H171" s="701"/>
      <c r="I171" s="701"/>
      <c r="J171" s="701"/>
      <c r="K171" s="701"/>
      <c r="L171" s="701"/>
      <c r="M171" s="701"/>
      <c r="N171" s="701">
        <v>1</v>
      </c>
      <c r="O171" s="701">
        <v>476</v>
      </c>
      <c r="P171" s="726"/>
      <c r="Q171" s="702">
        <v>476</v>
      </c>
    </row>
    <row r="172" spans="1:17" ht="14.45" customHeight="1" x14ac:dyDescent="0.2">
      <c r="A172" s="696" t="s">
        <v>3662</v>
      </c>
      <c r="B172" s="697" t="s">
        <v>3663</v>
      </c>
      <c r="C172" s="697" t="s">
        <v>2552</v>
      </c>
      <c r="D172" s="697" t="s">
        <v>3878</v>
      </c>
      <c r="E172" s="697" t="s">
        <v>3879</v>
      </c>
      <c r="F172" s="701">
        <v>1</v>
      </c>
      <c r="G172" s="701">
        <v>171</v>
      </c>
      <c r="H172" s="701"/>
      <c r="I172" s="701">
        <v>171</v>
      </c>
      <c r="J172" s="701">
        <v>4</v>
      </c>
      <c r="K172" s="701">
        <v>684</v>
      </c>
      <c r="L172" s="701"/>
      <c r="M172" s="701">
        <v>171</v>
      </c>
      <c r="N172" s="701">
        <v>1</v>
      </c>
      <c r="O172" s="701">
        <v>172</v>
      </c>
      <c r="P172" s="726"/>
      <c r="Q172" s="702">
        <v>172</v>
      </c>
    </row>
    <row r="173" spans="1:17" ht="14.45" customHeight="1" x14ac:dyDescent="0.2">
      <c r="A173" s="696" t="s">
        <v>3662</v>
      </c>
      <c r="B173" s="697" t="s">
        <v>3663</v>
      </c>
      <c r="C173" s="697" t="s">
        <v>2552</v>
      </c>
      <c r="D173" s="697" t="s">
        <v>3880</v>
      </c>
      <c r="E173" s="697" t="s">
        <v>3881</v>
      </c>
      <c r="F173" s="701"/>
      <c r="G173" s="701"/>
      <c r="H173" s="701"/>
      <c r="I173" s="701"/>
      <c r="J173" s="701">
        <v>1</v>
      </c>
      <c r="K173" s="701">
        <v>931</v>
      </c>
      <c r="L173" s="701"/>
      <c r="M173" s="701">
        <v>931</v>
      </c>
      <c r="N173" s="701"/>
      <c r="O173" s="701"/>
      <c r="P173" s="726"/>
      <c r="Q173" s="702"/>
    </row>
    <row r="174" spans="1:17" ht="14.45" customHeight="1" x14ac:dyDescent="0.2">
      <c r="A174" s="696" t="s">
        <v>3662</v>
      </c>
      <c r="B174" s="697" t="s">
        <v>3663</v>
      </c>
      <c r="C174" s="697" t="s">
        <v>2552</v>
      </c>
      <c r="D174" s="697" t="s">
        <v>3882</v>
      </c>
      <c r="E174" s="697" t="s">
        <v>3883</v>
      </c>
      <c r="F174" s="701"/>
      <c r="G174" s="701"/>
      <c r="H174" s="701"/>
      <c r="I174" s="701"/>
      <c r="J174" s="701">
        <v>1</v>
      </c>
      <c r="K174" s="701">
        <v>933</v>
      </c>
      <c r="L174" s="701"/>
      <c r="M174" s="701">
        <v>933</v>
      </c>
      <c r="N174" s="701"/>
      <c r="O174" s="701"/>
      <c r="P174" s="726"/>
      <c r="Q174" s="702"/>
    </row>
    <row r="175" spans="1:17" ht="14.45" customHeight="1" x14ac:dyDescent="0.2">
      <c r="A175" s="696" t="s">
        <v>3662</v>
      </c>
      <c r="B175" s="697" t="s">
        <v>3663</v>
      </c>
      <c r="C175" s="697" t="s">
        <v>2552</v>
      </c>
      <c r="D175" s="697" t="s">
        <v>3884</v>
      </c>
      <c r="E175" s="697" t="s">
        <v>3885</v>
      </c>
      <c r="F175" s="701"/>
      <c r="G175" s="701"/>
      <c r="H175" s="701"/>
      <c r="I175" s="701"/>
      <c r="J175" s="701">
        <v>1</v>
      </c>
      <c r="K175" s="701">
        <v>840</v>
      </c>
      <c r="L175" s="701"/>
      <c r="M175" s="701">
        <v>840</v>
      </c>
      <c r="N175" s="701"/>
      <c r="O175" s="701"/>
      <c r="P175" s="726"/>
      <c r="Q175" s="702"/>
    </row>
    <row r="176" spans="1:17" ht="14.45" customHeight="1" x14ac:dyDescent="0.2">
      <c r="A176" s="696" t="s">
        <v>3662</v>
      </c>
      <c r="B176" s="697" t="s">
        <v>3663</v>
      </c>
      <c r="C176" s="697" t="s">
        <v>2552</v>
      </c>
      <c r="D176" s="697" t="s">
        <v>3886</v>
      </c>
      <c r="E176" s="697" t="s">
        <v>3887</v>
      </c>
      <c r="F176" s="701">
        <v>23</v>
      </c>
      <c r="G176" s="701">
        <v>2162</v>
      </c>
      <c r="H176" s="701"/>
      <c r="I176" s="701">
        <v>94</v>
      </c>
      <c r="J176" s="701">
        <v>28</v>
      </c>
      <c r="K176" s="701">
        <v>2632</v>
      </c>
      <c r="L176" s="701"/>
      <c r="M176" s="701">
        <v>94</v>
      </c>
      <c r="N176" s="701">
        <v>11</v>
      </c>
      <c r="O176" s="701">
        <v>1067</v>
      </c>
      <c r="P176" s="726"/>
      <c r="Q176" s="702">
        <v>97</v>
      </c>
    </row>
    <row r="177" spans="1:17" ht="14.45" customHeight="1" x14ac:dyDescent="0.2">
      <c r="A177" s="696" t="s">
        <v>3662</v>
      </c>
      <c r="B177" s="697" t="s">
        <v>3663</v>
      </c>
      <c r="C177" s="697" t="s">
        <v>2552</v>
      </c>
      <c r="D177" s="697" t="s">
        <v>3888</v>
      </c>
      <c r="E177" s="697" t="s">
        <v>3889</v>
      </c>
      <c r="F177" s="701">
        <v>3</v>
      </c>
      <c r="G177" s="701">
        <v>2826</v>
      </c>
      <c r="H177" s="701"/>
      <c r="I177" s="701">
        <v>942</v>
      </c>
      <c r="J177" s="701">
        <v>2</v>
      </c>
      <c r="K177" s="701">
        <v>1884</v>
      </c>
      <c r="L177" s="701"/>
      <c r="M177" s="701">
        <v>942</v>
      </c>
      <c r="N177" s="701">
        <v>1</v>
      </c>
      <c r="O177" s="701">
        <v>944</v>
      </c>
      <c r="P177" s="726"/>
      <c r="Q177" s="702">
        <v>944</v>
      </c>
    </row>
    <row r="178" spans="1:17" ht="14.45" customHeight="1" x14ac:dyDescent="0.2">
      <c r="A178" s="696" t="s">
        <v>3662</v>
      </c>
      <c r="B178" s="697" t="s">
        <v>3663</v>
      </c>
      <c r="C178" s="697" t="s">
        <v>2552</v>
      </c>
      <c r="D178" s="697" t="s">
        <v>3890</v>
      </c>
      <c r="E178" s="697" t="s">
        <v>3891</v>
      </c>
      <c r="F178" s="701"/>
      <c r="G178" s="701"/>
      <c r="H178" s="701"/>
      <c r="I178" s="701"/>
      <c r="J178" s="701">
        <v>3</v>
      </c>
      <c r="K178" s="701">
        <v>282</v>
      </c>
      <c r="L178" s="701"/>
      <c r="M178" s="701">
        <v>94</v>
      </c>
      <c r="N178" s="701"/>
      <c r="O178" s="701"/>
      <c r="P178" s="726"/>
      <c r="Q178" s="702"/>
    </row>
    <row r="179" spans="1:17" ht="14.45" customHeight="1" x14ac:dyDescent="0.2">
      <c r="A179" s="696" t="s">
        <v>3662</v>
      </c>
      <c r="B179" s="697" t="s">
        <v>3663</v>
      </c>
      <c r="C179" s="697" t="s">
        <v>2552</v>
      </c>
      <c r="D179" s="697" t="s">
        <v>3892</v>
      </c>
      <c r="E179" s="697" t="s">
        <v>3893</v>
      </c>
      <c r="F179" s="701"/>
      <c r="G179" s="701"/>
      <c r="H179" s="701"/>
      <c r="I179" s="701"/>
      <c r="J179" s="701">
        <v>103</v>
      </c>
      <c r="K179" s="701">
        <v>55002</v>
      </c>
      <c r="L179" s="701"/>
      <c r="M179" s="701">
        <v>534</v>
      </c>
      <c r="N179" s="701">
        <v>86</v>
      </c>
      <c r="O179" s="701">
        <v>46096</v>
      </c>
      <c r="P179" s="726"/>
      <c r="Q179" s="702">
        <v>536</v>
      </c>
    </row>
    <row r="180" spans="1:17" ht="14.45" customHeight="1" x14ac:dyDescent="0.2">
      <c r="A180" s="696" t="s">
        <v>3662</v>
      </c>
      <c r="B180" s="697" t="s">
        <v>3663</v>
      </c>
      <c r="C180" s="697" t="s">
        <v>2552</v>
      </c>
      <c r="D180" s="697" t="s">
        <v>3894</v>
      </c>
      <c r="E180" s="697" t="s">
        <v>3895</v>
      </c>
      <c r="F180" s="701"/>
      <c r="G180" s="701"/>
      <c r="H180" s="701"/>
      <c r="I180" s="701"/>
      <c r="J180" s="701">
        <v>1</v>
      </c>
      <c r="K180" s="701">
        <v>53</v>
      </c>
      <c r="L180" s="701"/>
      <c r="M180" s="701">
        <v>53</v>
      </c>
      <c r="N180" s="701">
        <v>1</v>
      </c>
      <c r="O180" s="701">
        <v>55</v>
      </c>
      <c r="P180" s="726"/>
      <c r="Q180" s="702">
        <v>55</v>
      </c>
    </row>
    <row r="181" spans="1:17" ht="14.45" customHeight="1" x14ac:dyDescent="0.2">
      <c r="A181" s="696" t="s">
        <v>3662</v>
      </c>
      <c r="B181" s="697" t="s">
        <v>3663</v>
      </c>
      <c r="C181" s="697" t="s">
        <v>2552</v>
      </c>
      <c r="D181" s="697" t="s">
        <v>3896</v>
      </c>
      <c r="E181" s="697" t="s">
        <v>3897</v>
      </c>
      <c r="F181" s="701"/>
      <c r="G181" s="701"/>
      <c r="H181" s="701"/>
      <c r="I181" s="701"/>
      <c r="J181" s="701">
        <v>11</v>
      </c>
      <c r="K181" s="701">
        <v>8503</v>
      </c>
      <c r="L181" s="701"/>
      <c r="M181" s="701">
        <v>773</v>
      </c>
      <c r="N181" s="701">
        <v>31</v>
      </c>
      <c r="O181" s="701">
        <v>24056</v>
      </c>
      <c r="P181" s="726"/>
      <c r="Q181" s="702">
        <v>776</v>
      </c>
    </row>
    <row r="182" spans="1:17" ht="14.45" customHeight="1" x14ac:dyDescent="0.2">
      <c r="A182" s="696" t="s">
        <v>3662</v>
      </c>
      <c r="B182" s="697" t="s">
        <v>3898</v>
      </c>
      <c r="C182" s="697" t="s">
        <v>2552</v>
      </c>
      <c r="D182" s="697" t="s">
        <v>3899</v>
      </c>
      <c r="E182" s="697" t="s">
        <v>3900</v>
      </c>
      <c r="F182" s="701">
        <v>9</v>
      </c>
      <c r="G182" s="701">
        <v>9351</v>
      </c>
      <c r="H182" s="701"/>
      <c r="I182" s="701">
        <v>1039</v>
      </c>
      <c r="J182" s="701">
        <v>6</v>
      </c>
      <c r="K182" s="701">
        <v>6240</v>
      </c>
      <c r="L182" s="701"/>
      <c r="M182" s="701">
        <v>1040</v>
      </c>
      <c r="N182" s="701"/>
      <c r="O182" s="701"/>
      <c r="P182" s="726"/>
      <c r="Q182" s="702"/>
    </row>
    <row r="183" spans="1:17" ht="14.45" customHeight="1" x14ac:dyDescent="0.2">
      <c r="A183" s="696" t="s">
        <v>3901</v>
      </c>
      <c r="B183" s="697" t="s">
        <v>3549</v>
      </c>
      <c r="C183" s="697" t="s">
        <v>2819</v>
      </c>
      <c r="D183" s="697" t="s">
        <v>2830</v>
      </c>
      <c r="E183" s="697" t="s">
        <v>2831</v>
      </c>
      <c r="F183" s="701">
        <v>0.14000000000000001</v>
      </c>
      <c r="G183" s="701">
        <v>680.84</v>
      </c>
      <c r="H183" s="701"/>
      <c r="I183" s="701">
        <v>4863.1428571428569</v>
      </c>
      <c r="J183" s="701">
        <v>0.56000000000000005</v>
      </c>
      <c r="K183" s="701">
        <v>2598.87</v>
      </c>
      <c r="L183" s="701"/>
      <c r="M183" s="701">
        <v>4640.8392857142853</v>
      </c>
      <c r="N183" s="701">
        <v>0.33</v>
      </c>
      <c r="O183" s="701">
        <v>1576.79</v>
      </c>
      <c r="P183" s="726"/>
      <c r="Q183" s="702">
        <v>4778.151515151515</v>
      </c>
    </row>
    <row r="184" spans="1:17" ht="14.45" customHeight="1" x14ac:dyDescent="0.2">
      <c r="A184" s="696" t="s">
        <v>3901</v>
      </c>
      <c r="B184" s="697" t="s">
        <v>3549</v>
      </c>
      <c r="C184" s="697" t="s">
        <v>2819</v>
      </c>
      <c r="D184" s="697" t="s">
        <v>3902</v>
      </c>
      <c r="E184" s="697" t="s">
        <v>2831</v>
      </c>
      <c r="F184" s="701">
        <v>3.1800000000000006</v>
      </c>
      <c r="G184" s="701">
        <v>27822.46</v>
      </c>
      <c r="H184" s="701"/>
      <c r="I184" s="701">
        <v>8749.2012578616341</v>
      </c>
      <c r="J184" s="701">
        <v>2.73</v>
      </c>
      <c r="K184" s="701">
        <v>23623.829999999998</v>
      </c>
      <c r="L184" s="701"/>
      <c r="M184" s="701">
        <v>8653.4175824175818</v>
      </c>
      <c r="N184" s="701">
        <v>4.12</v>
      </c>
      <c r="O184" s="701">
        <v>36044.53</v>
      </c>
      <c r="P184" s="726"/>
      <c r="Q184" s="702">
        <v>8748.6723300970862</v>
      </c>
    </row>
    <row r="185" spans="1:17" ht="14.45" customHeight="1" x14ac:dyDescent="0.2">
      <c r="A185" s="696" t="s">
        <v>3901</v>
      </c>
      <c r="B185" s="697" t="s">
        <v>3549</v>
      </c>
      <c r="C185" s="697" t="s">
        <v>2819</v>
      </c>
      <c r="D185" s="697" t="s">
        <v>3903</v>
      </c>
      <c r="E185" s="697" t="s">
        <v>3904</v>
      </c>
      <c r="F185" s="701">
        <v>0.3</v>
      </c>
      <c r="G185" s="701">
        <v>137.72</v>
      </c>
      <c r="H185" s="701"/>
      <c r="I185" s="701">
        <v>459.06666666666666</v>
      </c>
      <c r="J185" s="701">
        <v>0.1</v>
      </c>
      <c r="K185" s="701">
        <v>50.82</v>
      </c>
      <c r="L185" s="701"/>
      <c r="M185" s="701">
        <v>508.2</v>
      </c>
      <c r="N185" s="701"/>
      <c r="O185" s="701"/>
      <c r="P185" s="726"/>
      <c r="Q185" s="702"/>
    </row>
    <row r="186" spans="1:17" ht="14.45" customHeight="1" x14ac:dyDescent="0.2">
      <c r="A186" s="696" t="s">
        <v>3901</v>
      </c>
      <c r="B186" s="697" t="s">
        <v>3549</v>
      </c>
      <c r="C186" s="697" t="s">
        <v>2819</v>
      </c>
      <c r="D186" s="697" t="s">
        <v>3905</v>
      </c>
      <c r="E186" s="697" t="s">
        <v>3906</v>
      </c>
      <c r="F186" s="701">
        <v>0.15000000000000002</v>
      </c>
      <c r="G186" s="701">
        <v>107.8</v>
      </c>
      <c r="H186" s="701"/>
      <c r="I186" s="701">
        <v>718.66666666666652</v>
      </c>
      <c r="J186" s="701"/>
      <c r="K186" s="701"/>
      <c r="L186" s="701"/>
      <c r="M186" s="701"/>
      <c r="N186" s="701">
        <v>0.1</v>
      </c>
      <c r="O186" s="701">
        <v>71.819999999999993</v>
      </c>
      <c r="P186" s="726"/>
      <c r="Q186" s="702">
        <v>718.19999999999993</v>
      </c>
    </row>
    <row r="187" spans="1:17" ht="14.45" customHeight="1" x14ac:dyDescent="0.2">
      <c r="A187" s="696" t="s">
        <v>3901</v>
      </c>
      <c r="B187" s="697" t="s">
        <v>3549</v>
      </c>
      <c r="C187" s="697" t="s">
        <v>2819</v>
      </c>
      <c r="D187" s="697" t="s">
        <v>3907</v>
      </c>
      <c r="E187" s="697" t="s">
        <v>2897</v>
      </c>
      <c r="F187" s="701">
        <v>27.63</v>
      </c>
      <c r="G187" s="701">
        <v>18105.420000000006</v>
      </c>
      <c r="H187" s="701"/>
      <c r="I187" s="701">
        <v>655.28121606948991</v>
      </c>
      <c r="J187" s="701">
        <v>13.969999999999997</v>
      </c>
      <c r="K187" s="701">
        <v>9157.59</v>
      </c>
      <c r="L187" s="701"/>
      <c r="M187" s="701">
        <v>655.51825340014329</v>
      </c>
      <c r="N187" s="701">
        <v>13.25</v>
      </c>
      <c r="O187" s="701">
        <v>8861.3199999999979</v>
      </c>
      <c r="P187" s="726"/>
      <c r="Q187" s="702">
        <v>668.77886792452819</v>
      </c>
    </row>
    <row r="188" spans="1:17" ht="14.45" customHeight="1" x14ac:dyDescent="0.2">
      <c r="A188" s="696" t="s">
        <v>3901</v>
      </c>
      <c r="B188" s="697" t="s">
        <v>3549</v>
      </c>
      <c r="C188" s="697" t="s">
        <v>2819</v>
      </c>
      <c r="D188" s="697" t="s">
        <v>3908</v>
      </c>
      <c r="E188" s="697" t="s">
        <v>2897</v>
      </c>
      <c r="F188" s="701">
        <v>0.57000000000000006</v>
      </c>
      <c r="G188" s="701">
        <v>6545.1800000000012</v>
      </c>
      <c r="H188" s="701"/>
      <c r="I188" s="701">
        <v>11482.771929824563</v>
      </c>
      <c r="J188" s="701">
        <v>1.1100000000000001</v>
      </c>
      <c r="K188" s="701">
        <v>14344.07</v>
      </c>
      <c r="L188" s="701"/>
      <c r="M188" s="701">
        <v>12922.585585585584</v>
      </c>
      <c r="N188" s="701">
        <v>2.14</v>
      </c>
      <c r="O188" s="701">
        <v>28298.479999999989</v>
      </c>
      <c r="P188" s="726"/>
      <c r="Q188" s="702">
        <v>13223.588785046722</v>
      </c>
    </row>
    <row r="189" spans="1:17" ht="14.45" customHeight="1" x14ac:dyDescent="0.2">
      <c r="A189" s="696" t="s">
        <v>3901</v>
      </c>
      <c r="B189" s="697" t="s">
        <v>3549</v>
      </c>
      <c r="C189" s="697" t="s">
        <v>2819</v>
      </c>
      <c r="D189" s="697" t="s">
        <v>2896</v>
      </c>
      <c r="E189" s="697" t="s">
        <v>2897</v>
      </c>
      <c r="F189" s="701">
        <v>0.67999999999999994</v>
      </c>
      <c r="G189" s="701">
        <v>1114.8400000000001</v>
      </c>
      <c r="H189" s="701"/>
      <c r="I189" s="701">
        <v>1639.4705882352944</v>
      </c>
      <c r="J189" s="701">
        <v>0.74</v>
      </c>
      <c r="K189" s="701">
        <v>1213.2</v>
      </c>
      <c r="L189" s="701"/>
      <c r="M189" s="701">
        <v>1639.4594594594596</v>
      </c>
      <c r="N189" s="701">
        <v>0.14000000000000001</v>
      </c>
      <c r="O189" s="701">
        <v>229.52</v>
      </c>
      <c r="P189" s="726"/>
      <c r="Q189" s="702">
        <v>1639.4285714285713</v>
      </c>
    </row>
    <row r="190" spans="1:17" ht="14.45" customHeight="1" x14ac:dyDescent="0.2">
      <c r="A190" s="696" t="s">
        <v>3901</v>
      </c>
      <c r="B190" s="697" t="s">
        <v>3549</v>
      </c>
      <c r="C190" s="697" t="s">
        <v>2819</v>
      </c>
      <c r="D190" s="697" t="s">
        <v>3909</v>
      </c>
      <c r="E190" s="697" t="s">
        <v>3910</v>
      </c>
      <c r="F190" s="701">
        <v>2</v>
      </c>
      <c r="G190" s="701">
        <v>2913.16</v>
      </c>
      <c r="H190" s="701"/>
      <c r="I190" s="701">
        <v>1456.58</v>
      </c>
      <c r="J190" s="701"/>
      <c r="K190" s="701"/>
      <c r="L190" s="701"/>
      <c r="M190" s="701"/>
      <c r="N190" s="701">
        <v>0.34</v>
      </c>
      <c r="O190" s="701">
        <v>495.24</v>
      </c>
      <c r="P190" s="726"/>
      <c r="Q190" s="702">
        <v>1456.5882352941176</v>
      </c>
    </row>
    <row r="191" spans="1:17" ht="14.45" customHeight="1" x14ac:dyDescent="0.2">
      <c r="A191" s="696" t="s">
        <v>3901</v>
      </c>
      <c r="B191" s="697" t="s">
        <v>3549</v>
      </c>
      <c r="C191" s="697" t="s">
        <v>2819</v>
      </c>
      <c r="D191" s="697" t="s">
        <v>3911</v>
      </c>
      <c r="E191" s="697" t="s">
        <v>3910</v>
      </c>
      <c r="F191" s="701"/>
      <c r="G191" s="701"/>
      <c r="H191" s="701"/>
      <c r="I191" s="701"/>
      <c r="J191" s="701"/>
      <c r="K191" s="701"/>
      <c r="L191" s="701"/>
      <c r="M191" s="701"/>
      <c r="N191" s="701">
        <v>0.4</v>
      </c>
      <c r="O191" s="701">
        <v>1456.41</v>
      </c>
      <c r="P191" s="726"/>
      <c r="Q191" s="702">
        <v>3641.0250000000001</v>
      </c>
    </row>
    <row r="192" spans="1:17" ht="14.45" customHeight="1" x14ac:dyDescent="0.2">
      <c r="A192" s="696" t="s">
        <v>3901</v>
      </c>
      <c r="B192" s="697" t="s">
        <v>3549</v>
      </c>
      <c r="C192" s="697" t="s">
        <v>2819</v>
      </c>
      <c r="D192" s="697" t="s">
        <v>3912</v>
      </c>
      <c r="E192" s="697" t="s">
        <v>2897</v>
      </c>
      <c r="F192" s="701">
        <v>2.6</v>
      </c>
      <c r="G192" s="701">
        <v>1383.98</v>
      </c>
      <c r="H192" s="701"/>
      <c r="I192" s="701">
        <v>532.29999999999995</v>
      </c>
      <c r="J192" s="701">
        <v>1.8</v>
      </c>
      <c r="K192" s="701">
        <v>958.13999999999987</v>
      </c>
      <c r="L192" s="701"/>
      <c r="M192" s="701">
        <v>532.29999999999995</v>
      </c>
      <c r="N192" s="701">
        <v>2.8000000000000007</v>
      </c>
      <c r="O192" s="701">
        <v>1487.1899999999998</v>
      </c>
      <c r="P192" s="726"/>
      <c r="Q192" s="702">
        <v>531.13928571428551</v>
      </c>
    </row>
    <row r="193" spans="1:17" ht="14.45" customHeight="1" x14ac:dyDescent="0.2">
      <c r="A193" s="696" t="s">
        <v>3901</v>
      </c>
      <c r="B193" s="697" t="s">
        <v>3549</v>
      </c>
      <c r="C193" s="697" t="s">
        <v>2819</v>
      </c>
      <c r="D193" s="697" t="s">
        <v>3913</v>
      </c>
      <c r="E193" s="697" t="s">
        <v>2897</v>
      </c>
      <c r="F193" s="701"/>
      <c r="G193" s="701"/>
      <c r="H193" s="701"/>
      <c r="I193" s="701"/>
      <c r="J193" s="701">
        <v>0.1</v>
      </c>
      <c r="K193" s="701">
        <v>327.58999999999997</v>
      </c>
      <c r="L193" s="701"/>
      <c r="M193" s="701">
        <v>3275.8999999999996</v>
      </c>
      <c r="N193" s="701">
        <v>0.1</v>
      </c>
      <c r="O193" s="701">
        <v>367.3</v>
      </c>
      <c r="P193" s="726"/>
      <c r="Q193" s="702">
        <v>3673</v>
      </c>
    </row>
    <row r="194" spans="1:17" ht="14.45" customHeight="1" x14ac:dyDescent="0.2">
      <c r="A194" s="696" t="s">
        <v>3901</v>
      </c>
      <c r="B194" s="697" t="s">
        <v>3549</v>
      </c>
      <c r="C194" s="697" t="s">
        <v>2947</v>
      </c>
      <c r="D194" s="697" t="s">
        <v>3914</v>
      </c>
      <c r="E194" s="697" t="s">
        <v>3915</v>
      </c>
      <c r="F194" s="701">
        <v>2</v>
      </c>
      <c r="G194" s="701">
        <v>900.08</v>
      </c>
      <c r="H194" s="701"/>
      <c r="I194" s="701">
        <v>450.04</v>
      </c>
      <c r="J194" s="701"/>
      <c r="K194" s="701"/>
      <c r="L194" s="701"/>
      <c r="M194" s="701"/>
      <c r="N194" s="701">
        <v>1</v>
      </c>
      <c r="O194" s="701">
        <v>310.49</v>
      </c>
      <c r="P194" s="726"/>
      <c r="Q194" s="702">
        <v>310.49</v>
      </c>
    </row>
    <row r="195" spans="1:17" ht="14.45" customHeight="1" x14ac:dyDescent="0.2">
      <c r="A195" s="696" t="s">
        <v>3901</v>
      </c>
      <c r="B195" s="697" t="s">
        <v>3549</v>
      </c>
      <c r="C195" s="697" t="s">
        <v>2947</v>
      </c>
      <c r="D195" s="697" t="s">
        <v>3916</v>
      </c>
      <c r="E195" s="697" t="s">
        <v>3917</v>
      </c>
      <c r="F195" s="701"/>
      <c r="G195" s="701"/>
      <c r="H195" s="701"/>
      <c r="I195" s="701"/>
      <c r="J195" s="701">
        <v>1</v>
      </c>
      <c r="K195" s="701">
        <v>1707.1</v>
      </c>
      <c r="L195" s="701"/>
      <c r="M195" s="701">
        <v>1707.1</v>
      </c>
      <c r="N195" s="701"/>
      <c r="O195" s="701"/>
      <c r="P195" s="726"/>
      <c r="Q195" s="702"/>
    </row>
    <row r="196" spans="1:17" ht="14.45" customHeight="1" x14ac:dyDescent="0.2">
      <c r="A196" s="696" t="s">
        <v>3901</v>
      </c>
      <c r="B196" s="697" t="s">
        <v>3549</v>
      </c>
      <c r="C196" s="697" t="s">
        <v>2947</v>
      </c>
      <c r="D196" s="697" t="s">
        <v>3918</v>
      </c>
      <c r="E196" s="697" t="s">
        <v>3919</v>
      </c>
      <c r="F196" s="701"/>
      <c r="G196" s="701"/>
      <c r="H196" s="701"/>
      <c r="I196" s="701"/>
      <c r="J196" s="701">
        <v>3</v>
      </c>
      <c r="K196" s="701">
        <v>3229.59</v>
      </c>
      <c r="L196" s="701"/>
      <c r="M196" s="701">
        <v>1076.53</v>
      </c>
      <c r="N196" s="701">
        <v>5</v>
      </c>
      <c r="O196" s="701">
        <v>4886.33</v>
      </c>
      <c r="P196" s="726"/>
      <c r="Q196" s="702">
        <v>977.26599999999996</v>
      </c>
    </row>
    <row r="197" spans="1:17" ht="14.45" customHeight="1" x14ac:dyDescent="0.2">
      <c r="A197" s="696" t="s">
        <v>3901</v>
      </c>
      <c r="B197" s="697" t="s">
        <v>3549</v>
      </c>
      <c r="C197" s="697" t="s">
        <v>2947</v>
      </c>
      <c r="D197" s="697" t="s">
        <v>3920</v>
      </c>
      <c r="E197" s="697" t="s">
        <v>2992</v>
      </c>
      <c r="F197" s="701">
        <v>8</v>
      </c>
      <c r="G197" s="701">
        <v>7778.56</v>
      </c>
      <c r="H197" s="701"/>
      <c r="I197" s="701">
        <v>972.32</v>
      </c>
      <c r="J197" s="701">
        <v>9</v>
      </c>
      <c r="K197" s="701">
        <v>6442.7800000000007</v>
      </c>
      <c r="L197" s="701"/>
      <c r="M197" s="701">
        <v>715.86444444444453</v>
      </c>
      <c r="N197" s="701">
        <v>10</v>
      </c>
      <c r="O197" s="701">
        <v>7159.1</v>
      </c>
      <c r="P197" s="726"/>
      <c r="Q197" s="702">
        <v>715.91000000000008</v>
      </c>
    </row>
    <row r="198" spans="1:17" ht="14.45" customHeight="1" x14ac:dyDescent="0.2">
      <c r="A198" s="696" t="s">
        <v>3901</v>
      </c>
      <c r="B198" s="697" t="s">
        <v>3549</v>
      </c>
      <c r="C198" s="697" t="s">
        <v>2947</v>
      </c>
      <c r="D198" s="697" t="s">
        <v>2991</v>
      </c>
      <c r="E198" s="697" t="s">
        <v>2992</v>
      </c>
      <c r="F198" s="701">
        <v>25</v>
      </c>
      <c r="G198" s="701">
        <v>26854.2</v>
      </c>
      <c r="H198" s="701"/>
      <c r="I198" s="701">
        <v>1074.1680000000001</v>
      </c>
      <c r="J198" s="701">
        <v>22</v>
      </c>
      <c r="K198" s="701">
        <v>19964.189999999999</v>
      </c>
      <c r="L198" s="701"/>
      <c r="M198" s="701">
        <v>907.46318181818174</v>
      </c>
      <c r="N198" s="701">
        <v>29</v>
      </c>
      <c r="O198" s="701">
        <v>26317.5</v>
      </c>
      <c r="P198" s="726"/>
      <c r="Q198" s="702">
        <v>907.5</v>
      </c>
    </row>
    <row r="199" spans="1:17" ht="14.45" customHeight="1" x14ac:dyDescent="0.2">
      <c r="A199" s="696" t="s">
        <v>3901</v>
      </c>
      <c r="B199" s="697" t="s">
        <v>3549</v>
      </c>
      <c r="C199" s="697" t="s">
        <v>2947</v>
      </c>
      <c r="D199" s="697" t="s">
        <v>3921</v>
      </c>
      <c r="E199" s="697" t="s">
        <v>2992</v>
      </c>
      <c r="F199" s="701">
        <v>5</v>
      </c>
      <c r="G199" s="701">
        <v>7196.0199999999995</v>
      </c>
      <c r="H199" s="701"/>
      <c r="I199" s="701">
        <v>1439.204</v>
      </c>
      <c r="J199" s="701">
        <v>1</v>
      </c>
      <c r="K199" s="701">
        <v>1310.83</v>
      </c>
      <c r="L199" s="701"/>
      <c r="M199" s="701">
        <v>1310.83</v>
      </c>
      <c r="N199" s="701">
        <v>4</v>
      </c>
      <c r="O199" s="701">
        <v>5243.32</v>
      </c>
      <c r="P199" s="726"/>
      <c r="Q199" s="702">
        <v>1310.83</v>
      </c>
    </row>
    <row r="200" spans="1:17" ht="14.45" customHeight="1" x14ac:dyDescent="0.2">
      <c r="A200" s="696" t="s">
        <v>3901</v>
      </c>
      <c r="B200" s="697" t="s">
        <v>3549</v>
      </c>
      <c r="C200" s="697" t="s">
        <v>2947</v>
      </c>
      <c r="D200" s="697" t="s">
        <v>3922</v>
      </c>
      <c r="E200" s="697" t="s">
        <v>3923</v>
      </c>
      <c r="F200" s="701">
        <v>10</v>
      </c>
      <c r="G200" s="701">
        <v>9391.4</v>
      </c>
      <c r="H200" s="701"/>
      <c r="I200" s="701">
        <v>939.14</v>
      </c>
      <c r="J200" s="701">
        <v>15</v>
      </c>
      <c r="K200" s="701">
        <v>8046.24</v>
      </c>
      <c r="L200" s="701"/>
      <c r="M200" s="701">
        <v>536.41599999999994</v>
      </c>
      <c r="N200" s="701">
        <v>25</v>
      </c>
      <c r="O200" s="701">
        <v>13411</v>
      </c>
      <c r="P200" s="726"/>
      <c r="Q200" s="702">
        <v>536.44000000000005</v>
      </c>
    </row>
    <row r="201" spans="1:17" ht="14.45" customHeight="1" x14ac:dyDescent="0.2">
      <c r="A201" s="696" t="s">
        <v>3901</v>
      </c>
      <c r="B201" s="697" t="s">
        <v>3549</v>
      </c>
      <c r="C201" s="697" t="s">
        <v>2947</v>
      </c>
      <c r="D201" s="697" t="s">
        <v>3924</v>
      </c>
      <c r="E201" s="697" t="s">
        <v>3923</v>
      </c>
      <c r="F201" s="701">
        <v>18</v>
      </c>
      <c r="G201" s="701">
        <v>22100.3</v>
      </c>
      <c r="H201" s="701"/>
      <c r="I201" s="701">
        <v>1227.7944444444445</v>
      </c>
      <c r="J201" s="701">
        <v>6</v>
      </c>
      <c r="K201" s="701">
        <v>5710.02</v>
      </c>
      <c r="L201" s="701"/>
      <c r="M201" s="701">
        <v>951.67000000000007</v>
      </c>
      <c r="N201" s="701">
        <v>6</v>
      </c>
      <c r="O201" s="701">
        <v>5690.04</v>
      </c>
      <c r="P201" s="726"/>
      <c r="Q201" s="702">
        <v>948.34</v>
      </c>
    </row>
    <row r="202" spans="1:17" ht="14.45" customHeight="1" x14ac:dyDescent="0.2">
      <c r="A202" s="696" t="s">
        <v>3901</v>
      </c>
      <c r="B202" s="697" t="s">
        <v>3549</v>
      </c>
      <c r="C202" s="697" t="s">
        <v>2947</v>
      </c>
      <c r="D202" s="697" t="s">
        <v>3925</v>
      </c>
      <c r="E202" s="697" t="s">
        <v>3926</v>
      </c>
      <c r="F202" s="701">
        <v>1</v>
      </c>
      <c r="G202" s="701">
        <v>8536.5499999999993</v>
      </c>
      <c r="H202" s="701"/>
      <c r="I202" s="701">
        <v>8536.5499999999993</v>
      </c>
      <c r="J202" s="701"/>
      <c r="K202" s="701"/>
      <c r="L202" s="701"/>
      <c r="M202" s="701"/>
      <c r="N202" s="701"/>
      <c r="O202" s="701"/>
      <c r="P202" s="726"/>
      <c r="Q202" s="702"/>
    </row>
    <row r="203" spans="1:17" ht="14.45" customHeight="1" x14ac:dyDescent="0.2">
      <c r="A203" s="696" t="s">
        <v>3901</v>
      </c>
      <c r="B203" s="697" t="s">
        <v>3549</v>
      </c>
      <c r="C203" s="697" t="s">
        <v>2947</v>
      </c>
      <c r="D203" s="697" t="s">
        <v>3927</v>
      </c>
      <c r="E203" s="697" t="s">
        <v>3928</v>
      </c>
      <c r="F203" s="701"/>
      <c r="G203" s="701"/>
      <c r="H203" s="701"/>
      <c r="I203" s="701"/>
      <c r="J203" s="701"/>
      <c r="K203" s="701"/>
      <c r="L203" s="701"/>
      <c r="M203" s="701"/>
      <c r="N203" s="701">
        <v>1</v>
      </c>
      <c r="O203" s="701">
        <v>1074.71</v>
      </c>
      <c r="P203" s="726"/>
      <c r="Q203" s="702">
        <v>1074.71</v>
      </c>
    </row>
    <row r="204" spans="1:17" ht="14.45" customHeight="1" x14ac:dyDescent="0.2">
      <c r="A204" s="696" t="s">
        <v>3901</v>
      </c>
      <c r="B204" s="697" t="s">
        <v>3549</v>
      </c>
      <c r="C204" s="697" t="s">
        <v>2947</v>
      </c>
      <c r="D204" s="697" t="s">
        <v>3929</v>
      </c>
      <c r="E204" s="697" t="s">
        <v>3930</v>
      </c>
      <c r="F204" s="701"/>
      <c r="G204" s="701"/>
      <c r="H204" s="701"/>
      <c r="I204" s="701"/>
      <c r="J204" s="701"/>
      <c r="K204" s="701"/>
      <c r="L204" s="701"/>
      <c r="M204" s="701"/>
      <c r="N204" s="701">
        <v>4</v>
      </c>
      <c r="O204" s="701">
        <v>33101.9</v>
      </c>
      <c r="P204" s="726"/>
      <c r="Q204" s="702">
        <v>8275.4750000000004</v>
      </c>
    </row>
    <row r="205" spans="1:17" ht="14.45" customHeight="1" x14ac:dyDescent="0.2">
      <c r="A205" s="696" t="s">
        <v>3901</v>
      </c>
      <c r="B205" s="697" t="s">
        <v>3549</v>
      </c>
      <c r="C205" s="697" t="s">
        <v>2947</v>
      </c>
      <c r="D205" s="697" t="s">
        <v>3931</v>
      </c>
      <c r="E205" s="697" t="s">
        <v>3932</v>
      </c>
      <c r="F205" s="701"/>
      <c r="G205" s="701"/>
      <c r="H205" s="701"/>
      <c r="I205" s="701"/>
      <c r="J205" s="701"/>
      <c r="K205" s="701"/>
      <c r="L205" s="701"/>
      <c r="M205" s="701"/>
      <c r="N205" s="701">
        <v>1</v>
      </c>
      <c r="O205" s="701">
        <v>2583</v>
      </c>
      <c r="P205" s="726"/>
      <c r="Q205" s="702">
        <v>2583</v>
      </c>
    </row>
    <row r="206" spans="1:17" ht="14.45" customHeight="1" x14ac:dyDescent="0.2">
      <c r="A206" s="696" t="s">
        <v>3901</v>
      </c>
      <c r="B206" s="697" t="s">
        <v>3549</v>
      </c>
      <c r="C206" s="697" t="s">
        <v>2947</v>
      </c>
      <c r="D206" s="697" t="s">
        <v>3933</v>
      </c>
      <c r="E206" s="697" t="s">
        <v>3934</v>
      </c>
      <c r="F206" s="701">
        <v>1</v>
      </c>
      <c r="G206" s="701">
        <v>2635.73</v>
      </c>
      <c r="H206" s="701"/>
      <c r="I206" s="701">
        <v>2635.73</v>
      </c>
      <c r="J206" s="701"/>
      <c r="K206" s="701"/>
      <c r="L206" s="701"/>
      <c r="M206" s="701"/>
      <c r="N206" s="701"/>
      <c r="O206" s="701"/>
      <c r="P206" s="726"/>
      <c r="Q206" s="702"/>
    </row>
    <row r="207" spans="1:17" ht="14.45" customHeight="1" x14ac:dyDescent="0.2">
      <c r="A207" s="696" t="s">
        <v>3901</v>
      </c>
      <c r="B207" s="697" t="s">
        <v>3549</v>
      </c>
      <c r="C207" s="697" t="s">
        <v>2947</v>
      </c>
      <c r="D207" s="697" t="s">
        <v>3935</v>
      </c>
      <c r="E207" s="697" t="s">
        <v>3936</v>
      </c>
      <c r="F207" s="701">
        <v>2</v>
      </c>
      <c r="G207" s="701">
        <v>4473</v>
      </c>
      <c r="H207" s="701"/>
      <c r="I207" s="701">
        <v>2236.5</v>
      </c>
      <c r="J207" s="701"/>
      <c r="K207" s="701"/>
      <c r="L207" s="701"/>
      <c r="M207" s="701"/>
      <c r="N207" s="701">
        <v>2</v>
      </c>
      <c r="O207" s="701">
        <v>3138.74</v>
      </c>
      <c r="P207" s="726"/>
      <c r="Q207" s="702">
        <v>1569.37</v>
      </c>
    </row>
    <row r="208" spans="1:17" ht="14.45" customHeight="1" x14ac:dyDescent="0.2">
      <c r="A208" s="696" t="s">
        <v>3901</v>
      </c>
      <c r="B208" s="697" t="s">
        <v>3549</v>
      </c>
      <c r="C208" s="697" t="s">
        <v>2947</v>
      </c>
      <c r="D208" s="697" t="s">
        <v>3937</v>
      </c>
      <c r="E208" s="697" t="s">
        <v>3938</v>
      </c>
      <c r="F208" s="701">
        <v>2</v>
      </c>
      <c r="G208" s="701">
        <v>39092.44</v>
      </c>
      <c r="H208" s="701"/>
      <c r="I208" s="701">
        <v>19546.22</v>
      </c>
      <c r="J208" s="701">
        <v>4</v>
      </c>
      <c r="K208" s="701">
        <v>46001.1</v>
      </c>
      <c r="L208" s="701"/>
      <c r="M208" s="701">
        <v>11500.275</v>
      </c>
      <c r="N208" s="701">
        <v>1</v>
      </c>
      <c r="O208" s="701">
        <v>11500.3</v>
      </c>
      <c r="P208" s="726"/>
      <c r="Q208" s="702">
        <v>11500.3</v>
      </c>
    </row>
    <row r="209" spans="1:17" ht="14.45" customHeight="1" x14ac:dyDescent="0.2">
      <c r="A209" s="696" t="s">
        <v>3901</v>
      </c>
      <c r="B209" s="697" t="s">
        <v>3549</v>
      </c>
      <c r="C209" s="697" t="s">
        <v>2947</v>
      </c>
      <c r="D209" s="697" t="s">
        <v>3939</v>
      </c>
      <c r="E209" s="697" t="s">
        <v>3940</v>
      </c>
      <c r="F209" s="701">
        <v>4</v>
      </c>
      <c r="G209" s="701">
        <v>15515.94</v>
      </c>
      <c r="H209" s="701"/>
      <c r="I209" s="701">
        <v>3878.9850000000001</v>
      </c>
      <c r="J209" s="701"/>
      <c r="K209" s="701"/>
      <c r="L209" s="701"/>
      <c r="M209" s="701"/>
      <c r="N209" s="701">
        <v>1</v>
      </c>
      <c r="O209" s="701">
        <v>3098.05</v>
      </c>
      <c r="P209" s="726"/>
      <c r="Q209" s="702">
        <v>3098.05</v>
      </c>
    </row>
    <row r="210" spans="1:17" ht="14.45" customHeight="1" x14ac:dyDescent="0.2">
      <c r="A210" s="696" t="s">
        <v>3901</v>
      </c>
      <c r="B210" s="697" t="s">
        <v>3549</v>
      </c>
      <c r="C210" s="697" t="s">
        <v>2947</v>
      </c>
      <c r="D210" s="697" t="s">
        <v>3941</v>
      </c>
      <c r="E210" s="697" t="s">
        <v>3942</v>
      </c>
      <c r="F210" s="701"/>
      <c r="G210" s="701"/>
      <c r="H210" s="701"/>
      <c r="I210" s="701"/>
      <c r="J210" s="701"/>
      <c r="K210" s="701"/>
      <c r="L210" s="701"/>
      <c r="M210" s="701"/>
      <c r="N210" s="701">
        <v>5</v>
      </c>
      <c r="O210" s="701">
        <v>12428.83</v>
      </c>
      <c r="P210" s="726"/>
      <c r="Q210" s="702">
        <v>2485.7660000000001</v>
      </c>
    </row>
    <row r="211" spans="1:17" ht="14.45" customHeight="1" x14ac:dyDescent="0.2">
      <c r="A211" s="696" t="s">
        <v>3901</v>
      </c>
      <c r="B211" s="697" t="s">
        <v>3549</v>
      </c>
      <c r="C211" s="697" t="s">
        <v>2947</v>
      </c>
      <c r="D211" s="697" t="s">
        <v>3943</v>
      </c>
      <c r="E211" s="697" t="s">
        <v>3944</v>
      </c>
      <c r="F211" s="701">
        <v>26</v>
      </c>
      <c r="G211" s="701">
        <v>23471.800000000003</v>
      </c>
      <c r="H211" s="701"/>
      <c r="I211" s="701">
        <v>902.76153846153852</v>
      </c>
      <c r="J211" s="701">
        <v>23</v>
      </c>
      <c r="K211" s="701">
        <v>15664.54</v>
      </c>
      <c r="L211" s="701"/>
      <c r="M211" s="701">
        <v>681.06695652173914</v>
      </c>
      <c r="N211" s="701">
        <v>33</v>
      </c>
      <c r="O211" s="701">
        <v>22360.799999999999</v>
      </c>
      <c r="P211" s="726"/>
      <c r="Q211" s="702">
        <v>677.6</v>
      </c>
    </row>
    <row r="212" spans="1:17" ht="14.45" customHeight="1" x14ac:dyDescent="0.2">
      <c r="A212" s="696" t="s">
        <v>3901</v>
      </c>
      <c r="B212" s="697" t="s">
        <v>3549</v>
      </c>
      <c r="C212" s="697" t="s">
        <v>2947</v>
      </c>
      <c r="D212" s="697" t="s">
        <v>3945</v>
      </c>
      <c r="E212" s="697" t="s">
        <v>3946</v>
      </c>
      <c r="F212" s="701">
        <v>4</v>
      </c>
      <c r="G212" s="701">
        <v>25192.959999999999</v>
      </c>
      <c r="H212" s="701"/>
      <c r="I212" s="701">
        <v>6298.24</v>
      </c>
      <c r="J212" s="701">
        <v>1</v>
      </c>
      <c r="K212" s="701">
        <v>4944.3100000000004</v>
      </c>
      <c r="L212" s="701"/>
      <c r="M212" s="701">
        <v>4944.3100000000004</v>
      </c>
      <c r="N212" s="701">
        <v>3</v>
      </c>
      <c r="O212" s="701">
        <v>14832.71</v>
      </c>
      <c r="P212" s="726"/>
      <c r="Q212" s="702">
        <v>4944.2366666666667</v>
      </c>
    </row>
    <row r="213" spans="1:17" ht="14.45" customHeight="1" x14ac:dyDescent="0.2">
      <c r="A213" s="696" t="s">
        <v>3901</v>
      </c>
      <c r="B213" s="697" t="s">
        <v>3549</v>
      </c>
      <c r="C213" s="697" t="s">
        <v>2947</v>
      </c>
      <c r="D213" s="697" t="s">
        <v>3947</v>
      </c>
      <c r="E213" s="697" t="s">
        <v>3948</v>
      </c>
      <c r="F213" s="701">
        <v>19</v>
      </c>
      <c r="G213" s="701">
        <v>109082.41</v>
      </c>
      <c r="H213" s="701"/>
      <c r="I213" s="701">
        <v>5741.1794736842103</v>
      </c>
      <c r="J213" s="701">
        <v>19</v>
      </c>
      <c r="K213" s="701">
        <v>56176.9</v>
      </c>
      <c r="L213" s="701"/>
      <c r="M213" s="701">
        <v>2956.6789473684212</v>
      </c>
      <c r="N213" s="701">
        <v>27</v>
      </c>
      <c r="O213" s="701">
        <v>80223.209999999992</v>
      </c>
      <c r="P213" s="726"/>
      <c r="Q213" s="702">
        <v>2971.2299999999996</v>
      </c>
    </row>
    <row r="214" spans="1:17" ht="14.45" customHeight="1" x14ac:dyDescent="0.2">
      <c r="A214" s="696" t="s">
        <v>3901</v>
      </c>
      <c r="B214" s="697" t="s">
        <v>3549</v>
      </c>
      <c r="C214" s="697" t="s">
        <v>2947</v>
      </c>
      <c r="D214" s="697" t="s">
        <v>3949</v>
      </c>
      <c r="E214" s="697" t="s">
        <v>3950</v>
      </c>
      <c r="F214" s="701">
        <v>3</v>
      </c>
      <c r="G214" s="701">
        <v>5030.6099999999997</v>
      </c>
      <c r="H214" s="701"/>
      <c r="I214" s="701">
        <v>1676.87</v>
      </c>
      <c r="J214" s="701"/>
      <c r="K214" s="701"/>
      <c r="L214" s="701"/>
      <c r="M214" s="701"/>
      <c r="N214" s="701">
        <v>1</v>
      </c>
      <c r="O214" s="701">
        <v>936.54</v>
      </c>
      <c r="P214" s="726"/>
      <c r="Q214" s="702">
        <v>936.54</v>
      </c>
    </row>
    <row r="215" spans="1:17" ht="14.45" customHeight="1" x14ac:dyDescent="0.2">
      <c r="A215" s="696" t="s">
        <v>3901</v>
      </c>
      <c r="B215" s="697" t="s">
        <v>3549</v>
      </c>
      <c r="C215" s="697" t="s">
        <v>2947</v>
      </c>
      <c r="D215" s="697" t="s">
        <v>3951</v>
      </c>
      <c r="E215" s="697" t="s">
        <v>3952</v>
      </c>
      <c r="F215" s="701">
        <v>6</v>
      </c>
      <c r="G215" s="701">
        <v>4504.5600000000004</v>
      </c>
      <c r="H215" s="701"/>
      <c r="I215" s="701">
        <v>750.7600000000001</v>
      </c>
      <c r="J215" s="701">
        <v>2</v>
      </c>
      <c r="K215" s="701">
        <v>1355.2</v>
      </c>
      <c r="L215" s="701"/>
      <c r="M215" s="701">
        <v>677.6</v>
      </c>
      <c r="N215" s="701">
        <v>5</v>
      </c>
      <c r="O215" s="701">
        <v>3388</v>
      </c>
      <c r="P215" s="726"/>
      <c r="Q215" s="702">
        <v>677.6</v>
      </c>
    </row>
    <row r="216" spans="1:17" ht="14.45" customHeight="1" x14ac:dyDescent="0.2">
      <c r="A216" s="696" t="s">
        <v>3901</v>
      </c>
      <c r="B216" s="697" t="s">
        <v>3549</v>
      </c>
      <c r="C216" s="697" t="s">
        <v>2947</v>
      </c>
      <c r="D216" s="697" t="s">
        <v>3953</v>
      </c>
      <c r="E216" s="697" t="s">
        <v>3954</v>
      </c>
      <c r="F216" s="701">
        <v>1</v>
      </c>
      <c r="G216" s="701">
        <v>10072.94</v>
      </c>
      <c r="H216" s="701"/>
      <c r="I216" s="701">
        <v>10072.94</v>
      </c>
      <c r="J216" s="701">
        <v>1</v>
      </c>
      <c r="K216" s="701">
        <v>9425.9</v>
      </c>
      <c r="L216" s="701"/>
      <c r="M216" s="701">
        <v>9425.9</v>
      </c>
      <c r="N216" s="701">
        <v>3</v>
      </c>
      <c r="O216" s="701">
        <v>28250.980000000003</v>
      </c>
      <c r="P216" s="726"/>
      <c r="Q216" s="702">
        <v>9416.9933333333338</v>
      </c>
    </row>
    <row r="217" spans="1:17" ht="14.45" customHeight="1" x14ac:dyDescent="0.2">
      <c r="A217" s="696" t="s">
        <v>3901</v>
      </c>
      <c r="B217" s="697" t="s">
        <v>3549</v>
      </c>
      <c r="C217" s="697" t="s">
        <v>2947</v>
      </c>
      <c r="D217" s="697" t="s">
        <v>3955</v>
      </c>
      <c r="E217" s="697" t="s">
        <v>3956</v>
      </c>
      <c r="F217" s="701"/>
      <c r="G217" s="701"/>
      <c r="H217" s="701"/>
      <c r="I217" s="701"/>
      <c r="J217" s="701"/>
      <c r="K217" s="701"/>
      <c r="L217" s="701"/>
      <c r="M217" s="701"/>
      <c r="N217" s="701">
        <v>2</v>
      </c>
      <c r="O217" s="701">
        <v>5498.42</v>
      </c>
      <c r="P217" s="726"/>
      <c r="Q217" s="702">
        <v>2749.21</v>
      </c>
    </row>
    <row r="218" spans="1:17" ht="14.45" customHeight="1" x14ac:dyDescent="0.2">
      <c r="A218" s="696" t="s">
        <v>3901</v>
      </c>
      <c r="B218" s="697" t="s">
        <v>3549</v>
      </c>
      <c r="C218" s="697" t="s">
        <v>2947</v>
      </c>
      <c r="D218" s="697" t="s">
        <v>3957</v>
      </c>
      <c r="E218" s="697" t="s">
        <v>3958</v>
      </c>
      <c r="F218" s="701">
        <v>2</v>
      </c>
      <c r="G218" s="701">
        <v>6720</v>
      </c>
      <c r="H218" s="701"/>
      <c r="I218" s="701">
        <v>3360</v>
      </c>
      <c r="J218" s="701">
        <v>2</v>
      </c>
      <c r="K218" s="701">
        <v>4365.68</v>
      </c>
      <c r="L218" s="701"/>
      <c r="M218" s="701">
        <v>2182.84</v>
      </c>
      <c r="N218" s="701"/>
      <c r="O218" s="701"/>
      <c r="P218" s="726"/>
      <c r="Q218" s="702"/>
    </row>
    <row r="219" spans="1:17" ht="14.45" customHeight="1" x14ac:dyDescent="0.2">
      <c r="A219" s="696" t="s">
        <v>3901</v>
      </c>
      <c r="B219" s="697" t="s">
        <v>3549</v>
      </c>
      <c r="C219" s="697" t="s">
        <v>2947</v>
      </c>
      <c r="D219" s="697" t="s">
        <v>3959</v>
      </c>
      <c r="E219" s="697" t="s">
        <v>3960</v>
      </c>
      <c r="F219" s="701">
        <v>14</v>
      </c>
      <c r="G219" s="701">
        <v>43718.63</v>
      </c>
      <c r="H219" s="701"/>
      <c r="I219" s="701">
        <v>3122.7592857142854</v>
      </c>
      <c r="J219" s="701">
        <v>10</v>
      </c>
      <c r="K219" s="701">
        <v>31496.67</v>
      </c>
      <c r="L219" s="701"/>
      <c r="M219" s="701">
        <v>3149.6669999999999</v>
      </c>
      <c r="N219" s="701">
        <v>13</v>
      </c>
      <c r="O219" s="701">
        <v>39755.820000000007</v>
      </c>
      <c r="P219" s="726"/>
      <c r="Q219" s="702">
        <v>3058.1400000000003</v>
      </c>
    </row>
    <row r="220" spans="1:17" ht="14.45" customHeight="1" x14ac:dyDescent="0.2">
      <c r="A220" s="696" t="s">
        <v>3901</v>
      </c>
      <c r="B220" s="697" t="s">
        <v>3549</v>
      </c>
      <c r="C220" s="697" t="s">
        <v>2947</v>
      </c>
      <c r="D220" s="697" t="s">
        <v>3961</v>
      </c>
      <c r="E220" s="697" t="s">
        <v>3962</v>
      </c>
      <c r="F220" s="701"/>
      <c r="G220" s="701"/>
      <c r="H220" s="701"/>
      <c r="I220" s="701"/>
      <c r="J220" s="701">
        <v>1</v>
      </c>
      <c r="K220" s="701">
        <v>40481.4</v>
      </c>
      <c r="L220" s="701"/>
      <c r="M220" s="701">
        <v>40481.4</v>
      </c>
      <c r="N220" s="701"/>
      <c r="O220" s="701"/>
      <c r="P220" s="726"/>
      <c r="Q220" s="702"/>
    </row>
    <row r="221" spans="1:17" ht="14.45" customHeight="1" x14ac:dyDescent="0.2">
      <c r="A221" s="696" t="s">
        <v>3901</v>
      </c>
      <c r="B221" s="697" t="s">
        <v>3549</v>
      </c>
      <c r="C221" s="697" t="s">
        <v>2947</v>
      </c>
      <c r="D221" s="697" t="s">
        <v>3963</v>
      </c>
      <c r="E221" s="697" t="s">
        <v>3964</v>
      </c>
      <c r="F221" s="701">
        <v>2</v>
      </c>
      <c r="G221" s="701">
        <v>43655.56</v>
      </c>
      <c r="H221" s="701"/>
      <c r="I221" s="701">
        <v>21827.78</v>
      </c>
      <c r="J221" s="701"/>
      <c r="K221" s="701"/>
      <c r="L221" s="701"/>
      <c r="M221" s="701"/>
      <c r="N221" s="701"/>
      <c r="O221" s="701"/>
      <c r="P221" s="726"/>
      <c r="Q221" s="702"/>
    </row>
    <row r="222" spans="1:17" ht="14.45" customHeight="1" x14ac:dyDescent="0.2">
      <c r="A222" s="696" t="s">
        <v>3901</v>
      </c>
      <c r="B222" s="697" t="s">
        <v>3549</v>
      </c>
      <c r="C222" s="697" t="s">
        <v>2947</v>
      </c>
      <c r="D222" s="697" t="s">
        <v>3965</v>
      </c>
      <c r="E222" s="697" t="s">
        <v>3966</v>
      </c>
      <c r="F222" s="701">
        <v>6</v>
      </c>
      <c r="G222" s="701">
        <v>3179.4000000000005</v>
      </c>
      <c r="H222" s="701"/>
      <c r="I222" s="701">
        <v>529.90000000000009</v>
      </c>
      <c r="J222" s="701">
        <v>5</v>
      </c>
      <c r="K222" s="701">
        <v>2021.88</v>
      </c>
      <c r="L222" s="701"/>
      <c r="M222" s="701">
        <v>404.37600000000003</v>
      </c>
      <c r="N222" s="701">
        <v>1</v>
      </c>
      <c r="O222" s="701">
        <v>340.09</v>
      </c>
      <c r="P222" s="726"/>
      <c r="Q222" s="702">
        <v>340.09</v>
      </c>
    </row>
    <row r="223" spans="1:17" ht="14.45" customHeight="1" x14ac:dyDescent="0.2">
      <c r="A223" s="696" t="s">
        <v>3901</v>
      </c>
      <c r="B223" s="697" t="s">
        <v>3549</v>
      </c>
      <c r="C223" s="697" t="s">
        <v>2947</v>
      </c>
      <c r="D223" s="697" t="s">
        <v>3967</v>
      </c>
      <c r="E223" s="697" t="s">
        <v>3968</v>
      </c>
      <c r="F223" s="701">
        <v>1</v>
      </c>
      <c r="G223" s="701">
        <v>831.16</v>
      </c>
      <c r="H223" s="701"/>
      <c r="I223" s="701">
        <v>831.16</v>
      </c>
      <c r="J223" s="701">
        <v>2</v>
      </c>
      <c r="K223" s="701">
        <v>1374.32</v>
      </c>
      <c r="L223" s="701"/>
      <c r="M223" s="701">
        <v>687.16</v>
      </c>
      <c r="N223" s="701">
        <v>3</v>
      </c>
      <c r="O223" s="701">
        <v>2060.7399999999998</v>
      </c>
      <c r="P223" s="726"/>
      <c r="Q223" s="702">
        <v>686.9133333333333</v>
      </c>
    </row>
    <row r="224" spans="1:17" ht="14.45" customHeight="1" x14ac:dyDescent="0.2">
      <c r="A224" s="696" t="s">
        <v>3901</v>
      </c>
      <c r="B224" s="697" t="s">
        <v>3549</v>
      </c>
      <c r="C224" s="697" t="s">
        <v>2947</v>
      </c>
      <c r="D224" s="697" t="s">
        <v>3969</v>
      </c>
      <c r="E224" s="697" t="s">
        <v>3968</v>
      </c>
      <c r="F224" s="701">
        <v>1</v>
      </c>
      <c r="G224" s="701">
        <v>888.06</v>
      </c>
      <c r="H224" s="701"/>
      <c r="I224" s="701">
        <v>888.06</v>
      </c>
      <c r="J224" s="701">
        <v>6</v>
      </c>
      <c r="K224" s="701">
        <v>4123.0099999999993</v>
      </c>
      <c r="L224" s="701"/>
      <c r="M224" s="701">
        <v>687.16833333333318</v>
      </c>
      <c r="N224" s="701">
        <v>8</v>
      </c>
      <c r="O224" s="701">
        <v>5494.64</v>
      </c>
      <c r="P224" s="726"/>
      <c r="Q224" s="702">
        <v>686.83</v>
      </c>
    </row>
    <row r="225" spans="1:17" ht="14.45" customHeight="1" x14ac:dyDescent="0.2">
      <c r="A225" s="696" t="s">
        <v>3901</v>
      </c>
      <c r="B225" s="697" t="s">
        <v>3549</v>
      </c>
      <c r="C225" s="697" t="s">
        <v>2947</v>
      </c>
      <c r="D225" s="697" t="s">
        <v>3970</v>
      </c>
      <c r="E225" s="697" t="s">
        <v>3971</v>
      </c>
      <c r="F225" s="701"/>
      <c r="G225" s="701"/>
      <c r="H225" s="701"/>
      <c r="I225" s="701"/>
      <c r="J225" s="701">
        <v>1</v>
      </c>
      <c r="K225" s="701">
        <v>2205</v>
      </c>
      <c r="L225" s="701"/>
      <c r="M225" s="701">
        <v>2205</v>
      </c>
      <c r="N225" s="701"/>
      <c r="O225" s="701"/>
      <c r="P225" s="726"/>
      <c r="Q225" s="702"/>
    </row>
    <row r="226" spans="1:17" ht="14.45" customHeight="1" x14ac:dyDescent="0.2">
      <c r="A226" s="696" t="s">
        <v>3901</v>
      </c>
      <c r="B226" s="697" t="s">
        <v>3549</v>
      </c>
      <c r="C226" s="697" t="s">
        <v>2947</v>
      </c>
      <c r="D226" s="697" t="s">
        <v>3972</v>
      </c>
      <c r="E226" s="697" t="s">
        <v>3973</v>
      </c>
      <c r="F226" s="701">
        <v>5</v>
      </c>
      <c r="G226" s="701">
        <v>6560.7000000000007</v>
      </c>
      <c r="H226" s="701"/>
      <c r="I226" s="701">
        <v>1312.14</v>
      </c>
      <c r="J226" s="701">
        <v>4</v>
      </c>
      <c r="K226" s="701">
        <v>4228.24</v>
      </c>
      <c r="L226" s="701"/>
      <c r="M226" s="701">
        <v>1057.06</v>
      </c>
      <c r="N226" s="701">
        <v>6</v>
      </c>
      <c r="O226" s="701">
        <v>6336.0599999999995</v>
      </c>
      <c r="P226" s="726"/>
      <c r="Q226" s="702">
        <v>1056.01</v>
      </c>
    </row>
    <row r="227" spans="1:17" ht="14.45" customHeight="1" x14ac:dyDescent="0.2">
      <c r="A227" s="696" t="s">
        <v>3901</v>
      </c>
      <c r="B227" s="697" t="s">
        <v>3549</v>
      </c>
      <c r="C227" s="697" t="s">
        <v>2947</v>
      </c>
      <c r="D227" s="697" t="s">
        <v>3974</v>
      </c>
      <c r="E227" s="697" t="s">
        <v>3975</v>
      </c>
      <c r="F227" s="701">
        <v>11</v>
      </c>
      <c r="G227" s="701">
        <v>35987.160000000003</v>
      </c>
      <c r="H227" s="701"/>
      <c r="I227" s="701">
        <v>3271.5600000000004</v>
      </c>
      <c r="J227" s="701">
        <v>22</v>
      </c>
      <c r="K227" s="701">
        <v>69185.22</v>
      </c>
      <c r="L227" s="701"/>
      <c r="M227" s="701">
        <v>3144.7827272727272</v>
      </c>
      <c r="N227" s="701">
        <v>18</v>
      </c>
      <c r="O227" s="701">
        <v>56064.109999999993</v>
      </c>
      <c r="P227" s="726"/>
      <c r="Q227" s="702">
        <v>3114.6727777777774</v>
      </c>
    </row>
    <row r="228" spans="1:17" ht="14.45" customHeight="1" x14ac:dyDescent="0.2">
      <c r="A228" s="696" t="s">
        <v>3901</v>
      </c>
      <c r="B228" s="697" t="s">
        <v>3549</v>
      </c>
      <c r="C228" s="697" t="s">
        <v>2947</v>
      </c>
      <c r="D228" s="697" t="s">
        <v>3976</v>
      </c>
      <c r="E228" s="697" t="s">
        <v>3977</v>
      </c>
      <c r="F228" s="701">
        <v>20</v>
      </c>
      <c r="G228" s="701">
        <v>21523.360000000001</v>
      </c>
      <c r="H228" s="701"/>
      <c r="I228" s="701">
        <v>1076.1680000000001</v>
      </c>
      <c r="J228" s="701">
        <v>2</v>
      </c>
      <c r="K228" s="701">
        <v>1972.3</v>
      </c>
      <c r="L228" s="701"/>
      <c r="M228" s="701">
        <v>986.15</v>
      </c>
      <c r="N228" s="701"/>
      <c r="O228" s="701"/>
      <c r="P228" s="726"/>
      <c r="Q228" s="702"/>
    </row>
    <row r="229" spans="1:17" ht="14.45" customHeight="1" x14ac:dyDescent="0.2">
      <c r="A229" s="696" t="s">
        <v>3901</v>
      </c>
      <c r="B229" s="697" t="s">
        <v>3549</v>
      </c>
      <c r="C229" s="697" t="s">
        <v>2947</v>
      </c>
      <c r="D229" s="697" t="s">
        <v>3978</v>
      </c>
      <c r="E229" s="697" t="s">
        <v>3979</v>
      </c>
      <c r="F229" s="701">
        <v>1</v>
      </c>
      <c r="G229" s="701">
        <v>12020.1</v>
      </c>
      <c r="H229" s="701"/>
      <c r="I229" s="701">
        <v>12020.1</v>
      </c>
      <c r="J229" s="701"/>
      <c r="K229" s="701"/>
      <c r="L229" s="701"/>
      <c r="M229" s="701"/>
      <c r="N229" s="701"/>
      <c r="O229" s="701"/>
      <c r="P229" s="726"/>
      <c r="Q229" s="702"/>
    </row>
    <row r="230" spans="1:17" ht="14.45" customHeight="1" x14ac:dyDescent="0.2">
      <c r="A230" s="696" t="s">
        <v>3901</v>
      </c>
      <c r="B230" s="697" t="s">
        <v>3549</v>
      </c>
      <c r="C230" s="697" t="s">
        <v>2947</v>
      </c>
      <c r="D230" s="697" t="s">
        <v>3980</v>
      </c>
      <c r="E230" s="697" t="s">
        <v>3981</v>
      </c>
      <c r="F230" s="701">
        <v>13</v>
      </c>
      <c r="G230" s="701">
        <v>4553.62</v>
      </c>
      <c r="H230" s="701"/>
      <c r="I230" s="701">
        <v>350.27846153846156</v>
      </c>
      <c r="J230" s="701">
        <v>2</v>
      </c>
      <c r="K230" s="701">
        <v>626.62</v>
      </c>
      <c r="L230" s="701"/>
      <c r="M230" s="701">
        <v>313.31</v>
      </c>
      <c r="N230" s="701"/>
      <c r="O230" s="701"/>
      <c r="P230" s="726"/>
      <c r="Q230" s="702"/>
    </row>
    <row r="231" spans="1:17" ht="14.45" customHeight="1" x14ac:dyDescent="0.2">
      <c r="A231" s="696" t="s">
        <v>3901</v>
      </c>
      <c r="B231" s="697" t="s">
        <v>3549</v>
      </c>
      <c r="C231" s="697" t="s">
        <v>2947</v>
      </c>
      <c r="D231" s="697" t="s">
        <v>3982</v>
      </c>
      <c r="E231" s="697" t="s">
        <v>3983</v>
      </c>
      <c r="F231" s="701"/>
      <c r="G231" s="701"/>
      <c r="H231" s="701"/>
      <c r="I231" s="701"/>
      <c r="J231" s="701"/>
      <c r="K231" s="701"/>
      <c r="L231" s="701"/>
      <c r="M231" s="701"/>
      <c r="N231" s="701">
        <v>1</v>
      </c>
      <c r="O231" s="701">
        <v>411.4</v>
      </c>
      <c r="P231" s="726"/>
      <c r="Q231" s="702">
        <v>411.4</v>
      </c>
    </row>
    <row r="232" spans="1:17" ht="14.45" customHeight="1" x14ac:dyDescent="0.2">
      <c r="A232" s="696" t="s">
        <v>3901</v>
      </c>
      <c r="B232" s="697" t="s">
        <v>3549</v>
      </c>
      <c r="C232" s="697" t="s">
        <v>2947</v>
      </c>
      <c r="D232" s="697" t="s">
        <v>3984</v>
      </c>
      <c r="E232" s="697" t="s">
        <v>3985</v>
      </c>
      <c r="F232" s="701">
        <v>5</v>
      </c>
      <c r="G232" s="701">
        <v>71303.5</v>
      </c>
      <c r="H232" s="701"/>
      <c r="I232" s="701">
        <v>14260.7</v>
      </c>
      <c r="J232" s="701">
        <v>6</v>
      </c>
      <c r="K232" s="701">
        <v>85559.999999999985</v>
      </c>
      <c r="L232" s="701"/>
      <c r="M232" s="701">
        <v>14259.999999999998</v>
      </c>
      <c r="N232" s="701">
        <v>5</v>
      </c>
      <c r="O232" s="701">
        <v>71304.5</v>
      </c>
      <c r="P232" s="726"/>
      <c r="Q232" s="702">
        <v>14260.9</v>
      </c>
    </row>
    <row r="233" spans="1:17" ht="14.45" customHeight="1" x14ac:dyDescent="0.2">
      <c r="A233" s="696" t="s">
        <v>3901</v>
      </c>
      <c r="B233" s="697" t="s">
        <v>3549</v>
      </c>
      <c r="C233" s="697" t="s">
        <v>2947</v>
      </c>
      <c r="D233" s="697" t="s">
        <v>3986</v>
      </c>
      <c r="E233" s="697" t="s">
        <v>3987</v>
      </c>
      <c r="F233" s="701"/>
      <c r="G233" s="701"/>
      <c r="H233" s="701"/>
      <c r="I233" s="701"/>
      <c r="J233" s="701">
        <v>3</v>
      </c>
      <c r="K233" s="701">
        <v>12676.170000000002</v>
      </c>
      <c r="L233" s="701"/>
      <c r="M233" s="701">
        <v>4225.3900000000003</v>
      </c>
      <c r="N233" s="701">
        <v>3</v>
      </c>
      <c r="O233" s="701">
        <v>12676.199999999999</v>
      </c>
      <c r="P233" s="726"/>
      <c r="Q233" s="702">
        <v>4225.3999999999996</v>
      </c>
    </row>
    <row r="234" spans="1:17" ht="14.45" customHeight="1" x14ac:dyDescent="0.2">
      <c r="A234" s="696" t="s">
        <v>3901</v>
      </c>
      <c r="B234" s="697" t="s">
        <v>3549</v>
      </c>
      <c r="C234" s="697" t="s">
        <v>2947</v>
      </c>
      <c r="D234" s="697" t="s">
        <v>3988</v>
      </c>
      <c r="E234" s="697" t="s">
        <v>3989</v>
      </c>
      <c r="F234" s="701">
        <v>14</v>
      </c>
      <c r="G234" s="701">
        <v>56845.86</v>
      </c>
      <c r="H234" s="701"/>
      <c r="I234" s="701">
        <v>4060.4185714285713</v>
      </c>
      <c r="J234" s="701">
        <v>10</v>
      </c>
      <c r="K234" s="701">
        <v>35022.800000000003</v>
      </c>
      <c r="L234" s="701"/>
      <c r="M234" s="701">
        <v>3502.28</v>
      </c>
      <c r="N234" s="701">
        <v>17</v>
      </c>
      <c r="O234" s="701">
        <v>59628.79</v>
      </c>
      <c r="P234" s="726"/>
      <c r="Q234" s="702">
        <v>3507.5758823529413</v>
      </c>
    </row>
    <row r="235" spans="1:17" ht="14.45" customHeight="1" x14ac:dyDescent="0.2">
      <c r="A235" s="696" t="s">
        <v>3901</v>
      </c>
      <c r="B235" s="697" t="s">
        <v>3549</v>
      </c>
      <c r="C235" s="697" t="s">
        <v>2947</v>
      </c>
      <c r="D235" s="697" t="s">
        <v>3990</v>
      </c>
      <c r="E235" s="697" t="s">
        <v>3991</v>
      </c>
      <c r="F235" s="701">
        <v>5</v>
      </c>
      <c r="G235" s="701">
        <v>8632</v>
      </c>
      <c r="H235" s="701"/>
      <c r="I235" s="701">
        <v>1726.4</v>
      </c>
      <c r="J235" s="701">
        <v>5</v>
      </c>
      <c r="K235" s="701">
        <v>8632</v>
      </c>
      <c r="L235" s="701"/>
      <c r="M235" s="701">
        <v>1726.4</v>
      </c>
      <c r="N235" s="701">
        <v>1</v>
      </c>
      <c r="O235" s="701">
        <v>1726.4</v>
      </c>
      <c r="P235" s="726"/>
      <c r="Q235" s="702">
        <v>1726.4</v>
      </c>
    </row>
    <row r="236" spans="1:17" ht="14.45" customHeight="1" x14ac:dyDescent="0.2">
      <c r="A236" s="696" t="s">
        <v>3901</v>
      </c>
      <c r="B236" s="697" t="s">
        <v>3549</v>
      </c>
      <c r="C236" s="697" t="s">
        <v>2947</v>
      </c>
      <c r="D236" s="697" t="s">
        <v>3992</v>
      </c>
      <c r="E236" s="697" t="s">
        <v>3993</v>
      </c>
      <c r="F236" s="701">
        <v>3</v>
      </c>
      <c r="G236" s="701">
        <v>57769.06</v>
      </c>
      <c r="H236" s="701"/>
      <c r="I236" s="701">
        <v>19256.353333333333</v>
      </c>
      <c r="J236" s="701">
        <v>4</v>
      </c>
      <c r="K236" s="701">
        <v>46464</v>
      </c>
      <c r="L236" s="701"/>
      <c r="M236" s="701">
        <v>11616</v>
      </c>
      <c r="N236" s="701">
        <v>5</v>
      </c>
      <c r="O236" s="701">
        <v>58080</v>
      </c>
      <c r="P236" s="726"/>
      <c r="Q236" s="702">
        <v>11616</v>
      </c>
    </row>
    <row r="237" spans="1:17" ht="14.45" customHeight="1" x14ac:dyDescent="0.2">
      <c r="A237" s="696" t="s">
        <v>3901</v>
      </c>
      <c r="B237" s="697" t="s">
        <v>3549</v>
      </c>
      <c r="C237" s="697" t="s">
        <v>2947</v>
      </c>
      <c r="D237" s="697" t="s">
        <v>3994</v>
      </c>
      <c r="E237" s="697" t="s">
        <v>3995</v>
      </c>
      <c r="F237" s="701">
        <v>1</v>
      </c>
      <c r="G237" s="701">
        <v>20300.7</v>
      </c>
      <c r="H237" s="701"/>
      <c r="I237" s="701">
        <v>20300.7</v>
      </c>
      <c r="J237" s="701"/>
      <c r="K237" s="701"/>
      <c r="L237" s="701"/>
      <c r="M237" s="701"/>
      <c r="N237" s="701"/>
      <c r="O237" s="701"/>
      <c r="P237" s="726"/>
      <c r="Q237" s="702"/>
    </row>
    <row r="238" spans="1:17" ht="14.45" customHeight="1" x14ac:dyDescent="0.2">
      <c r="A238" s="696" t="s">
        <v>3901</v>
      </c>
      <c r="B238" s="697" t="s">
        <v>3549</v>
      </c>
      <c r="C238" s="697" t="s">
        <v>2947</v>
      </c>
      <c r="D238" s="697" t="s">
        <v>3996</v>
      </c>
      <c r="E238" s="697" t="s">
        <v>3997</v>
      </c>
      <c r="F238" s="701">
        <v>5</v>
      </c>
      <c r="G238" s="701">
        <v>316246.75</v>
      </c>
      <c r="H238" s="701"/>
      <c r="I238" s="701">
        <v>63249.35</v>
      </c>
      <c r="J238" s="701">
        <v>2</v>
      </c>
      <c r="K238" s="701">
        <v>78682.8</v>
      </c>
      <c r="L238" s="701"/>
      <c r="M238" s="701">
        <v>39341.4</v>
      </c>
      <c r="N238" s="701">
        <v>9</v>
      </c>
      <c r="O238" s="701">
        <v>569244.15</v>
      </c>
      <c r="P238" s="726"/>
      <c r="Q238" s="702">
        <v>63249.350000000006</v>
      </c>
    </row>
    <row r="239" spans="1:17" ht="14.45" customHeight="1" x14ac:dyDescent="0.2">
      <c r="A239" s="696" t="s">
        <v>3901</v>
      </c>
      <c r="B239" s="697" t="s">
        <v>3549</v>
      </c>
      <c r="C239" s="697" t="s">
        <v>2947</v>
      </c>
      <c r="D239" s="697" t="s">
        <v>3998</v>
      </c>
      <c r="E239" s="697" t="s">
        <v>3999</v>
      </c>
      <c r="F239" s="701">
        <v>11</v>
      </c>
      <c r="G239" s="701">
        <v>38828.769999999997</v>
      </c>
      <c r="H239" s="701"/>
      <c r="I239" s="701">
        <v>3529.8881818181817</v>
      </c>
      <c r="J239" s="701">
        <v>8</v>
      </c>
      <c r="K239" s="701">
        <v>26857.679999999997</v>
      </c>
      <c r="L239" s="701"/>
      <c r="M239" s="701">
        <v>3357.2099999999996</v>
      </c>
      <c r="N239" s="701">
        <v>11</v>
      </c>
      <c r="O239" s="701">
        <v>36929.31</v>
      </c>
      <c r="P239" s="726"/>
      <c r="Q239" s="702">
        <v>3357.2099999999996</v>
      </c>
    </row>
    <row r="240" spans="1:17" ht="14.45" customHeight="1" x14ac:dyDescent="0.2">
      <c r="A240" s="696" t="s">
        <v>3901</v>
      </c>
      <c r="B240" s="697" t="s">
        <v>3549</v>
      </c>
      <c r="C240" s="697" t="s">
        <v>2947</v>
      </c>
      <c r="D240" s="697" t="s">
        <v>4000</v>
      </c>
      <c r="E240" s="697" t="s">
        <v>4001</v>
      </c>
      <c r="F240" s="701">
        <v>1</v>
      </c>
      <c r="G240" s="701">
        <v>3106.5</v>
      </c>
      <c r="H240" s="701"/>
      <c r="I240" s="701">
        <v>3106.5</v>
      </c>
      <c r="J240" s="701"/>
      <c r="K240" s="701"/>
      <c r="L240" s="701"/>
      <c r="M240" s="701"/>
      <c r="N240" s="701"/>
      <c r="O240" s="701"/>
      <c r="P240" s="726"/>
      <c r="Q240" s="702"/>
    </row>
    <row r="241" spans="1:17" ht="14.45" customHeight="1" x14ac:dyDescent="0.2">
      <c r="A241" s="696" t="s">
        <v>3901</v>
      </c>
      <c r="B241" s="697" t="s">
        <v>3549</v>
      </c>
      <c r="C241" s="697" t="s">
        <v>2947</v>
      </c>
      <c r="D241" s="697" t="s">
        <v>4002</v>
      </c>
      <c r="E241" s="697" t="s">
        <v>4003</v>
      </c>
      <c r="F241" s="701">
        <v>3</v>
      </c>
      <c r="G241" s="701">
        <v>51570.21</v>
      </c>
      <c r="H241" s="701"/>
      <c r="I241" s="701">
        <v>17190.07</v>
      </c>
      <c r="J241" s="701">
        <v>4</v>
      </c>
      <c r="K241" s="701">
        <v>50139.8</v>
      </c>
      <c r="L241" s="701"/>
      <c r="M241" s="701">
        <v>12534.95</v>
      </c>
      <c r="N241" s="701">
        <v>1</v>
      </c>
      <c r="O241" s="701">
        <v>12535</v>
      </c>
      <c r="P241" s="726"/>
      <c r="Q241" s="702">
        <v>12535</v>
      </c>
    </row>
    <row r="242" spans="1:17" ht="14.45" customHeight="1" x14ac:dyDescent="0.2">
      <c r="A242" s="696" t="s">
        <v>3901</v>
      </c>
      <c r="B242" s="697" t="s">
        <v>3549</v>
      </c>
      <c r="C242" s="697" t="s">
        <v>2947</v>
      </c>
      <c r="D242" s="697" t="s">
        <v>4004</v>
      </c>
      <c r="E242" s="697" t="s">
        <v>4005</v>
      </c>
      <c r="F242" s="701">
        <v>1</v>
      </c>
      <c r="G242" s="701">
        <v>3178.63</v>
      </c>
      <c r="H242" s="701"/>
      <c r="I242" s="701">
        <v>3178.63</v>
      </c>
      <c r="J242" s="701">
        <v>1</v>
      </c>
      <c r="K242" s="701">
        <v>3178.63</v>
      </c>
      <c r="L242" s="701"/>
      <c r="M242" s="701">
        <v>3178.63</v>
      </c>
      <c r="N242" s="701">
        <v>5</v>
      </c>
      <c r="O242" s="701">
        <v>15893.15</v>
      </c>
      <c r="P242" s="726"/>
      <c r="Q242" s="702">
        <v>3178.63</v>
      </c>
    </row>
    <row r="243" spans="1:17" ht="14.45" customHeight="1" x14ac:dyDescent="0.2">
      <c r="A243" s="696" t="s">
        <v>3901</v>
      </c>
      <c r="B243" s="697" t="s">
        <v>3549</v>
      </c>
      <c r="C243" s="697" t="s">
        <v>2947</v>
      </c>
      <c r="D243" s="697" t="s">
        <v>4006</v>
      </c>
      <c r="E243" s="697" t="s">
        <v>4007</v>
      </c>
      <c r="F243" s="701">
        <v>2</v>
      </c>
      <c r="G243" s="701">
        <v>113849</v>
      </c>
      <c r="H243" s="701"/>
      <c r="I243" s="701">
        <v>56924.5</v>
      </c>
      <c r="J243" s="701">
        <v>1</v>
      </c>
      <c r="K243" s="701">
        <v>61566</v>
      </c>
      <c r="L243" s="701"/>
      <c r="M243" s="701">
        <v>61566</v>
      </c>
      <c r="N243" s="701">
        <v>3</v>
      </c>
      <c r="O243" s="701">
        <v>291352.5</v>
      </c>
      <c r="P243" s="726"/>
      <c r="Q243" s="702">
        <v>97117.5</v>
      </c>
    </row>
    <row r="244" spans="1:17" ht="14.45" customHeight="1" x14ac:dyDescent="0.2">
      <c r="A244" s="696" t="s">
        <v>3901</v>
      </c>
      <c r="B244" s="697" t="s">
        <v>3549</v>
      </c>
      <c r="C244" s="697" t="s">
        <v>2947</v>
      </c>
      <c r="D244" s="697" t="s">
        <v>4008</v>
      </c>
      <c r="E244" s="697" t="s">
        <v>4009</v>
      </c>
      <c r="F244" s="701"/>
      <c r="G244" s="701"/>
      <c r="H244" s="701"/>
      <c r="I244" s="701"/>
      <c r="J244" s="701"/>
      <c r="K244" s="701"/>
      <c r="L244" s="701"/>
      <c r="M244" s="701"/>
      <c r="N244" s="701">
        <v>1</v>
      </c>
      <c r="O244" s="701">
        <v>975.27</v>
      </c>
      <c r="P244" s="726"/>
      <c r="Q244" s="702">
        <v>975.27</v>
      </c>
    </row>
    <row r="245" spans="1:17" ht="14.45" customHeight="1" x14ac:dyDescent="0.2">
      <c r="A245" s="696" t="s">
        <v>3901</v>
      </c>
      <c r="B245" s="697" t="s">
        <v>3549</v>
      </c>
      <c r="C245" s="697" t="s">
        <v>2947</v>
      </c>
      <c r="D245" s="697" t="s">
        <v>4010</v>
      </c>
      <c r="E245" s="697" t="s">
        <v>4011</v>
      </c>
      <c r="F245" s="701"/>
      <c r="G245" s="701"/>
      <c r="H245" s="701"/>
      <c r="I245" s="701"/>
      <c r="J245" s="701">
        <v>1</v>
      </c>
      <c r="K245" s="701">
        <v>9922</v>
      </c>
      <c r="L245" s="701"/>
      <c r="M245" s="701">
        <v>9922</v>
      </c>
      <c r="N245" s="701"/>
      <c r="O245" s="701"/>
      <c r="P245" s="726"/>
      <c r="Q245" s="702"/>
    </row>
    <row r="246" spans="1:17" ht="14.45" customHeight="1" x14ac:dyDescent="0.2">
      <c r="A246" s="696" t="s">
        <v>3901</v>
      </c>
      <c r="B246" s="697" t="s">
        <v>3549</v>
      </c>
      <c r="C246" s="697" t="s">
        <v>2947</v>
      </c>
      <c r="D246" s="697" t="s">
        <v>4012</v>
      </c>
      <c r="E246" s="697" t="s">
        <v>4013</v>
      </c>
      <c r="F246" s="701"/>
      <c r="G246" s="701"/>
      <c r="H246" s="701"/>
      <c r="I246" s="701"/>
      <c r="J246" s="701"/>
      <c r="K246" s="701"/>
      <c r="L246" s="701"/>
      <c r="M246" s="701"/>
      <c r="N246" s="701">
        <v>2</v>
      </c>
      <c r="O246" s="701">
        <v>620</v>
      </c>
      <c r="P246" s="726"/>
      <c r="Q246" s="702">
        <v>310</v>
      </c>
    </row>
    <row r="247" spans="1:17" ht="14.45" customHeight="1" x14ac:dyDescent="0.2">
      <c r="A247" s="696" t="s">
        <v>3901</v>
      </c>
      <c r="B247" s="697" t="s">
        <v>3549</v>
      </c>
      <c r="C247" s="697" t="s">
        <v>2947</v>
      </c>
      <c r="D247" s="697" t="s">
        <v>4014</v>
      </c>
      <c r="E247" s="697" t="s">
        <v>4015</v>
      </c>
      <c r="F247" s="701"/>
      <c r="G247" s="701"/>
      <c r="H247" s="701"/>
      <c r="I247" s="701"/>
      <c r="J247" s="701">
        <v>1</v>
      </c>
      <c r="K247" s="701">
        <v>510.57</v>
      </c>
      <c r="L247" s="701"/>
      <c r="M247" s="701">
        <v>510.57</v>
      </c>
      <c r="N247" s="701"/>
      <c r="O247" s="701"/>
      <c r="P247" s="726"/>
      <c r="Q247" s="702"/>
    </row>
    <row r="248" spans="1:17" ht="14.45" customHeight="1" x14ac:dyDescent="0.2">
      <c r="A248" s="696" t="s">
        <v>3901</v>
      </c>
      <c r="B248" s="697" t="s">
        <v>3549</v>
      </c>
      <c r="C248" s="697" t="s">
        <v>2947</v>
      </c>
      <c r="D248" s="697" t="s">
        <v>4016</v>
      </c>
      <c r="E248" s="697" t="s">
        <v>4017</v>
      </c>
      <c r="F248" s="701">
        <v>1</v>
      </c>
      <c r="G248" s="701">
        <v>16952.3</v>
      </c>
      <c r="H248" s="701"/>
      <c r="I248" s="701">
        <v>16952.3</v>
      </c>
      <c r="J248" s="701"/>
      <c r="K248" s="701"/>
      <c r="L248" s="701"/>
      <c r="M248" s="701"/>
      <c r="N248" s="701">
        <v>3</v>
      </c>
      <c r="O248" s="701">
        <v>50856.9</v>
      </c>
      <c r="P248" s="726"/>
      <c r="Q248" s="702">
        <v>16952.3</v>
      </c>
    </row>
    <row r="249" spans="1:17" ht="14.45" customHeight="1" x14ac:dyDescent="0.2">
      <c r="A249" s="696" t="s">
        <v>3901</v>
      </c>
      <c r="B249" s="697" t="s">
        <v>3549</v>
      </c>
      <c r="C249" s="697" t="s">
        <v>2947</v>
      </c>
      <c r="D249" s="697" t="s">
        <v>4018</v>
      </c>
      <c r="E249" s="697" t="s">
        <v>4019</v>
      </c>
      <c r="F249" s="701">
        <v>1</v>
      </c>
      <c r="G249" s="701">
        <v>44071.360000000001</v>
      </c>
      <c r="H249" s="701"/>
      <c r="I249" s="701">
        <v>44071.360000000001</v>
      </c>
      <c r="J249" s="701"/>
      <c r="K249" s="701"/>
      <c r="L249" s="701"/>
      <c r="M249" s="701"/>
      <c r="N249" s="701">
        <v>1</v>
      </c>
      <c r="O249" s="701">
        <v>42642</v>
      </c>
      <c r="P249" s="726"/>
      <c r="Q249" s="702">
        <v>42642</v>
      </c>
    </row>
    <row r="250" spans="1:17" ht="14.45" customHeight="1" x14ac:dyDescent="0.2">
      <c r="A250" s="696" t="s">
        <v>3901</v>
      </c>
      <c r="B250" s="697" t="s">
        <v>3549</v>
      </c>
      <c r="C250" s="697" t="s">
        <v>2947</v>
      </c>
      <c r="D250" s="697" t="s">
        <v>4020</v>
      </c>
      <c r="E250" s="697" t="s">
        <v>4021</v>
      </c>
      <c r="F250" s="701">
        <v>1</v>
      </c>
      <c r="G250" s="701">
        <v>75000</v>
      </c>
      <c r="H250" s="701"/>
      <c r="I250" s="701">
        <v>75000</v>
      </c>
      <c r="J250" s="701"/>
      <c r="K250" s="701"/>
      <c r="L250" s="701"/>
      <c r="M250" s="701"/>
      <c r="N250" s="701"/>
      <c r="O250" s="701"/>
      <c r="P250" s="726"/>
      <c r="Q250" s="702"/>
    </row>
    <row r="251" spans="1:17" ht="14.45" customHeight="1" x14ac:dyDescent="0.2">
      <c r="A251" s="696" t="s">
        <v>3901</v>
      </c>
      <c r="B251" s="697" t="s">
        <v>3549</v>
      </c>
      <c r="C251" s="697" t="s">
        <v>2947</v>
      </c>
      <c r="D251" s="697" t="s">
        <v>4022</v>
      </c>
      <c r="E251" s="697" t="s">
        <v>4023</v>
      </c>
      <c r="F251" s="701"/>
      <c r="G251" s="701"/>
      <c r="H251" s="701"/>
      <c r="I251" s="701"/>
      <c r="J251" s="701"/>
      <c r="K251" s="701"/>
      <c r="L251" s="701"/>
      <c r="M251" s="701"/>
      <c r="N251" s="701">
        <v>1</v>
      </c>
      <c r="O251" s="701">
        <v>1932.09</v>
      </c>
      <c r="P251" s="726"/>
      <c r="Q251" s="702">
        <v>1932.09</v>
      </c>
    </row>
    <row r="252" spans="1:17" ht="14.45" customHeight="1" x14ac:dyDescent="0.2">
      <c r="A252" s="696" t="s">
        <v>3901</v>
      </c>
      <c r="B252" s="697" t="s">
        <v>3549</v>
      </c>
      <c r="C252" s="697" t="s">
        <v>2947</v>
      </c>
      <c r="D252" s="697" t="s">
        <v>4024</v>
      </c>
      <c r="E252" s="697" t="s">
        <v>4025</v>
      </c>
      <c r="F252" s="701"/>
      <c r="G252" s="701"/>
      <c r="H252" s="701"/>
      <c r="I252" s="701"/>
      <c r="J252" s="701">
        <v>1</v>
      </c>
      <c r="K252" s="701">
        <v>5511.55</v>
      </c>
      <c r="L252" s="701"/>
      <c r="M252" s="701">
        <v>5511.55</v>
      </c>
      <c r="N252" s="701"/>
      <c r="O252" s="701"/>
      <c r="P252" s="726"/>
      <c r="Q252" s="702"/>
    </row>
    <row r="253" spans="1:17" ht="14.45" customHeight="1" x14ac:dyDescent="0.2">
      <c r="A253" s="696" t="s">
        <v>3901</v>
      </c>
      <c r="B253" s="697" t="s">
        <v>3549</v>
      </c>
      <c r="C253" s="697" t="s">
        <v>2947</v>
      </c>
      <c r="D253" s="697" t="s">
        <v>4026</v>
      </c>
      <c r="E253" s="697" t="s">
        <v>4027</v>
      </c>
      <c r="F253" s="701"/>
      <c r="G253" s="701"/>
      <c r="H253" s="701"/>
      <c r="I253" s="701"/>
      <c r="J253" s="701">
        <v>1</v>
      </c>
      <c r="K253" s="701">
        <v>26500</v>
      </c>
      <c r="L253" s="701"/>
      <c r="M253" s="701">
        <v>26500</v>
      </c>
      <c r="N253" s="701">
        <v>1</v>
      </c>
      <c r="O253" s="701">
        <v>13133</v>
      </c>
      <c r="P253" s="726"/>
      <c r="Q253" s="702">
        <v>13133</v>
      </c>
    </row>
    <row r="254" spans="1:17" ht="14.45" customHeight="1" x14ac:dyDescent="0.2">
      <c r="A254" s="696" t="s">
        <v>3901</v>
      </c>
      <c r="B254" s="697" t="s">
        <v>3549</v>
      </c>
      <c r="C254" s="697" t="s">
        <v>2947</v>
      </c>
      <c r="D254" s="697" t="s">
        <v>4028</v>
      </c>
      <c r="E254" s="697" t="s">
        <v>4029</v>
      </c>
      <c r="F254" s="701">
        <v>1</v>
      </c>
      <c r="G254" s="701">
        <v>4857</v>
      </c>
      <c r="H254" s="701"/>
      <c r="I254" s="701">
        <v>4857</v>
      </c>
      <c r="J254" s="701"/>
      <c r="K254" s="701"/>
      <c r="L254" s="701"/>
      <c r="M254" s="701"/>
      <c r="N254" s="701">
        <v>1</v>
      </c>
      <c r="O254" s="701">
        <v>4857</v>
      </c>
      <c r="P254" s="726"/>
      <c r="Q254" s="702">
        <v>4857</v>
      </c>
    </row>
    <row r="255" spans="1:17" ht="14.45" customHeight="1" x14ac:dyDescent="0.2">
      <c r="A255" s="696" t="s">
        <v>3901</v>
      </c>
      <c r="B255" s="697" t="s">
        <v>3549</v>
      </c>
      <c r="C255" s="697" t="s">
        <v>2947</v>
      </c>
      <c r="D255" s="697" t="s">
        <v>4030</v>
      </c>
      <c r="E255" s="697" t="s">
        <v>4031</v>
      </c>
      <c r="F255" s="701"/>
      <c r="G255" s="701"/>
      <c r="H255" s="701"/>
      <c r="I255" s="701"/>
      <c r="J255" s="701">
        <v>1</v>
      </c>
      <c r="K255" s="701">
        <v>790.75</v>
      </c>
      <c r="L255" s="701"/>
      <c r="M255" s="701">
        <v>790.75</v>
      </c>
      <c r="N255" s="701">
        <v>1</v>
      </c>
      <c r="O255" s="701">
        <v>790.75</v>
      </c>
      <c r="P255" s="726"/>
      <c r="Q255" s="702">
        <v>790.75</v>
      </c>
    </row>
    <row r="256" spans="1:17" ht="14.45" customHeight="1" x14ac:dyDescent="0.2">
      <c r="A256" s="696" t="s">
        <v>3901</v>
      </c>
      <c r="B256" s="697" t="s">
        <v>3549</v>
      </c>
      <c r="C256" s="697" t="s">
        <v>2947</v>
      </c>
      <c r="D256" s="697" t="s">
        <v>4032</v>
      </c>
      <c r="E256" s="697" t="s">
        <v>4033</v>
      </c>
      <c r="F256" s="701"/>
      <c r="G256" s="701"/>
      <c r="H256" s="701"/>
      <c r="I256" s="701"/>
      <c r="J256" s="701">
        <v>4</v>
      </c>
      <c r="K256" s="701">
        <v>11567.6</v>
      </c>
      <c r="L256" s="701"/>
      <c r="M256" s="701">
        <v>2891.9</v>
      </c>
      <c r="N256" s="701">
        <v>1</v>
      </c>
      <c r="O256" s="701">
        <v>2891.9</v>
      </c>
      <c r="P256" s="726"/>
      <c r="Q256" s="702">
        <v>2891.9</v>
      </c>
    </row>
    <row r="257" spans="1:17" ht="14.45" customHeight="1" x14ac:dyDescent="0.2">
      <c r="A257" s="696" t="s">
        <v>3901</v>
      </c>
      <c r="B257" s="697" t="s">
        <v>3549</v>
      </c>
      <c r="C257" s="697" t="s">
        <v>2947</v>
      </c>
      <c r="D257" s="697" t="s">
        <v>4034</v>
      </c>
      <c r="E257" s="697" t="s">
        <v>4035</v>
      </c>
      <c r="F257" s="701">
        <v>3</v>
      </c>
      <c r="G257" s="701">
        <v>8893.5</v>
      </c>
      <c r="H257" s="701"/>
      <c r="I257" s="701">
        <v>2964.5</v>
      </c>
      <c r="J257" s="701"/>
      <c r="K257" s="701"/>
      <c r="L257" s="701"/>
      <c r="M257" s="701"/>
      <c r="N257" s="701">
        <v>1</v>
      </c>
      <c r="O257" s="701">
        <v>2964.5</v>
      </c>
      <c r="P257" s="726"/>
      <c r="Q257" s="702">
        <v>2964.5</v>
      </c>
    </row>
    <row r="258" spans="1:17" ht="14.45" customHeight="1" x14ac:dyDescent="0.2">
      <c r="A258" s="696" t="s">
        <v>3901</v>
      </c>
      <c r="B258" s="697" t="s">
        <v>3549</v>
      </c>
      <c r="C258" s="697" t="s">
        <v>2947</v>
      </c>
      <c r="D258" s="697" t="s">
        <v>4036</v>
      </c>
      <c r="E258" s="697" t="s">
        <v>4021</v>
      </c>
      <c r="F258" s="701">
        <v>3</v>
      </c>
      <c r="G258" s="701">
        <v>192000</v>
      </c>
      <c r="H258" s="701"/>
      <c r="I258" s="701">
        <v>64000</v>
      </c>
      <c r="J258" s="701"/>
      <c r="K258" s="701"/>
      <c r="L258" s="701"/>
      <c r="M258" s="701"/>
      <c r="N258" s="701"/>
      <c r="O258" s="701"/>
      <c r="P258" s="726"/>
      <c r="Q258" s="702"/>
    </row>
    <row r="259" spans="1:17" ht="14.45" customHeight="1" x14ac:dyDescent="0.2">
      <c r="A259" s="696" t="s">
        <v>3901</v>
      </c>
      <c r="B259" s="697" t="s">
        <v>3549</v>
      </c>
      <c r="C259" s="697" t="s">
        <v>2947</v>
      </c>
      <c r="D259" s="697" t="s">
        <v>4037</v>
      </c>
      <c r="E259" s="697" t="s">
        <v>4038</v>
      </c>
      <c r="F259" s="701"/>
      <c r="G259" s="701"/>
      <c r="H259" s="701"/>
      <c r="I259" s="701"/>
      <c r="J259" s="701">
        <v>16</v>
      </c>
      <c r="K259" s="701">
        <v>30361.440000000002</v>
      </c>
      <c r="L259" s="701"/>
      <c r="M259" s="701">
        <v>1897.5900000000001</v>
      </c>
      <c r="N259" s="701">
        <v>23</v>
      </c>
      <c r="O259" s="701">
        <v>43644.57</v>
      </c>
      <c r="P259" s="726"/>
      <c r="Q259" s="702">
        <v>1897.59</v>
      </c>
    </row>
    <row r="260" spans="1:17" ht="14.45" customHeight="1" x14ac:dyDescent="0.2">
      <c r="A260" s="696" t="s">
        <v>3901</v>
      </c>
      <c r="B260" s="697" t="s">
        <v>3549</v>
      </c>
      <c r="C260" s="697" t="s">
        <v>2947</v>
      </c>
      <c r="D260" s="697" t="s">
        <v>4039</v>
      </c>
      <c r="E260" s="697" t="s">
        <v>4040</v>
      </c>
      <c r="F260" s="701">
        <v>2</v>
      </c>
      <c r="G260" s="701">
        <v>13847.2</v>
      </c>
      <c r="H260" s="701"/>
      <c r="I260" s="701">
        <v>6923.6</v>
      </c>
      <c r="J260" s="701">
        <v>1</v>
      </c>
      <c r="K260" s="701">
        <v>3630</v>
      </c>
      <c r="L260" s="701"/>
      <c r="M260" s="701">
        <v>3630</v>
      </c>
      <c r="N260" s="701">
        <v>2</v>
      </c>
      <c r="O260" s="701">
        <v>7260</v>
      </c>
      <c r="P260" s="726"/>
      <c r="Q260" s="702">
        <v>3630</v>
      </c>
    </row>
    <row r="261" spans="1:17" ht="14.45" customHeight="1" x14ac:dyDescent="0.2">
      <c r="A261" s="696" t="s">
        <v>3901</v>
      </c>
      <c r="B261" s="697" t="s">
        <v>3549</v>
      </c>
      <c r="C261" s="697" t="s">
        <v>2947</v>
      </c>
      <c r="D261" s="697" t="s">
        <v>4041</v>
      </c>
      <c r="E261" s="697" t="s">
        <v>4042</v>
      </c>
      <c r="F261" s="701">
        <v>1</v>
      </c>
      <c r="G261" s="701">
        <v>6632.73</v>
      </c>
      <c r="H261" s="701"/>
      <c r="I261" s="701">
        <v>6632.73</v>
      </c>
      <c r="J261" s="701"/>
      <c r="K261" s="701"/>
      <c r="L261" s="701"/>
      <c r="M261" s="701"/>
      <c r="N261" s="701">
        <v>4</v>
      </c>
      <c r="O261" s="701">
        <v>11616</v>
      </c>
      <c r="P261" s="726"/>
      <c r="Q261" s="702">
        <v>2904</v>
      </c>
    </row>
    <row r="262" spans="1:17" ht="14.45" customHeight="1" x14ac:dyDescent="0.2">
      <c r="A262" s="696" t="s">
        <v>3901</v>
      </c>
      <c r="B262" s="697" t="s">
        <v>3549</v>
      </c>
      <c r="C262" s="697" t="s">
        <v>2947</v>
      </c>
      <c r="D262" s="697" t="s">
        <v>4043</v>
      </c>
      <c r="E262" s="697" t="s">
        <v>4044</v>
      </c>
      <c r="F262" s="701"/>
      <c r="G262" s="701"/>
      <c r="H262" s="701"/>
      <c r="I262" s="701"/>
      <c r="J262" s="701">
        <v>1</v>
      </c>
      <c r="K262" s="701">
        <v>148350</v>
      </c>
      <c r="L262" s="701"/>
      <c r="M262" s="701">
        <v>148350</v>
      </c>
      <c r="N262" s="701"/>
      <c r="O262" s="701"/>
      <c r="P262" s="726"/>
      <c r="Q262" s="702"/>
    </row>
    <row r="263" spans="1:17" ht="14.45" customHeight="1" x14ac:dyDescent="0.2">
      <c r="A263" s="696" t="s">
        <v>3901</v>
      </c>
      <c r="B263" s="697" t="s">
        <v>3549</v>
      </c>
      <c r="C263" s="697" t="s">
        <v>2947</v>
      </c>
      <c r="D263" s="697" t="s">
        <v>4045</v>
      </c>
      <c r="E263" s="697" t="s">
        <v>4046</v>
      </c>
      <c r="F263" s="701"/>
      <c r="G263" s="701"/>
      <c r="H263" s="701"/>
      <c r="I263" s="701"/>
      <c r="J263" s="701">
        <v>1</v>
      </c>
      <c r="K263" s="701">
        <v>4563.12</v>
      </c>
      <c r="L263" s="701"/>
      <c r="M263" s="701">
        <v>4563.12</v>
      </c>
      <c r="N263" s="701">
        <v>1</v>
      </c>
      <c r="O263" s="701">
        <v>4563.12</v>
      </c>
      <c r="P263" s="726"/>
      <c r="Q263" s="702">
        <v>4563.12</v>
      </c>
    </row>
    <row r="264" spans="1:17" ht="14.45" customHeight="1" x14ac:dyDescent="0.2">
      <c r="A264" s="696" t="s">
        <v>3901</v>
      </c>
      <c r="B264" s="697" t="s">
        <v>3549</v>
      </c>
      <c r="C264" s="697" t="s">
        <v>2947</v>
      </c>
      <c r="D264" s="697" t="s">
        <v>4047</v>
      </c>
      <c r="E264" s="697" t="s">
        <v>4048</v>
      </c>
      <c r="F264" s="701">
        <v>2</v>
      </c>
      <c r="G264" s="701">
        <v>1482</v>
      </c>
      <c r="H264" s="701"/>
      <c r="I264" s="701">
        <v>741</v>
      </c>
      <c r="J264" s="701"/>
      <c r="K264" s="701"/>
      <c r="L264" s="701"/>
      <c r="M264" s="701"/>
      <c r="N264" s="701"/>
      <c r="O264" s="701"/>
      <c r="P264" s="726"/>
      <c r="Q264" s="702"/>
    </row>
    <row r="265" spans="1:17" ht="14.45" customHeight="1" x14ac:dyDescent="0.2">
      <c r="A265" s="696" t="s">
        <v>3901</v>
      </c>
      <c r="B265" s="697" t="s">
        <v>3549</v>
      </c>
      <c r="C265" s="697" t="s">
        <v>2947</v>
      </c>
      <c r="D265" s="697" t="s">
        <v>4049</v>
      </c>
      <c r="E265" s="697" t="s">
        <v>3936</v>
      </c>
      <c r="F265" s="701">
        <v>3</v>
      </c>
      <c r="G265" s="701">
        <v>5563.37</v>
      </c>
      <c r="H265" s="701"/>
      <c r="I265" s="701">
        <v>1854.4566666666667</v>
      </c>
      <c r="J265" s="701"/>
      <c r="K265" s="701"/>
      <c r="L265" s="701"/>
      <c r="M265" s="701"/>
      <c r="N265" s="701">
        <v>1</v>
      </c>
      <c r="O265" s="701">
        <v>1569.37</v>
      </c>
      <c r="P265" s="726"/>
      <c r="Q265" s="702">
        <v>1569.37</v>
      </c>
    </row>
    <row r="266" spans="1:17" ht="14.45" customHeight="1" x14ac:dyDescent="0.2">
      <c r="A266" s="696" t="s">
        <v>3901</v>
      </c>
      <c r="B266" s="697" t="s">
        <v>3549</v>
      </c>
      <c r="C266" s="697" t="s">
        <v>2947</v>
      </c>
      <c r="D266" s="697" t="s">
        <v>4050</v>
      </c>
      <c r="E266" s="697" t="s">
        <v>4051</v>
      </c>
      <c r="F266" s="701"/>
      <c r="G266" s="701"/>
      <c r="H266" s="701"/>
      <c r="I266" s="701"/>
      <c r="J266" s="701"/>
      <c r="K266" s="701"/>
      <c r="L266" s="701"/>
      <c r="M266" s="701"/>
      <c r="N266" s="701">
        <v>3</v>
      </c>
      <c r="O266" s="701">
        <v>35583.42</v>
      </c>
      <c r="P266" s="726"/>
      <c r="Q266" s="702">
        <v>11861.14</v>
      </c>
    </row>
    <row r="267" spans="1:17" ht="14.45" customHeight="1" x14ac:dyDescent="0.2">
      <c r="A267" s="696" t="s">
        <v>3901</v>
      </c>
      <c r="B267" s="697" t="s">
        <v>3549</v>
      </c>
      <c r="C267" s="697" t="s">
        <v>2947</v>
      </c>
      <c r="D267" s="697" t="s">
        <v>4052</v>
      </c>
      <c r="E267" s="697" t="s">
        <v>4053</v>
      </c>
      <c r="F267" s="701"/>
      <c r="G267" s="701"/>
      <c r="H267" s="701"/>
      <c r="I267" s="701"/>
      <c r="J267" s="701">
        <v>7</v>
      </c>
      <c r="K267" s="701">
        <v>4846.7299999999996</v>
      </c>
      <c r="L267" s="701"/>
      <c r="M267" s="701">
        <v>692.39</v>
      </c>
      <c r="N267" s="701">
        <v>7</v>
      </c>
      <c r="O267" s="701">
        <v>4846.7299999999996</v>
      </c>
      <c r="P267" s="726"/>
      <c r="Q267" s="702">
        <v>692.39</v>
      </c>
    </row>
    <row r="268" spans="1:17" ht="14.45" customHeight="1" x14ac:dyDescent="0.2">
      <c r="A268" s="696" t="s">
        <v>3901</v>
      </c>
      <c r="B268" s="697" t="s">
        <v>3549</v>
      </c>
      <c r="C268" s="697" t="s">
        <v>2947</v>
      </c>
      <c r="D268" s="697" t="s">
        <v>4054</v>
      </c>
      <c r="E268" s="697" t="s">
        <v>4055</v>
      </c>
      <c r="F268" s="701"/>
      <c r="G268" s="701"/>
      <c r="H268" s="701"/>
      <c r="I268" s="701"/>
      <c r="J268" s="701"/>
      <c r="K268" s="701"/>
      <c r="L268" s="701"/>
      <c r="M268" s="701"/>
      <c r="N268" s="701">
        <v>1</v>
      </c>
      <c r="O268" s="701">
        <v>5108.51</v>
      </c>
      <c r="P268" s="726"/>
      <c r="Q268" s="702">
        <v>5108.51</v>
      </c>
    </row>
    <row r="269" spans="1:17" ht="14.45" customHeight="1" x14ac:dyDescent="0.2">
      <c r="A269" s="696" t="s">
        <v>3901</v>
      </c>
      <c r="B269" s="697" t="s">
        <v>3549</v>
      </c>
      <c r="C269" s="697" t="s">
        <v>2947</v>
      </c>
      <c r="D269" s="697" t="s">
        <v>4056</v>
      </c>
      <c r="E269" s="697" t="s">
        <v>4057</v>
      </c>
      <c r="F269" s="701"/>
      <c r="G269" s="701"/>
      <c r="H269" s="701"/>
      <c r="I269" s="701"/>
      <c r="J269" s="701">
        <v>1</v>
      </c>
      <c r="K269" s="701">
        <v>859.66</v>
      </c>
      <c r="L269" s="701"/>
      <c r="M269" s="701">
        <v>859.66</v>
      </c>
      <c r="N269" s="701"/>
      <c r="O269" s="701"/>
      <c r="P269" s="726"/>
      <c r="Q269" s="702"/>
    </row>
    <row r="270" spans="1:17" ht="14.45" customHeight="1" x14ac:dyDescent="0.2">
      <c r="A270" s="696" t="s">
        <v>3901</v>
      </c>
      <c r="B270" s="697" t="s">
        <v>3549</v>
      </c>
      <c r="C270" s="697" t="s">
        <v>2947</v>
      </c>
      <c r="D270" s="697" t="s">
        <v>4058</v>
      </c>
      <c r="E270" s="697" t="s">
        <v>4059</v>
      </c>
      <c r="F270" s="701"/>
      <c r="G270" s="701"/>
      <c r="H270" s="701"/>
      <c r="I270" s="701"/>
      <c r="J270" s="701"/>
      <c r="K270" s="701"/>
      <c r="L270" s="701"/>
      <c r="M270" s="701"/>
      <c r="N270" s="701">
        <v>1</v>
      </c>
      <c r="O270" s="701">
        <v>3420</v>
      </c>
      <c r="P270" s="726"/>
      <c r="Q270" s="702">
        <v>3420</v>
      </c>
    </row>
    <row r="271" spans="1:17" ht="14.45" customHeight="1" x14ac:dyDescent="0.2">
      <c r="A271" s="696" t="s">
        <v>3901</v>
      </c>
      <c r="B271" s="697" t="s">
        <v>3549</v>
      </c>
      <c r="C271" s="697" t="s">
        <v>2947</v>
      </c>
      <c r="D271" s="697" t="s">
        <v>4060</v>
      </c>
      <c r="E271" s="697" t="s">
        <v>4061</v>
      </c>
      <c r="F271" s="701"/>
      <c r="G271" s="701"/>
      <c r="H271" s="701"/>
      <c r="I271" s="701"/>
      <c r="J271" s="701"/>
      <c r="K271" s="701"/>
      <c r="L271" s="701"/>
      <c r="M271" s="701"/>
      <c r="N271" s="701">
        <v>6</v>
      </c>
      <c r="O271" s="701">
        <v>3847.7999999999997</v>
      </c>
      <c r="P271" s="726"/>
      <c r="Q271" s="702">
        <v>641.29999999999995</v>
      </c>
    </row>
    <row r="272" spans="1:17" ht="14.45" customHeight="1" x14ac:dyDescent="0.2">
      <c r="A272" s="696" t="s">
        <v>3901</v>
      </c>
      <c r="B272" s="697" t="s">
        <v>3549</v>
      </c>
      <c r="C272" s="697" t="s">
        <v>2947</v>
      </c>
      <c r="D272" s="697" t="s">
        <v>4062</v>
      </c>
      <c r="E272" s="697" t="s">
        <v>4063</v>
      </c>
      <c r="F272" s="701"/>
      <c r="G272" s="701"/>
      <c r="H272" s="701"/>
      <c r="I272" s="701"/>
      <c r="J272" s="701"/>
      <c r="K272" s="701"/>
      <c r="L272" s="701"/>
      <c r="M272" s="701"/>
      <c r="N272" s="701">
        <v>1</v>
      </c>
      <c r="O272" s="701">
        <v>49000</v>
      </c>
      <c r="P272" s="726"/>
      <c r="Q272" s="702">
        <v>49000</v>
      </c>
    </row>
    <row r="273" spans="1:17" ht="14.45" customHeight="1" x14ac:dyDescent="0.2">
      <c r="A273" s="696" t="s">
        <v>3901</v>
      </c>
      <c r="B273" s="697" t="s">
        <v>3549</v>
      </c>
      <c r="C273" s="697" t="s">
        <v>2552</v>
      </c>
      <c r="D273" s="697" t="s">
        <v>4064</v>
      </c>
      <c r="E273" s="697" t="s">
        <v>4065</v>
      </c>
      <c r="F273" s="701">
        <v>1</v>
      </c>
      <c r="G273" s="701">
        <v>156</v>
      </c>
      <c r="H273" s="701"/>
      <c r="I273" s="701">
        <v>156</v>
      </c>
      <c r="J273" s="701"/>
      <c r="K273" s="701"/>
      <c r="L273" s="701"/>
      <c r="M273" s="701"/>
      <c r="N273" s="701"/>
      <c r="O273" s="701"/>
      <c r="P273" s="726"/>
      <c r="Q273" s="702"/>
    </row>
    <row r="274" spans="1:17" ht="14.45" customHeight="1" x14ac:dyDescent="0.2">
      <c r="A274" s="696" t="s">
        <v>3901</v>
      </c>
      <c r="B274" s="697" t="s">
        <v>3549</v>
      </c>
      <c r="C274" s="697" t="s">
        <v>2552</v>
      </c>
      <c r="D274" s="697" t="s">
        <v>4066</v>
      </c>
      <c r="E274" s="697" t="s">
        <v>4067</v>
      </c>
      <c r="F274" s="701"/>
      <c r="G274" s="701"/>
      <c r="H274" s="701"/>
      <c r="I274" s="701"/>
      <c r="J274" s="701">
        <v>5</v>
      </c>
      <c r="K274" s="701">
        <v>945</v>
      </c>
      <c r="L274" s="701"/>
      <c r="M274" s="701">
        <v>189</v>
      </c>
      <c r="N274" s="701"/>
      <c r="O274" s="701"/>
      <c r="P274" s="726"/>
      <c r="Q274" s="702"/>
    </row>
    <row r="275" spans="1:17" ht="14.45" customHeight="1" x14ac:dyDescent="0.2">
      <c r="A275" s="696" t="s">
        <v>3901</v>
      </c>
      <c r="B275" s="697" t="s">
        <v>3549</v>
      </c>
      <c r="C275" s="697" t="s">
        <v>2552</v>
      </c>
      <c r="D275" s="697" t="s">
        <v>4068</v>
      </c>
      <c r="E275" s="697" t="s">
        <v>4069</v>
      </c>
      <c r="F275" s="701">
        <v>25</v>
      </c>
      <c r="G275" s="701">
        <v>3225</v>
      </c>
      <c r="H275" s="701"/>
      <c r="I275" s="701">
        <v>129</v>
      </c>
      <c r="J275" s="701">
        <v>45</v>
      </c>
      <c r="K275" s="701">
        <v>5850</v>
      </c>
      <c r="L275" s="701"/>
      <c r="M275" s="701">
        <v>130</v>
      </c>
      <c r="N275" s="701">
        <v>13</v>
      </c>
      <c r="O275" s="701">
        <v>1742</v>
      </c>
      <c r="P275" s="726"/>
      <c r="Q275" s="702">
        <v>134</v>
      </c>
    </row>
    <row r="276" spans="1:17" ht="14.45" customHeight="1" x14ac:dyDescent="0.2">
      <c r="A276" s="696" t="s">
        <v>3901</v>
      </c>
      <c r="B276" s="697" t="s">
        <v>3549</v>
      </c>
      <c r="C276" s="697" t="s">
        <v>2552</v>
      </c>
      <c r="D276" s="697" t="s">
        <v>4070</v>
      </c>
      <c r="E276" s="697" t="s">
        <v>4071</v>
      </c>
      <c r="F276" s="701">
        <v>42</v>
      </c>
      <c r="G276" s="701">
        <v>9450</v>
      </c>
      <c r="H276" s="701"/>
      <c r="I276" s="701">
        <v>225</v>
      </c>
      <c r="J276" s="701">
        <v>28</v>
      </c>
      <c r="K276" s="701">
        <v>6328</v>
      </c>
      <c r="L276" s="701"/>
      <c r="M276" s="701">
        <v>226</v>
      </c>
      <c r="N276" s="701">
        <v>52</v>
      </c>
      <c r="O276" s="701">
        <v>12012</v>
      </c>
      <c r="P276" s="726"/>
      <c r="Q276" s="702">
        <v>231</v>
      </c>
    </row>
    <row r="277" spans="1:17" ht="14.45" customHeight="1" x14ac:dyDescent="0.2">
      <c r="A277" s="696" t="s">
        <v>3901</v>
      </c>
      <c r="B277" s="697" t="s">
        <v>3549</v>
      </c>
      <c r="C277" s="697" t="s">
        <v>2552</v>
      </c>
      <c r="D277" s="697" t="s">
        <v>4072</v>
      </c>
      <c r="E277" s="697" t="s">
        <v>4073</v>
      </c>
      <c r="F277" s="701">
        <v>2</v>
      </c>
      <c r="G277" s="701">
        <v>450</v>
      </c>
      <c r="H277" s="701"/>
      <c r="I277" s="701">
        <v>225</v>
      </c>
      <c r="J277" s="701">
        <v>1</v>
      </c>
      <c r="K277" s="701">
        <v>226</v>
      </c>
      <c r="L277" s="701"/>
      <c r="M277" s="701">
        <v>226</v>
      </c>
      <c r="N277" s="701"/>
      <c r="O277" s="701"/>
      <c r="P277" s="726"/>
      <c r="Q277" s="702"/>
    </row>
    <row r="278" spans="1:17" ht="14.45" customHeight="1" x14ac:dyDescent="0.2">
      <c r="A278" s="696" t="s">
        <v>3901</v>
      </c>
      <c r="B278" s="697" t="s">
        <v>3549</v>
      </c>
      <c r="C278" s="697" t="s">
        <v>2552</v>
      </c>
      <c r="D278" s="697" t="s">
        <v>4074</v>
      </c>
      <c r="E278" s="697" t="s">
        <v>4075</v>
      </c>
      <c r="F278" s="701">
        <v>64</v>
      </c>
      <c r="G278" s="701">
        <v>14528</v>
      </c>
      <c r="H278" s="701"/>
      <c r="I278" s="701">
        <v>227</v>
      </c>
      <c r="J278" s="701">
        <v>47</v>
      </c>
      <c r="K278" s="701">
        <v>10716</v>
      </c>
      <c r="L278" s="701"/>
      <c r="M278" s="701">
        <v>228</v>
      </c>
      <c r="N278" s="701">
        <v>56</v>
      </c>
      <c r="O278" s="701">
        <v>13048</v>
      </c>
      <c r="P278" s="726"/>
      <c r="Q278" s="702">
        <v>233</v>
      </c>
    </row>
    <row r="279" spans="1:17" ht="14.45" customHeight="1" x14ac:dyDescent="0.2">
      <c r="A279" s="696" t="s">
        <v>3901</v>
      </c>
      <c r="B279" s="697" t="s">
        <v>3549</v>
      </c>
      <c r="C279" s="697" t="s">
        <v>2552</v>
      </c>
      <c r="D279" s="697" t="s">
        <v>4076</v>
      </c>
      <c r="E279" s="697" t="s">
        <v>4077</v>
      </c>
      <c r="F279" s="701">
        <v>2</v>
      </c>
      <c r="G279" s="701">
        <v>1258</v>
      </c>
      <c r="H279" s="701"/>
      <c r="I279" s="701">
        <v>629</v>
      </c>
      <c r="J279" s="701">
        <v>1</v>
      </c>
      <c r="K279" s="701">
        <v>631</v>
      </c>
      <c r="L279" s="701"/>
      <c r="M279" s="701">
        <v>631</v>
      </c>
      <c r="N279" s="701">
        <v>1</v>
      </c>
      <c r="O279" s="701">
        <v>646</v>
      </c>
      <c r="P279" s="726"/>
      <c r="Q279" s="702">
        <v>646</v>
      </c>
    </row>
    <row r="280" spans="1:17" ht="14.45" customHeight="1" x14ac:dyDescent="0.2">
      <c r="A280" s="696" t="s">
        <v>3901</v>
      </c>
      <c r="B280" s="697" t="s">
        <v>3549</v>
      </c>
      <c r="C280" s="697" t="s">
        <v>2552</v>
      </c>
      <c r="D280" s="697" t="s">
        <v>4078</v>
      </c>
      <c r="E280" s="697" t="s">
        <v>4079</v>
      </c>
      <c r="F280" s="701"/>
      <c r="G280" s="701"/>
      <c r="H280" s="701"/>
      <c r="I280" s="701"/>
      <c r="J280" s="701"/>
      <c r="K280" s="701"/>
      <c r="L280" s="701"/>
      <c r="M280" s="701"/>
      <c r="N280" s="701">
        <v>2</v>
      </c>
      <c r="O280" s="701">
        <v>758</v>
      </c>
      <c r="P280" s="726"/>
      <c r="Q280" s="702">
        <v>379</v>
      </c>
    </row>
    <row r="281" spans="1:17" ht="14.45" customHeight="1" x14ac:dyDescent="0.2">
      <c r="A281" s="696" t="s">
        <v>3901</v>
      </c>
      <c r="B281" s="697" t="s">
        <v>3549</v>
      </c>
      <c r="C281" s="697" t="s">
        <v>2552</v>
      </c>
      <c r="D281" s="697" t="s">
        <v>4080</v>
      </c>
      <c r="E281" s="697" t="s">
        <v>4081</v>
      </c>
      <c r="F281" s="701"/>
      <c r="G281" s="701"/>
      <c r="H281" s="701"/>
      <c r="I281" s="701"/>
      <c r="J281" s="701"/>
      <c r="K281" s="701"/>
      <c r="L281" s="701"/>
      <c r="M281" s="701"/>
      <c r="N281" s="701">
        <v>1</v>
      </c>
      <c r="O281" s="701">
        <v>14018</v>
      </c>
      <c r="P281" s="726"/>
      <c r="Q281" s="702">
        <v>14018</v>
      </c>
    </row>
    <row r="282" spans="1:17" ht="14.45" customHeight="1" x14ac:dyDescent="0.2">
      <c r="A282" s="696" t="s">
        <v>3901</v>
      </c>
      <c r="B282" s="697" t="s">
        <v>3549</v>
      </c>
      <c r="C282" s="697" t="s">
        <v>2552</v>
      </c>
      <c r="D282" s="697" t="s">
        <v>4082</v>
      </c>
      <c r="E282" s="697" t="s">
        <v>4083</v>
      </c>
      <c r="F282" s="701">
        <v>13</v>
      </c>
      <c r="G282" s="701">
        <v>54249</v>
      </c>
      <c r="H282" s="701"/>
      <c r="I282" s="701">
        <v>4173</v>
      </c>
      <c r="J282" s="701">
        <v>9</v>
      </c>
      <c r="K282" s="701">
        <v>37611</v>
      </c>
      <c r="L282" s="701"/>
      <c r="M282" s="701">
        <v>4179</v>
      </c>
      <c r="N282" s="701">
        <v>14</v>
      </c>
      <c r="O282" s="701">
        <v>58982</v>
      </c>
      <c r="P282" s="726"/>
      <c r="Q282" s="702">
        <v>4213</v>
      </c>
    </row>
    <row r="283" spans="1:17" ht="14.45" customHeight="1" x14ac:dyDescent="0.2">
      <c r="A283" s="696" t="s">
        <v>3901</v>
      </c>
      <c r="B283" s="697" t="s">
        <v>3549</v>
      </c>
      <c r="C283" s="697" t="s">
        <v>2552</v>
      </c>
      <c r="D283" s="697" t="s">
        <v>4084</v>
      </c>
      <c r="E283" s="697" t="s">
        <v>4085</v>
      </c>
      <c r="F283" s="701">
        <v>3</v>
      </c>
      <c r="G283" s="701">
        <v>852</v>
      </c>
      <c r="H283" s="701"/>
      <c r="I283" s="701">
        <v>284</v>
      </c>
      <c r="J283" s="701"/>
      <c r="K283" s="701"/>
      <c r="L283" s="701"/>
      <c r="M283" s="701"/>
      <c r="N283" s="701"/>
      <c r="O283" s="701"/>
      <c r="P283" s="726"/>
      <c r="Q283" s="702"/>
    </row>
    <row r="284" spans="1:17" ht="14.45" customHeight="1" x14ac:dyDescent="0.2">
      <c r="A284" s="696" t="s">
        <v>3901</v>
      </c>
      <c r="B284" s="697" t="s">
        <v>3549</v>
      </c>
      <c r="C284" s="697" t="s">
        <v>2552</v>
      </c>
      <c r="D284" s="697" t="s">
        <v>4086</v>
      </c>
      <c r="E284" s="697" t="s">
        <v>4087</v>
      </c>
      <c r="F284" s="701">
        <v>3</v>
      </c>
      <c r="G284" s="701">
        <v>18993</v>
      </c>
      <c r="H284" s="701"/>
      <c r="I284" s="701">
        <v>6331</v>
      </c>
      <c r="J284" s="701"/>
      <c r="K284" s="701"/>
      <c r="L284" s="701"/>
      <c r="M284" s="701"/>
      <c r="N284" s="701"/>
      <c r="O284" s="701"/>
      <c r="P284" s="726"/>
      <c r="Q284" s="702"/>
    </row>
    <row r="285" spans="1:17" ht="14.45" customHeight="1" x14ac:dyDescent="0.2">
      <c r="A285" s="696" t="s">
        <v>3901</v>
      </c>
      <c r="B285" s="697" t="s">
        <v>3549</v>
      </c>
      <c r="C285" s="697" t="s">
        <v>2552</v>
      </c>
      <c r="D285" s="697" t="s">
        <v>4088</v>
      </c>
      <c r="E285" s="697" t="s">
        <v>4089</v>
      </c>
      <c r="F285" s="701"/>
      <c r="G285" s="701"/>
      <c r="H285" s="701"/>
      <c r="I285" s="701"/>
      <c r="J285" s="701">
        <v>1</v>
      </c>
      <c r="K285" s="701">
        <v>1590</v>
      </c>
      <c r="L285" s="701"/>
      <c r="M285" s="701">
        <v>1590</v>
      </c>
      <c r="N285" s="701"/>
      <c r="O285" s="701"/>
      <c r="P285" s="726"/>
      <c r="Q285" s="702"/>
    </row>
    <row r="286" spans="1:17" ht="14.45" customHeight="1" x14ac:dyDescent="0.2">
      <c r="A286" s="696" t="s">
        <v>3901</v>
      </c>
      <c r="B286" s="697" t="s">
        <v>3549</v>
      </c>
      <c r="C286" s="697" t="s">
        <v>2552</v>
      </c>
      <c r="D286" s="697" t="s">
        <v>4090</v>
      </c>
      <c r="E286" s="697" t="s">
        <v>4091</v>
      </c>
      <c r="F286" s="701">
        <v>6</v>
      </c>
      <c r="G286" s="701">
        <v>91680</v>
      </c>
      <c r="H286" s="701"/>
      <c r="I286" s="701">
        <v>15280</v>
      </c>
      <c r="J286" s="701">
        <v>5</v>
      </c>
      <c r="K286" s="701">
        <v>76460</v>
      </c>
      <c r="L286" s="701"/>
      <c r="M286" s="701">
        <v>15292</v>
      </c>
      <c r="N286" s="701">
        <v>5</v>
      </c>
      <c r="O286" s="701">
        <v>77565</v>
      </c>
      <c r="P286" s="726"/>
      <c r="Q286" s="702">
        <v>15513</v>
      </c>
    </row>
    <row r="287" spans="1:17" ht="14.45" customHeight="1" x14ac:dyDescent="0.2">
      <c r="A287" s="696" t="s">
        <v>3901</v>
      </c>
      <c r="B287" s="697" t="s">
        <v>3549</v>
      </c>
      <c r="C287" s="697" t="s">
        <v>2552</v>
      </c>
      <c r="D287" s="697" t="s">
        <v>4092</v>
      </c>
      <c r="E287" s="697" t="s">
        <v>4093</v>
      </c>
      <c r="F287" s="701">
        <v>60</v>
      </c>
      <c r="G287" s="701">
        <v>232020</v>
      </c>
      <c r="H287" s="701"/>
      <c r="I287" s="701">
        <v>3867</v>
      </c>
      <c r="J287" s="701">
        <v>48</v>
      </c>
      <c r="K287" s="701">
        <v>185808</v>
      </c>
      <c r="L287" s="701"/>
      <c r="M287" s="701">
        <v>3871</v>
      </c>
      <c r="N287" s="701">
        <v>56</v>
      </c>
      <c r="O287" s="701">
        <v>219240</v>
      </c>
      <c r="P287" s="726"/>
      <c r="Q287" s="702">
        <v>3915</v>
      </c>
    </row>
    <row r="288" spans="1:17" ht="14.45" customHeight="1" x14ac:dyDescent="0.2">
      <c r="A288" s="696" t="s">
        <v>3901</v>
      </c>
      <c r="B288" s="697" t="s">
        <v>3549</v>
      </c>
      <c r="C288" s="697" t="s">
        <v>2552</v>
      </c>
      <c r="D288" s="697" t="s">
        <v>4094</v>
      </c>
      <c r="E288" s="697" t="s">
        <v>4095</v>
      </c>
      <c r="F288" s="701">
        <v>1</v>
      </c>
      <c r="G288" s="701">
        <v>5219</v>
      </c>
      <c r="H288" s="701"/>
      <c r="I288" s="701">
        <v>5219</v>
      </c>
      <c r="J288" s="701"/>
      <c r="K288" s="701"/>
      <c r="L288" s="701"/>
      <c r="M288" s="701"/>
      <c r="N288" s="701">
        <v>2</v>
      </c>
      <c r="O288" s="701">
        <v>10568</v>
      </c>
      <c r="P288" s="726"/>
      <c r="Q288" s="702">
        <v>5284</v>
      </c>
    </row>
    <row r="289" spans="1:17" ht="14.45" customHeight="1" x14ac:dyDescent="0.2">
      <c r="A289" s="696" t="s">
        <v>3901</v>
      </c>
      <c r="B289" s="697" t="s">
        <v>3549</v>
      </c>
      <c r="C289" s="697" t="s">
        <v>2552</v>
      </c>
      <c r="D289" s="697" t="s">
        <v>4096</v>
      </c>
      <c r="E289" s="697" t="s">
        <v>4097</v>
      </c>
      <c r="F289" s="701">
        <v>33</v>
      </c>
      <c r="G289" s="701">
        <v>261954</v>
      </c>
      <c r="H289" s="701"/>
      <c r="I289" s="701">
        <v>7938</v>
      </c>
      <c r="J289" s="701">
        <v>30</v>
      </c>
      <c r="K289" s="701">
        <v>238410</v>
      </c>
      <c r="L289" s="701"/>
      <c r="M289" s="701">
        <v>7947</v>
      </c>
      <c r="N289" s="701">
        <v>46</v>
      </c>
      <c r="O289" s="701">
        <v>369656</v>
      </c>
      <c r="P289" s="726"/>
      <c r="Q289" s="702">
        <v>8036</v>
      </c>
    </row>
    <row r="290" spans="1:17" ht="14.45" customHeight="1" x14ac:dyDescent="0.2">
      <c r="A290" s="696" t="s">
        <v>3901</v>
      </c>
      <c r="B290" s="697" t="s">
        <v>3549</v>
      </c>
      <c r="C290" s="697" t="s">
        <v>2552</v>
      </c>
      <c r="D290" s="697" t="s">
        <v>4098</v>
      </c>
      <c r="E290" s="697" t="s">
        <v>4099</v>
      </c>
      <c r="F290" s="701">
        <v>4</v>
      </c>
      <c r="G290" s="701">
        <v>6836</v>
      </c>
      <c r="H290" s="701"/>
      <c r="I290" s="701">
        <v>1709</v>
      </c>
      <c r="J290" s="701"/>
      <c r="K290" s="701"/>
      <c r="L290" s="701"/>
      <c r="M290" s="701"/>
      <c r="N290" s="701"/>
      <c r="O290" s="701"/>
      <c r="P290" s="726"/>
      <c r="Q290" s="702"/>
    </row>
    <row r="291" spans="1:17" ht="14.45" customHeight="1" x14ac:dyDescent="0.2">
      <c r="A291" s="696" t="s">
        <v>3901</v>
      </c>
      <c r="B291" s="697" t="s">
        <v>3549</v>
      </c>
      <c r="C291" s="697" t="s">
        <v>2552</v>
      </c>
      <c r="D291" s="697" t="s">
        <v>4100</v>
      </c>
      <c r="E291" s="697" t="s">
        <v>4101</v>
      </c>
      <c r="F291" s="701">
        <v>64</v>
      </c>
      <c r="G291" s="701">
        <v>83008</v>
      </c>
      <c r="H291" s="701"/>
      <c r="I291" s="701">
        <v>1297</v>
      </c>
      <c r="J291" s="701">
        <v>39</v>
      </c>
      <c r="K291" s="701">
        <v>50661</v>
      </c>
      <c r="L291" s="701"/>
      <c r="M291" s="701">
        <v>1299</v>
      </c>
      <c r="N291" s="701">
        <v>64</v>
      </c>
      <c r="O291" s="701">
        <v>84096</v>
      </c>
      <c r="P291" s="726"/>
      <c r="Q291" s="702">
        <v>1314</v>
      </c>
    </row>
    <row r="292" spans="1:17" ht="14.45" customHeight="1" x14ac:dyDescent="0.2">
      <c r="A292" s="696" t="s">
        <v>3901</v>
      </c>
      <c r="B292" s="697" t="s">
        <v>3549</v>
      </c>
      <c r="C292" s="697" t="s">
        <v>2552</v>
      </c>
      <c r="D292" s="697" t="s">
        <v>4102</v>
      </c>
      <c r="E292" s="697" t="s">
        <v>4103</v>
      </c>
      <c r="F292" s="701">
        <v>56</v>
      </c>
      <c r="G292" s="701">
        <v>66080</v>
      </c>
      <c r="H292" s="701"/>
      <c r="I292" s="701">
        <v>1180</v>
      </c>
      <c r="J292" s="701">
        <v>28</v>
      </c>
      <c r="K292" s="701">
        <v>33096</v>
      </c>
      <c r="L292" s="701"/>
      <c r="M292" s="701">
        <v>1182</v>
      </c>
      <c r="N292" s="701">
        <v>52</v>
      </c>
      <c r="O292" s="701">
        <v>62140</v>
      </c>
      <c r="P292" s="726"/>
      <c r="Q292" s="702">
        <v>1195</v>
      </c>
    </row>
    <row r="293" spans="1:17" ht="14.45" customHeight="1" x14ac:dyDescent="0.2">
      <c r="A293" s="696" t="s">
        <v>3901</v>
      </c>
      <c r="B293" s="697" t="s">
        <v>3549</v>
      </c>
      <c r="C293" s="697" t="s">
        <v>2552</v>
      </c>
      <c r="D293" s="697" t="s">
        <v>4104</v>
      </c>
      <c r="E293" s="697" t="s">
        <v>4105</v>
      </c>
      <c r="F293" s="701">
        <v>9</v>
      </c>
      <c r="G293" s="701">
        <v>46458</v>
      </c>
      <c r="H293" s="701"/>
      <c r="I293" s="701">
        <v>5162</v>
      </c>
      <c r="J293" s="701">
        <v>10</v>
      </c>
      <c r="K293" s="701">
        <v>51660</v>
      </c>
      <c r="L293" s="701"/>
      <c r="M293" s="701">
        <v>5166</v>
      </c>
      <c r="N293" s="701">
        <v>15</v>
      </c>
      <c r="O293" s="701">
        <v>78900</v>
      </c>
      <c r="P293" s="726"/>
      <c r="Q293" s="702">
        <v>5260</v>
      </c>
    </row>
    <row r="294" spans="1:17" ht="14.45" customHeight="1" x14ac:dyDescent="0.2">
      <c r="A294" s="696" t="s">
        <v>3901</v>
      </c>
      <c r="B294" s="697" t="s">
        <v>3549</v>
      </c>
      <c r="C294" s="697" t="s">
        <v>2552</v>
      </c>
      <c r="D294" s="697" t="s">
        <v>4106</v>
      </c>
      <c r="E294" s="697" t="s">
        <v>4107</v>
      </c>
      <c r="F294" s="701"/>
      <c r="G294" s="701"/>
      <c r="H294" s="701"/>
      <c r="I294" s="701"/>
      <c r="J294" s="701">
        <v>1</v>
      </c>
      <c r="K294" s="701">
        <v>5630</v>
      </c>
      <c r="L294" s="701"/>
      <c r="M294" s="701">
        <v>5630</v>
      </c>
      <c r="N294" s="701"/>
      <c r="O294" s="701"/>
      <c r="P294" s="726"/>
      <c r="Q294" s="702"/>
    </row>
    <row r="295" spans="1:17" ht="14.45" customHeight="1" x14ac:dyDescent="0.2">
      <c r="A295" s="696" t="s">
        <v>3901</v>
      </c>
      <c r="B295" s="697" t="s">
        <v>3549</v>
      </c>
      <c r="C295" s="697" t="s">
        <v>2552</v>
      </c>
      <c r="D295" s="697" t="s">
        <v>4108</v>
      </c>
      <c r="E295" s="697" t="s">
        <v>4109</v>
      </c>
      <c r="F295" s="701">
        <v>9</v>
      </c>
      <c r="G295" s="701">
        <v>7272</v>
      </c>
      <c r="H295" s="701"/>
      <c r="I295" s="701">
        <v>808</v>
      </c>
      <c r="J295" s="701">
        <v>5</v>
      </c>
      <c r="K295" s="701">
        <v>4065</v>
      </c>
      <c r="L295" s="701"/>
      <c r="M295" s="701">
        <v>813</v>
      </c>
      <c r="N295" s="701">
        <v>5</v>
      </c>
      <c r="O295" s="701">
        <v>4355</v>
      </c>
      <c r="P295" s="726"/>
      <c r="Q295" s="702">
        <v>871</v>
      </c>
    </row>
    <row r="296" spans="1:17" ht="14.45" customHeight="1" x14ac:dyDescent="0.2">
      <c r="A296" s="696" t="s">
        <v>3901</v>
      </c>
      <c r="B296" s="697" t="s">
        <v>3549</v>
      </c>
      <c r="C296" s="697" t="s">
        <v>2552</v>
      </c>
      <c r="D296" s="697" t="s">
        <v>4110</v>
      </c>
      <c r="E296" s="697" t="s">
        <v>4111</v>
      </c>
      <c r="F296" s="701">
        <v>609</v>
      </c>
      <c r="G296" s="701">
        <v>109011</v>
      </c>
      <c r="H296" s="701"/>
      <c r="I296" s="701">
        <v>179</v>
      </c>
      <c r="J296" s="701">
        <v>617</v>
      </c>
      <c r="K296" s="701">
        <v>111060</v>
      </c>
      <c r="L296" s="701"/>
      <c r="M296" s="701">
        <v>180</v>
      </c>
      <c r="N296" s="701">
        <v>686</v>
      </c>
      <c r="O296" s="701">
        <v>125538</v>
      </c>
      <c r="P296" s="726"/>
      <c r="Q296" s="702">
        <v>183</v>
      </c>
    </row>
    <row r="297" spans="1:17" ht="14.45" customHeight="1" x14ac:dyDescent="0.2">
      <c r="A297" s="696" t="s">
        <v>3901</v>
      </c>
      <c r="B297" s="697" t="s">
        <v>3549</v>
      </c>
      <c r="C297" s="697" t="s">
        <v>2552</v>
      </c>
      <c r="D297" s="697" t="s">
        <v>4112</v>
      </c>
      <c r="E297" s="697" t="s">
        <v>4113</v>
      </c>
      <c r="F297" s="701">
        <v>46</v>
      </c>
      <c r="G297" s="701">
        <v>94438</v>
      </c>
      <c r="H297" s="701"/>
      <c r="I297" s="701">
        <v>2053</v>
      </c>
      <c r="J297" s="701">
        <v>52</v>
      </c>
      <c r="K297" s="701">
        <v>106912</v>
      </c>
      <c r="L297" s="701"/>
      <c r="M297" s="701">
        <v>2056</v>
      </c>
      <c r="N297" s="701">
        <v>98</v>
      </c>
      <c r="O297" s="701">
        <v>206780</v>
      </c>
      <c r="P297" s="726"/>
      <c r="Q297" s="702">
        <v>2110</v>
      </c>
    </row>
    <row r="298" spans="1:17" ht="14.45" customHeight="1" x14ac:dyDescent="0.2">
      <c r="A298" s="696" t="s">
        <v>3901</v>
      </c>
      <c r="B298" s="697" t="s">
        <v>3549</v>
      </c>
      <c r="C298" s="697" t="s">
        <v>2552</v>
      </c>
      <c r="D298" s="697" t="s">
        <v>4114</v>
      </c>
      <c r="E298" s="697" t="s">
        <v>4115</v>
      </c>
      <c r="F298" s="701">
        <v>2</v>
      </c>
      <c r="G298" s="701">
        <v>5480</v>
      </c>
      <c r="H298" s="701"/>
      <c r="I298" s="701">
        <v>2740</v>
      </c>
      <c r="J298" s="701"/>
      <c r="K298" s="701"/>
      <c r="L298" s="701"/>
      <c r="M298" s="701"/>
      <c r="N298" s="701">
        <v>3</v>
      </c>
      <c r="O298" s="701">
        <v>8364</v>
      </c>
      <c r="P298" s="726"/>
      <c r="Q298" s="702">
        <v>2788</v>
      </c>
    </row>
    <row r="299" spans="1:17" ht="14.45" customHeight="1" x14ac:dyDescent="0.2">
      <c r="A299" s="696" t="s">
        <v>3901</v>
      </c>
      <c r="B299" s="697" t="s">
        <v>3549</v>
      </c>
      <c r="C299" s="697" t="s">
        <v>2552</v>
      </c>
      <c r="D299" s="697" t="s">
        <v>4116</v>
      </c>
      <c r="E299" s="697" t="s">
        <v>4117</v>
      </c>
      <c r="F299" s="701"/>
      <c r="G299" s="701"/>
      <c r="H299" s="701"/>
      <c r="I299" s="701"/>
      <c r="J299" s="701">
        <v>1</v>
      </c>
      <c r="K299" s="701">
        <v>5278</v>
      </c>
      <c r="L299" s="701"/>
      <c r="M299" s="701">
        <v>5278</v>
      </c>
      <c r="N299" s="701"/>
      <c r="O299" s="701"/>
      <c r="P299" s="726"/>
      <c r="Q299" s="702"/>
    </row>
    <row r="300" spans="1:17" ht="14.45" customHeight="1" x14ac:dyDescent="0.2">
      <c r="A300" s="696" t="s">
        <v>3901</v>
      </c>
      <c r="B300" s="697" t="s">
        <v>3549</v>
      </c>
      <c r="C300" s="697" t="s">
        <v>2552</v>
      </c>
      <c r="D300" s="697" t="s">
        <v>4118</v>
      </c>
      <c r="E300" s="697" t="s">
        <v>4119</v>
      </c>
      <c r="F300" s="701">
        <v>1</v>
      </c>
      <c r="G300" s="701">
        <v>678</v>
      </c>
      <c r="H300" s="701"/>
      <c r="I300" s="701">
        <v>678</v>
      </c>
      <c r="J300" s="701"/>
      <c r="K300" s="701"/>
      <c r="L300" s="701"/>
      <c r="M300" s="701"/>
      <c r="N300" s="701"/>
      <c r="O300" s="701"/>
      <c r="P300" s="726"/>
      <c r="Q300" s="702"/>
    </row>
    <row r="301" spans="1:17" ht="14.45" customHeight="1" x14ac:dyDescent="0.2">
      <c r="A301" s="696" t="s">
        <v>3901</v>
      </c>
      <c r="B301" s="697" t="s">
        <v>3549</v>
      </c>
      <c r="C301" s="697" t="s">
        <v>2552</v>
      </c>
      <c r="D301" s="697" t="s">
        <v>4120</v>
      </c>
      <c r="E301" s="697" t="s">
        <v>4121</v>
      </c>
      <c r="F301" s="701">
        <v>11</v>
      </c>
      <c r="G301" s="701">
        <v>23287</v>
      </c>
      <c r="H301" s="701"/>
      <c r="I301" s="701">
        <v>2117</v>
      </c>
      <c r="J301" s="701">
        <v>10</v>
      </c>
      <c r="K301" s="701">
        <v>21200</v>
      </c>
      <c r="L301" s="701"/>
      <c r="M301" s="701">
        <v>2120</v>
      </c>
      <c r="N301" s="701">
        <v>9</v>
      </c>
      <c r="O301" s="701">
        <v>19350</v>
      </c>
      <c r="P301" s="726"/>
      <c r="Q301" s="702">
        <v>2150</v>
      </c>
    </row>
    <row r="302" spans="1:17" ht="14.45" customHeight="1" x14ac:dyDescent="0.2">
      <c r="A302" s="696" t="s">
        <v>3901</v>
      </c>
      <c r="B302" s="697" t="s">
        <v>3549</v>
      </c>
      <c r="C302" s="697" t="s">
        <v>2552</v>
      </c>
      <c r="D302" s="697" t="s">
        <v>4122</v>
      </c>
      <c r="E302" s="697" t="s">
        <v>4123</v>
      </c>
      <c r="F302" s="701">
        <v>2</v>
      </c>
      <c r="G302" s="701">
        <v>312</v>
      </c>
      <c r="H302" s="701"/>
      <c r="I302" s="701">
        <v>156</v>
      </c>
      <c r="J302" s="701">
        <v>2</v>
      </c>
      <c r="K302" s="701">
        <v>314</v>
      </c>
      <c r="L302" s="701"/>
      <c r="M302" s="701">
        <v>157</v>
      </c>
      <c r="N302" s="701">
        <v>4</v>
      </c>
      <c r="O302" s="701">
        <v>648</v>
      </c>
      <c r="P302" s="726"/>
      <c r="Q302" s="702">
        <v>162</v>
      </c>
    </row>
    <row r="303" spans="1:17" ht="14.45" customHeight="1" x14ac:dyDescent="0.2">
      <c r="A303" s="696" t="s">
        <v>3901</v>
      </c>
      <c r="B303" s="697" t="s">
        <v>3549</v>
      </c>
      <c r="C303" s="697" t="s">
        <v>2552</v>
      </c>
      <c r="D303" s="697" t="s">
        <v>4124</v>
      </c>
      <c r="E303" s="697" t="s">
        <v>4125</v>
      </c>
      <c r="F303" s="701">
        <v>8</v>
      </c>
      <c r="G303" s="701">
        <v>1608</v>
      </c>
      <c r="H303" s="701"/>
      <c r="I303" s="701">
        <v>201</v>
      </c>
      <c r="J303" s="701">
        <v>3</v>
      </c>
      <c r="K303" s="701">
        <v>606</v>
      </c>
      <c r="L303" s="701"/>
      <c r="M303" s="701">
        <v>202</v>
      </c>
      <c r="N303" s="701">
        <v>2</v>
      </c>
      <c r="O303" s="701">
        <v>414</v>
      </c>
      <c r="P303" s="726"/>
      <c r="Q303" s="702">
        <v>207</v>
      </c>
    </row>
    <row r="304" spans="1:17" ht="14.45" customHeight="1" x14ac:dyDescent="0.2">
      <c r="A304" s="696" t="s">
        <v>3901</v>
      </c>
      <c r="B304" s="697" t="s">
        <v>3549</v>
      </c>
      <c r="C304" s="697" t="s">
        <v>2552</v>
      </c>
      <c r="D304" s="697" t="s">
        <v>4126</v>
      </c>
      <c r="E304" s="697" t="s">
        <v>4127</v>
      </c>
      <c r="F304" s="701">
        <v>276</v>
      </c>
      <c r="G304" s="701">
        <v>57132</v>
      </c>
      <c r="H304" s="701"/>
      <c r="I304" s="701">
        <v>207</v>
      </c>
      <c r="J304" s="701">
        <v>263</v>
      </c>
      <c r="K304" s="701">
        <v>54704</v>
      </c>
      <c r="L304" s="701"/>
      <c r="M304" s="701">
        <v>208</v>
      </c>
      <c r="N304" s="701">
        <v>171</v>
      </c>
      <c r="O304" s="701">
        <v>36594</v>
      </c>
      <c r="P304" s="726"/>
      <c r="Q304" s="702">
        <v>214</v>
      </c>
    </row>
    <row r="305" spans="1:17" ht="14.45" customHeight="1" x14ac:dyDescent="0.2">
      <c r="A305" s="696" t="s">
        <v>3901</v>
      </c>
      <c r="B305" s="697" t="s">
        <v>3549</v>
      </c>
      <c r="C305" s="697" t="s">
        <v>2552</v>
      </c>
      <c r="D305" s="697" t="s">
        <v>4128</v>
      </c>
      <c r="E305" s="697" t="s">
        <v>4129</v>
      </c>
      <c r="F305" s="701">
        <v>5</v>
      </c>
      <c r="G305" s="701">
        <v>2140</v>
      </c>
      <c r="H305" s="701"/>
      <c r="I305" s="701">
        <v>428</v>
      </c>
      <c r="J305" s="701">
        <v>10</v>
      </c>
      <c r="K305" s="701">
        <v>4300</v>
      </c>
      <c r="L305" s="701"/>
      <c r="M305" s="701">
        <v>430</v>
      </c>
      <c r="N305" s="701">
        <v>1</v>
      </c>
      <c r="O305" s="701">
        <v>441</v>
      </c>
      <c r="P305" s="726"/>
      <c r="Q305" s="702">
        <v>441</v>
      </c>
    </row>
    <row r="306" spans="1:17" ht="14.45" customHeight="1" x14ac:dyDescent="0.2">
      <c r="A306" s="696" t="s">
        <v>3901</v>
      </c>
      <c r="B306" s="697" t="s">
        <v>3549</v>
      </c>
      <c r="C306" s="697" t="s">
        <v>2552</v>
      </c>
      <c r="D306" s="697" t="s">
        <v>4130</v>
      </c>
      <c r="E306" s="697" t="s">
        <v>4131</v>
      </c>
      <c r="F306" s="701">
        <v>2</v>
      </c>
      <c r="G306" s="701">
        <v>876</v>
      </c>
      <c r="H306" s="701"/>
      <c r="I306" s="701">
        <v>438</v>
      </c>
      <c r="J306" s="701"/>
      <c r="K306" s="701"/>
      <c r="L306" s="701"/>
      <c r="M306" s="701"/>
      <c r="N306" s="701">
        <v>1</v>
      </c>
      <c r="O306" s="701">
        <v>451</v>
      </c>
      <c r="P306" s="726"/>
      <c r="Q306" s="702">
        <v>451</v>
      </c>
    </row>
    <row r="307" spans="1:17" ht="14.45" customHeight="1" x14ac:dyDescent="0.2">
      <c r="A307" s="696" t="s">
        <v>3901</v>
      </c>
      <c r="B307" s="697" t="s">
        <v>3549</v>
      </c>
      <c r="C307" s="697" t="s">
        <v>2552</v>
      </c>
      <c r="D307" s="697" t="s">
        <v>4132</v>
      </c>
      <c r="E307" s="697" t="s">
        <v>4133</v>
      </c>
      <c r="F307" s="701">
        <v>77</v>
      </c>
      <c r="G307" s="701">
        <v>166243</v>
      </c>
      <c r="H307" s="701"/>
      <c r="I307" s="701">
        <v>2159</v>
      </c>
      <c r="J307" s="701">
        <v>107</v>
      </c>
      <c r="K307" s="701">
        <v>231334</v>
      </c>
      <c r="L307" s="701"/>
      <c r="M307" s="701">
        <v>2162</v>
      </c>
      <c r="N307" s="701">
        <v>149</v>
      </c>
      <c r="O307" s="701">
        <v>327651</v>
      </c>
      <c r="P307" s="726"/>
      <c r="Q307" s="702">
        <v>2199</v>
      </c>
    </row>
    <row r="308" spans="1:17" ht="14.45" customHeight="1" x14ac:dyDescent="0.2">
      <c r="A308" s="696" t="s">
        <v>3901</v>
      </c>
      <c r="B308" s="697" t="s">
        <v>3549</v>
      </c>
      <c r="C308" s="697" t="s">
        <v>2552</v>
      </c>
      <c r="D308" s="697" t="s">
        <v>4134</v>
      </c>
      <c r="E308" s="697" t="s">
        <v>4093</v>
      </c>
      <c r="F308" s="701">
        <v>67</v>
      </c>
      <c r="G308" s="701">
        <v>126764</v>
      </c>
      <c r="H308" s="701"/>
      <c r="I308" s="701">
        <v>1892</v>
      </c>
      <c r="J308" s="701">
        <v>58</v>
      </c>
      <c r="K308" s="701">
        <v>109910</v>
      </c>
      <c r="L308" s="701"/>
      <c r="M308" s="701">
        <v>1895</v>
      </c>
      <c r="N308" s="701">
        <v>77</v>
      </c>
      <c r="O308" s="701">
        <v>147763</v>
      </c>
      <c r="P308" s="726"/>
      <c r="Q308" s="702">
        <v>1919</v>
      </c>
    </row>
    <row r="309" spans="1:17" ht="14.45" customHeight="1" x14ac:dyDescent="0.2">
      <c r="A309" s="696" t="s">
        <v>3901</v>
      </c>
      <c r="B309" s="697" t="s">
        <v>3549</v>
      </c>
      <c r="C309" s="697" t="s">
        <v>2552</v>
      </c>
      <c r="D309" s="697" t="s">
        <v>4135</v>
      </c>
      <c r="E309" s="697" t="s">
        <v>4136</v>
      </c>
      <c r="F309" s="701">
        <v>2</v>
      </c>
      <c r="G309" s="701">
        <v>328</v>
      </c>
      <c r="H309" s="701"/>
      <c r="I309" s="701">
        <v>164</v>
      </c>
      <c r="J309" s="701"/>
      <c r="K309" s="701"/>
      <c r="L309" s="701"/>
      <c r="M309" s="701"/>
      <c r="N309" s="701">
        <v>1</v>
      </c>
      <c r="O309" s="701">
        <v>170</v>
      </c>
      <c r="P309" s="726"/>
      <c r="Q309" s="702">
        <v>170</v>
      </c>
    </row>
    <row r="310" spans="1:17" ht="14.45" customHeight="1" x14ac:dyDescent="0.2">
      <c r="A310" s="696" t="s">
        <v>3901</v>
      </c>
      <c r="B310" s="697" t="s">
        <v>3549</v>
      </c>
      <c r="C310" s="697" t="s">
        <v>2552</v>
      </c>
      <c r="D310" s="697" t="s">
        <v>4137</v>
      </c>
      <c r="E310" s="697" t="s">
        <v>4138</v>
      </c>
      <c r="F310" s="701">
        <v>1</v>
      </c>
      <c r="G310" s="701">
        <v>938</v>
      </c>
      <c r="H310" s="701"/>
      <c r="I310" s="701">
        <v>938</v>
      </c>
      <c r="J310" s="701">
        <v>1</v>
      </c>
      <c r="K310" s="701">
        <v>941</v>
      </c>
      <c r="L310" s="701"/>
      <c r="M310" s="701">
        <v>941</v>
      </c>
      <c r="N310" s="701">
        <v>1</v>
      </c>
      <c r="O310" s="701">
        <v>962</v>
      </c>
      <c r="P310" s="726"/>
      <c r="Q310" s="702">
        <v>962</v>
      </c>
    </row>
    <row r="311" spans="1:17" ht="14.45" customHeight="1" x14ac:dyDescent="0.2">
      <c r="A311" s="696" t="s">
        <v>3901</v>
      </c>
      <c r="B311" s="697" t="s">
        <v>3549</v>
      </c>
      <c r="C311" s="697" t="s">
        <v>2552</v>
      </c>
      <c r="D311" s="697" t="s">
        <v>4139</v>
      </c>
      <c r="E311" s="697" t="s">
        <v>4140</v>
      </c>
      <c r="F311" s="701">
        <v>42</v>
      </c>
      <c r="G311" s="701">
        <v>355740</v>
      </c>
      <c r="H311" s="701"/>
      <c r="I311" s="701">
        <v>8470</v>
      </c>
      <c r="J311" s="701">
        <v>37</v>
      </c>
      <c r="K311" s="701">
        <v>313686</v>
      </c>
      <c r="L311" s="701"/>
      <c r="M311" s="701">
        <v>8478</v>
      </c>
      <c r="N311" s="701">
        <v>54</v>
      </c>
      <c r="O311" s="701">
        <v>461754</v>
      </c>
      <c r="P311" s="726"/>
      <c r="Q311" s="702">
        <v>8551</v>
      </c>
    </row>
    <row r="312" spans="1:17" ht="14.45" customHeight="1" x14ac:dyDescent="0.2">
      <c r="A312" s="696" t="s">
        <v>3901</v>
      </c>
      <c r="B312" s="697" t="s">
        <v>3549</v>
      </c>
      <c r="C312" s="697" t="s">
        <v>2552</v>
      </c>
      <c r="D312" s="697" t="s">
        <v>4141</v>
      </c>
      <c r="E312" s="697" t="s">
        <v>4142</v>
      </c>
      <c r="F312" s="701">
        <v>4</v>
      </c>
      <c r="G312" s="701">
        <v>8248</v>
      </c>
      <c r="H312" s="701"/>
      <c r="I312" s="701">
        <v>2062</v>
      </c>
      <c r="J312" s="701">
        <v>5</v>
      </c>
      <c r="K312" s="701">
        <v>10340</v>
      </c>
      <c r="L312" s="701"/>
      <c r="M312" s="701">
        <v>2068</v>
      </c>
      <c r="N312" s="701">
        <v>2</v>
      </c>
      <c r="O312" s="701">
        <v>4254</v>
      </c>
      <c r="P312" s="726"/>
      <c r="Q312" s="702">
        <v>2127</v>
      </c>
    </row>
    <row r="313" spans="1:17" ht="14.45" customHeight="1" x14ac:dyDescent="0.2">
      <c r="A313" s="696" t="s">
        <v>3901</v>
      </c>
      <c r="B313" s="697" t="s">
        <v>3549</v>
      </c>
      <c r="C313" s="697" t="s">
        <v>2552</v>
      </c>
      <c r="D313" s="697" t="s">
        <v>4143</v>
      </c>
      <c r="E313" s="697" t="s">
        <v>4144</v>
      </c>
      <c r="F313" s="701"/>
      <c r="G313" s="701"/>
      <c r="H313" s="701"/>
      <c r="I313" s="701"/>
      <c r="J313" s="701"/>
      <c r="K313" s="701"/>
      <c r="L313" s="701"/>
      <c r="M313" s="701"/>
      <c r="N313" s="701">
        <v>1</v>
      </c>
      <c r="O313" s="701">
        <v>0</v>
      </c>
      <c r="P313" s="726"/>
      <c r="Q313" s="702">
        <v>0</v>
      </c>
    </row>
    <row r="314" spans="1:17" ht="14.45" customHeight="1" x14ac:dyDescent="0.2">
      <c r="A314" s="696" t="s">
        <v>3901</v>
      </c>
      <c r="B314" s="697" t="s">
        <v>3549</v>
      </c>
      <c r="C314" s="697" t="s">
        <v>2552</v>
      </c>
      <c r="D314" s="697" t="s">
        <v>4145</v>
      </c>
      <c r="E314" s="697" t="s">
        <v>4146</v>
      </c>
      <c r="F314" s="701"/>
      <c r="G314" s="701"/>
      <c r="H314" s="701"/>
      <c r="I314" s="701"/>
      <c r="J314" s="701"/>
      <c r="K314" s="701"/>
      <c r="L314" s="701"/>
      <c r="M314" s="701"/>
      <c r="N314" s="701">
        <v>1</v>
      </c>
      <c r="O314" s="701">
        <v>12627</v>
      </c>
      <c r="P314" s="726"/>
      <c r="Q314" s="702">
        <v>12627</v>
      </c>
    </row>
    <row r="315" spans="1:17" ht="14.45" customHeight="1" x14ac:dyDescent="0.2">
      <c r="A315" s="696" t="s">
        <v>3901</v>
      </c>
      <c r="B315" s="697" t="s">
        <v>3549</v>
      </c>
      <c r="C315" s="697" t="s">
        <v>2552</v>
      </c>
      <c r="D315" s="697" t="s">
        <v>4147</v>
      </c>
      <c r="E315" s="697" t="s">
        <v>4148</v>
      </c>
      <c r="F315" s="701"/>
      <c r="G315" s="701"/>
      <c r="H315" s="701"/>
      <c r="I315" s="701"/>
      <c r="J315" s="701"/>
      <c r="K315" s="701"/>
      <c r="L315" s="701"/>
      <c r="M315" s="701"/>
      <c r="N315" s="701">
        <v>2</v>
      </c>
      <c r="O315" s="701">
        <v>0</v>
      </c>
      <c r="P315" s="726"/>
      <c r="Q315" s="702">
        <v>0</v>
      </c>
    </row>
    <row r="316" spans="1:17" ht="14.45" customHeight="1" x14ac:dyDescent="0.2">
      <c r="A316" s="696" t="s">
        <v>3901</v>
      </c>
      <c r="B316" s="697" t="s">
        <v>3549</v>
      </c>
      <c r="C316" s="697" t="s">
        <v>2552</v>
      </c>
      <c r="D316" s="697" t="s">
        <v>4149</v>
      </c>
      <c r="E316" s="697" t="s">
        <v>4150</v>
      </c>
      <c r="F316" s="701"/>
      <c r="G316" s="701"/>
      <c r="H316" s="701"/>
      <c r="I316" s="701"/>
      <c r="J316" s="701"/>
      <c r="K316" s="701"/>
      <c r="L316" s="701"/>
      <c r="M316" s="701"/>
      <c r="N316" s="701">
        <v>1</v>
      </c>
      <c r="O316" s="701">
        <v>0</v>
      </c>
      <c r="P316" s="726"/>
      <c r="Q316" s="702">
        <v>0</v>
      </c>
    </row>
    <row r="317" spans="1:17" ht="14.45" customHeight="1" x14ac:dyDescent="0.2">
      <c r="A317" s="696" t="s">
        <v>3901</v>
      </c>
      <c r="B317" s="697" t="s">
        <v>3549</v>
      </c>
      <c r="C317" s="697" t="s">
        <v>2552</v>
      </c>
      <c r="D317" s="697" t="s">
        <v>4151</v>
      </c>
      <c r="E317" s="697" t="s">
        <v>4152</v>
      </c>
      <c r="F317" s="701"/>
      <c r="G317" s="701"/>
      <c r="H317" s="701"/>
      <c r="I317" s="701"/>
      <c r="J317" s="701"/>
      <c r="K317" s="701"/>
      <c r="L317" s="701"/>
      <c r="M317" s="701"/>
      <c r="N317" s="701">
        <v>1</v>
      </c>
      <c r="O317" s="701">
        <v>0</v>
      </c>
      <c r="P317" s="726"/>
      <c r="Q317" s="702">
        <v>0</v>
      </c>
    </row>
    <row r="318" spans="1:17" ht="14.45" customHeight="1" x14ac:dyDescent="0.2">
      <c r="A318" s="696" t="s">
        <v>4153</v>
      </c>
      <c r="B318" s="697" t="s">
        <v>4154</v>
      </c>
      <c r="C318" s="697" t="s">
        <v>2552</v>
      </c>
      <c r="D318" s="697" t="s">
        <v>4155</v>
      </c>
      <c r="E318" s="697" t="s">
        <v>4156</v>
      </c>
      <c r="F318" s="701">
        <v>904</v>
      </c>
      <c r="G318" s="701">
        <v>192552</v>
      </c>
      <c r="H318" s="701"/>
      <c r="I318" s="701">
        <v>213</v>
      </c>
      <c r="J318" s="701">
        <v>931</v>
      </c>
      <c r="K318" s="701">
        <v>200165</v>
      </c>
      <c r="L318" s="701"/>
      <c r="M318" s="701">
        <v>215</v>
      </c>
      <c r="N318" s="701">
        <v>1065</v>
      </c>
      <c r="O318" s="701">
        <v>236430</v>
      </c>
      <c r="P318" s="726"/>
      <c r="Q318" s="702">
        <v>222</v>
      </c>
    </row>
    <row r="319" spans="1:17" ht="14.45" customHeight="1" x14ac:dyDescent="0.2">
      <c r="A319" s="696" t="s">
        <v>4153</v>
      </c>
      <c r="B319" s="697" t="s">
        <v>4154</v>
      </c>
      <c r="C319" s="697" t="s">
        <v>2552</v>
      </c>
      <c r="D319" s="697" t="s">
        <v>4157</v>
      </c>
      <c r="E319" s="697" t="s">
        <v>4156</v>
      </c>
      <c r="F319" s="701">
        <v>3</v>
      </c>
      <c r="G319" s="701">
        <v>264</v>
      </c>
      <c r="H319" s="701"/>
      <c r="I319" s="701">
        <v>88</v>
      </c>
      <c r="J319" s="701"/>
      <c r="K319" s="701"/>
      <c r="L319" s="701"/>
      <c r="M319" s="701"/>
      <c r="N319" s="701">
        <v>2</v>
      </c>
      <c r="O319" s="701">
        <v>184</v>
      </c>
      <c r="P319" s="726"/>
      <c r="Q319" s="702">
        <v>92</v>
      </c>
    </row>
    <row r="320" spans="1:17" ht="14.45" customHeight="1" x14ac:dyDescent="0.2">
      <c r="A320" s="696" t="s">
        <v>4153</v>
      </c>
      <c r="B320" s="697" t="s">
        <v>4154</v>
      </c>
      <c r="C320" s="697" t="s">
        <v>2552</v>
      </c>
      <c r="D320" s="697" t="s">
        <v>4158</v>
      </c>
      <c r="E320" s="697" t="s">
        <v>4159</v>
      </c>
      <c r="F320" s="701">
        <v>551</v>
      </c>
      <c r="G320" s="701">
        <v>166953</v>
      </c>
      <c r="H320" s="701"/>
      <c r="I320" s="701">
        <v>303</v>
      </c>
      <c r="J320" s="701">
        <v>702</v>
      </c>
      <c r="K320" s="701">
        <v>214110</v>
      </c>
      <c r="L320" s="701"/>
      <c r="M320" s="701">
        <v>305</v>
      </c>
      <c r="N320" s="701">
        <v>1359</v>
      </c>
      <c r="O320" s="701">
        <v>426726</v>
      </c>
      <c r="P320" s="726"/>
      <c r="Q320" s="702">
        <v>314</v>
      </c>
    </row>
    <row r="321" spans="1:17" ht="14.45" customHeight="1" x14ac:dyDescent="0.2">
      <c r="A321" s="696" t="s">
        <v>4153</v>
      </c>
      <c r="B321" s="697" t="s">
        <v>4154</v>
      </c>
      <c r="C321" s="697" t="s">
        <v>2552</v>
      </c>
      <c r="D321" s="697" t="s">
        <v>4160</v>
      </c>
      <c r="E321" s="697" t="s">
        <v>4161</v>
      </c>
      <c r="F321" s="701">
        <v>9</v>
      </c>
      <c r="G321" s="701">
        <v>900</v>
      </c>
      <c r="H321" s="701"/>
      <c r="I321" s="701">
        <v>100</v>
      </c>
      <c r="J321" s="701">
        <v>9</v>
      </c>
      <c r="K321" s="701">
        <v>909</v>
      </c>
      <c r="L321" s="701"/>
      <c r="M321" s="701">
        <v>101</v>
      </c>
      <c r="N321" s="701">
        <v>18</v>
      </c>
      <c r="O321" s="701">
        <v>1908</v>
      </c>
      <c r="P321" s="726"/>
      <c r="Q321" s="702">
        <v>106</v>
      </c>
    </row>
    <row r="322" spans="1:17" ht="14.45" customHeight="1" x14ac:dyDescent="0.2">
      <c r="A322" s="696" t="s">
        <v>4153</v>
      </c>
      <c r="B322" s="697" t="s">
        <v>4154</v>
      </c>
      <c r="C322" s="697" t="s">
        <v>2552</v>
      </c>
      <c r="D322" s="697" t="s">
        <v>4162</v>
      </c>
      <c r="E322" s="697" t="s">
        <v>4163</v>
      </c>
      <c r="F322" s="701">
        <v>124</v>
      </c>
      <c r="G322" s="701">
        <v>17112</v>
      </c>
      <c r="H322" s="701"/>
      <c r="I322" s="701">
        <v>138</v>
      </c>
      <c r="J322" s="701">
        <v>149</v>
      </c>
      <c r="K322" s="701">
        <v>20711</v>
      </c>
      <c r="L322" s="701"/>
      <c r="M322" s="701">
        <v>139</v>
      </c>
      <c r="N322" s="701">
        <v>130</v>
      </c>
      <c r="O322" s="701">
        <v>18460</v>
      </c>
      <c r="P322" s="726"/>
      <c r="Q322" s="702">
        <v>142</v>
      </c>
    </row>
    <row r="323" spans="1:17" ht="14.45" customHeight="1" x14ac:dyDescent="0.2">
      <c r="A323" s="696" t="s">
        <v>4153</v>
      </c>
      <c r="B323" s="697" t="s">
        <v>4154</v>
      </c>
      <c r="C323" s="697" t="s">
        <v>2552</v>
      </c>
      <c r="D323" s="697" t="s">
        <v>4164</v>
      </c>
      <c r="E323" s="697" t="s">
        <v>4163</v>
      </c>
      <c r="F323" s="701">
        <v>3</v>
      </c>
      <c r="G323" s="701">
        <v>555</v>
      </c>
      <c r="H323" s="701"/>
      <c r="I323" s="701">
        <v>185</v>
      </c>
      <c r="J323" s="701"/>
      <c r="K323" s="701"/>
      <c r="L323" s="701"/>
      <c r="M323" s="701"/>
      <c r="N323" s="701">
        <v>1</v>
      </c>
      <c r="O323" s="701">
        <v>194</v>
      </c>
      <c r="P323" s="726"/>
      <c r="Q323" s="702">
        <v>194</v>
      </c>
    </row>
    <row r="324" spans="1:17" ht="14.45" customHeight="1" x14ac:dyDescent="0.2">
      <c r="A324" s="696" t="s">
        <v>4153</v>
      </c>
      <c r="B324" s="697" t="s">
        <v>4154</v>
      </c>
      <c r="C324" s="697" t="s">
        <v>2552</v>
      </c>
      <c r="D324" s="697" t="s">
        <v>4165</v>
      </c>
      <c r="E324" s="697" t="s">
        <v>4166</v>
      </c>
      <c r="F324" s="701"/>
      <c r="G324" s="701"/>
      <c r="H324" s="701"/>
      <c r="I324" s="701"/>
      <c r="J324" s="701">
        <v>1</v>
      </c>
      <c r="K324" s="701">
        <v>649</v>
      </c>
      <c r="L324" s="701"/>
      <c r="M324" s="701">
        <v>649</v>
      </c>
      <c r="N324" s="701">
        <v>1</v>
      </c>
      <c r="O324" s="701">
        <v>675</v>
      </c>
      <c r="P324" s="726"/>
      <c r="Q324" s="702">
        <v>675</v>
      </c>
    </row>
    <row r="325" spans="1:17" ht="14.45" customHeight="1" x14ac:dyDescent="0.2">
      <c r="A325" s="696" t="s">
        <v>4153</v>
      </c>
      <c r="B325" s="697" t="s">
        <v>4154</v>
      </c>
      <c r="C325" s="697" t="s">
        <v>2552</v>
      </c>
      <c r="D325" s="697" t="s">
        <v>4167</v>
      </c>
      <c r="E325" s="697" t="s">
        <v>4168</v>
      </c>
      <c r="F325" s="701">
        <v>19</v>
      </c>
      <c r="G325" s="701">
        <v>3325</v>
      </c>
      <c r="H325" s="701"/>
      <c r="I325" s="701">
        <v>175</v>
      </c>
      <c r="J325" s="701">
        <v>29</v>
      </c>
      <c r="K325" s="701">
        <v>5104</v>
      </c>
      <c r="L325" s="701"/>
      <c r="M325" s="701">
        <v>176</v>
      </c>
      <c r="N325" s="701">
        <v>39</v>
      </c>
      <c r="O325" s="701">
        <v>7410</v>
      </c>
      <c r="P325" s="726"/>
      <c r="Q325" s="702">
        <v>190</v>
      </c>
    </row>
    <row r="326" spans="1:17" ht="14.45" customHeight="1" x14ac:dyDescent="0.2">
      <c r="A326" s="696" t="s">
        <v>4153</v>
      </c>
      <c r="B326" s="697" t="s">
        <v>4154</v>
      </c>
      <c r="C326" s="697" t="s">
        <v>2552</v>
      </c>
      <c r="D326" s="697" t="s">
        <v>4169</v>
      </c>
      <c r="E326" s="697" t="s">
        <v>4170</v>
      </c>
      <c r="F326" s="701">
        <v>1</v>
      </c>
      <c r="G326" s="701">
        <v>348</v>
      </c>
      <c r="H326" s="701"/>
      <c r="I326" s="701">
        <v>348</v>
      </c>
      <c r="J326" s="701">
        <v>1</v>
      </c>
      <c r="K326" s="701">
        <v>348</v>
      </c>
      <c r="L326" s="701"/>
      <c r="M326" s="701">
        <v>348</v>
      </c>
      <c r="N326" s="701"/>
      <c r="O326" s="701"/>
      <c r="P326" s="726"/>
      <c r="Q326" s="702"/>
    </row>
    <row r="327" spans="1:17" ht="14.45" customHeight="1" x14ac:dyDescent="0.2">
      <c r="A327" s="696" t="s">
        <v>4153</v>
      </c>
      <c r="B327" s="697" t="s">
        <v>4154</v>
      </c>
      <c r="C327" s="697" t="s">
        <v>2552</v>
      </c>
      <c r="D327" s="697" t="s">
        <v>4171</v>
      </c>
      <c r="E327" s="697" t="s">
        <v>4172</v>
      </c>
      <c r="F327" s="701">
        <v>175</v>
      </c>
      <c r="G327" s="701">
        <v>48475</v>
      </c>
      <c r="H327" s="701"/>
      <c r="I327" s="701">
        <v>277</v>
      </c>
      <c r="J327" s="701">
        <v>163</v>
      </c>
      <c r="K327" s="701">
        <v>45477</v>
      </c>
      <c r="L327" s="701"/>
      <c r="M327" s="701">
        <v>279</v>
      </c>
      <c r="N327" s="701">
        <v>186</v>
      </c>
      <c r="O327" s="701">
        <v>53754</v>
      </c>
      <c r="P327" s="726"/>
      <c r="Q327" s="702">
        <v>289</v>
      </c>
    </row>
    <row r="328" spans="1:17" ht="14.45" customHeight="1" x14ac:dyDescent="0.2">
      <c r="A328" s="696" t="s">
        <v>4153</v>
      </c>
      <c r="B328" s="697" t="s">
        <v>4154</v>
      </c>
      <c r="C328" s="697" t="s">
        <v>2552</v>
      </c>
      <c r="D328" s="697" t="s">
        <v>4173</v>
      </c>
      <c r="E328" s="697" t="s">
        <v>4174</v>
      </c>
      <c r="F328" s="701">
        <v>259</v>
      </c>
      <c r="G328" s="701">
        <v>36519</v>
      </c>
      <c r="H328" s="701"/>
      <c r="I328" s="701">
        <v>141</v>
      </c>
      <c r="J328" s="701">
        <v>262</v>
      </c>
      <c r="K328" s="701">
        <v>37204</v>
      </c>
      <c r="L328" s="701"/>
      <c r="M328" s="701">
        <v>142</v>
      </c>
      <c r="N328" s="701">
        <v>342</v>
      </c>
      <c r="O328" s="701">
        <v>48906</v>
      </c>
      <c r="P328" s="726"/>
      <c r="Q328" s="702">
        <v>143</v>
      </c>
    </row>
    <row r="329" spans="1:17" ht="14.45" customHeight="1" x14ac:dyDescent="0.2">
      <c r="A329" s="696" t="s">
        <v>4153</v>
      </c>
      <c r="B329" s="697" t="s">
        <v>4154</v>
      </c>
      <c r="C329" s="697" t="s">
        <v>2552</v>
      </c>
      <c r="D329" s="697" t="s">
        <v>4175</v>
      </c>
      <c r="E329" s="697" t="s">
        <v>4174</v>
      </c>
      <c r="F329" s="701">
        <v>124</v>
      </c>
      <c r="G329" s="701">
        <v>9796</v>
      </c>
      <c r="H329" s="701"/>
      <c r="I329" s="701">
        <v>79</v>
      </c>
      <c r="J329" s="701">
        <v>149</v>
      </c>
      <c r="K329" s="701">
        <v>11771</v>
      </c>
      <c r="L329" s="701"/>
      <c r="M329" s="701">
        <v>79</v>
      </c>
      <c r="N329" s="701">
        <v>130</v>
      </c>
      <c r="O329" s="701">
        <v>10530</v>
      </c>
      <c r="P329" s="726"/>
      <c r="Q329" s="702">
        <v>81</v>
      </c>
    </row>
    <row r="330" spans="1:17" ht="14.45" customHeight="1" x14ac:dyDescent="0.2">
      <c r="A330" s="696" t="s">
        <v>4153</v>
      </c>
      <c r="B330" s="697" t="s">
        <v>4154</v>
      </c>
      <c r="C330" s="697" t="s">
        <v>2552</v>
      </c>
      <c r="D330" s="697" t="s">
        <v>4176</v>
      </c>
      <c r="E330" s="697" t="s">
        <v>4177</v>
      </c>
      <c r="F330" s="701">
        <v>259</v>
      </c>
      <c r="G330" s="701">
        <v>81844</v>
      </c>
      <c r="H330" s="701"/>
      <c r="I330" s="701">
        <v>316</v>
      </c>
      <c r="J330" s="701">
        <v>262</v>
      </c>
      <c r="K330" s="701">
        <v>83316</v>
      </c>
      <c r="L330" s="701"/>
      <c r="M330" s="701">
        <v>318</v>
      </c>
      <c r="N330" s="701">
        <v>342</v>
      </c>
      <c r="O330" s="701">
        <v>112176</v>
      </c>
      <c r="P330" s="726"/>
      <c r="Q330" s="702">
        <v>328</v>
      </c>
    </row>
    <row r="331" spans="1:17" ht="14.45" customHeight="1" x14ac:dyDescent="0.2">
      <c r="A331" s="696" t="s">
        <v>4153</v>
      </c>
      <c r="B331" s="697" t="s">
        <v>4154</v>
      </c>
      <c r="C331" s="697" t="s">
        <v>2552</v>
      </c>
      <c r="D331" s="697" t="s">
        <v>4178</v>
      </c>
      <c r="E331" s="697" t="s">
        <v>4179</v>
      </c>
      <c r="F331" s="701">
        <v>45</v>
      </c>
      <c r="G331" s="701">
        <v>7425</v>
      </c>
      <c r="H331" s="701"/>
      <c r="I331" s="701">
        <v>165</v>
      </c>
      <c r="J331" s="701">
        <v>64</v>
      </c>
      <c r="K331" s="701">
        <v>10624</v>
      </c>
      <c r="L331" s="701"/>
      <c r="M331" s="701">
        <v>166</v>
      </c>
      <c r="N331" s="701">
        <v>67</v>
      </c>
      <c r="O331" s="701">
        <v>11390</v>
      </c>
      <c r="P331" s="726"/>
      <c r="Q331" s="702">
        <v>170</v>
      </c>
    </row>
    <row r="332" spans="1:17" ht="14.45" customHeight="1" x14ac:dyDescent="0.2">
      <c r="A332" s="696" t="s">
        <v>4153</v>
      </c>
      <c r="B332" s="697" t="s">
        <v>4154</v>
      </c>
      <c r="C332" s="697" t="s">
        <v>2552</v>
      </c>
      <c r="D332" s="697" t="s">
        <v>4180</v>
      </c>
      <c r="E332" s="697" t="s">
        <v>4156</v>
      </c>
      <c r="F332" s="701">
        <v>444</v>
      </c>
      <c r="G332" s="701">
        <v>32856</v>
      </c>
      <c r="H332" s="701"/>
      <c r="I332" s="701">
        <v>74</v>
      </c>
      <c r="J332" s="701">
        <v>511</v>
      </c>
      <c r="K332" s="701">
        <v>37814</v>
      </c>
      <c r="L332" s="701"/>
      <c r="M332" s="701">
        <v>74</v>
      </c>
      <c r="N332" s="701">
        <v>611</v>
      </c>
      <c r="O332" s="701">
        <v>45825</v>
      </c>
      <c r="P332" s="726"/>
      <c r="Q332" s="702">
        <v>75</v>
      </c>
    </row>
    <row r="333" spans="1:17" ht="14.45" customHeight="1" x14ac:dyDescent="0.2">
      <c r="A333" s="696" t="s">
        <v>4153</v>
      </c>
      <c r="B333" s="697" t="s">
        <v>4154</v>
      </c>
      <c r="C333" s="697" t="s">
        <v>2552</v>
      </c>
      <c r="D333" s="697" t="s">
        <v>4181</v>
      </c>
      <c r="E333" s="697" t="s">
        <v>4182</v>
      </c>
      <c r="F333" s="701">
        <v>2</v>
      </c>
      <c r="G333" s="701">
        <v>466</v>
      </c>
      <c r="H333" s="701"/>
      <c r="I333" s="701">
        <v>233</v>
      </c>
      <c r="J333" s="701"/>
      <c r="K333" s="701"/>
      <c r="L333" s="701"/>
      <c r="M333" s="701"/>
      <c r="N333" s="701"/>
      <c r="O333" s="701"/>
      <c r="P333" s="726"/>
      <c r="Q333" s="702"/>
    </row>
    <row r="334" spans="1:17" ht="14.45" customHeight="1" x14ac:dyDescent="0.2">
      <c r="A334" s="696" t="s">
        <v>4153</v>
      </c>
      <c r="B334" s="697" t="s">
        <v>4154</v>
      </c>
      <c r="C334" s="697" t="s">
        <v>2552</v>
      </c>
      <c r="D334" s="697" t="s">
        <v>4183</v>
      </c>
      <c r="E334" s="697" t="s">
        <v>4184</v>
      </c>
      <c r="F334" s="701">
        <v>18</v>
      </c>
      <c r="G334" s="701">
        <v>21888</v>
      </c>
      <c r="H334" s="701"/>
      <c r="I334" s="701">
        <v>1216</v>
      </c>
      <c r="J334" s="701">
        <v>37</v>
      </c>
      <c r="K334" s="701">
        <v>45140</v>
      </c>
      <c r="L334" s="701"/>
      <c r="M334" s="701">
        <v>1220</v>
      </c>
      <c r="N334" s="701">
        <v>54</v>
      </c>
      <c r="O334" s="701">
        <v>66960</v>
      </c>
      <c r="P334" s="726"/>
      <c r="Q334" s="702">
        <v>1240</v>
      </c>
    </row>
    <row r="335" spans="1:17" ht="14.45" customHeight="1" x14ac:dyDescent="0.2">
      <c r="A335" s="696" t="s">
        <v>4153</v>
      </c>
      <c r="B335" s="697" t="s">
        <v>4154</v>
      </c>
      <c r="C335" s="697" t="s">
        <v>2552</v>
      </c>
      <c r="D335" s="697" t="s">
        <v>4185</v>
      </c>
      <c r="E335" s="697" t="s">
        <v>4186</v>
      </c>
      <c r="F335" s="701">
        <v>14</v>
      </c>
      <c r="G335" s="701">
        <v>1624</v>
      </c>
      <c r="H335" s="701"/>
      <c r="I335" s="701">
        <v>116</v>
      </c>
      <c r="J335" s="701">
        <v>17</v>
      </c>
      <c r="K335" s="701">
        <v>1989</v>
      </c>
      <c r="L335" s="701"/>
      <c r="M335" s="701">
        <v>117</v>
      </c>
      <c r="N335" s="701">
        <v>30</v>
      </c>
      <c r="O335" s="701">
        <v>3660</v>
      </c>
      <c r="P335" s="726"/>
      <c r="Q335" s="702">
        <v>122</v>
      </c>
    </row>
    <row r="336" spans="1:17" ht="14.45" customHeight="1" x14ac:dyDescent="0.2">
      <c r="A336" s="696" t="s">
        <v>4153</v>
      </c>
      <c r="B336" s="697" t="s">
        <v>4154</v>
      </c>
      <c r="C336" s="697" t="s">
        <v>2552</v>
      </c>
      <c r="D336" s="697" t="s">
        <v>4187</v>
      </c>
      <c r="E336" s="697" t="s">
        <v>4188</v>
      </c>
      <c r="F336" s="701">
        <v>4</v>
      </c>
      <c r="G336" s="701">
        <v>1400</v>
      </c>
      <c r="H336" s="701"/>
      <c r="I336" s="701">
        <v>350</v>
      </c>
      <c r="J336" s="701"/>
      <c r="K336" s="701"/>
      <c r="L336" s="701"/>
      <c r="M336" s="701"/>
      <c r="N336" s="701">
        <v>1</v>
      </c>
      <c r="O336" s="701">
        <v>380</v>
      </c>
      <c r="P336" s="726"/>
      <c r="Q336" s="702">
        <v>380</v>
      </c>
    </row>
    <row r="337" spans="1:17" ht="14.45" customHeight="1" x14ac:dyDescent="0.2">
      <c r="A337" s="696" t="s">
        <v>4153</v>
      </c>
      <c r="B337" s="697" t="s">
        <v>4154</v>
      </c>
      <c r="C337" s="697" t="s">
        <v>2552</v>
      </c>
      <c r="D337" s="697" t="s">
        <v>4189</v>
      </c>
      <c r="E337" s="697" t="s">
        <v>4190</v>
      </c>
      <c r="F337" s="701">
        <v>1</v>
      </c>
      <c r="G337" s="701">
        <v>1075</v>
      </c>
      <c r="H337" s="701"/>
      <c r="I337" s="701">
        <v>1075</v>
      </c>
      <c r="J337" s="701"/>
      <c r="K337" s="701"/>
      <c r="L337" s="701"/>
      <c r="M337" s="701"/>
      <c r="N337" s="701"/>
      <c r="O337" s="701"/>
      <c r="P337" s="726"/>
      <c r="Q337" s="702"/>
    </row>
    <row r="338" spans="1:17" ht="14.45" customHeight="1" x14ac:dyDescent="0.2">
      <c r="A338" s="696" t="s">
        <v>4153</v>
      </c>
      <c r="B338" s="697" t="s">
        <v>4154</v>
      </c>
      <c r="C338" s="697" t="s">
        <v>2552</v>
      </c>
      <c r="D338" s="697" t="s">
        <v>4191</v>
      </c>
      <c r="E338" s="697" t="s">
        <v>4192</v>
      </c>
      <c r="F338" s="701">
        <v>1</v>
      </c>
      <c r="G338" s="701">
        <v>304</v>
      </c>
      <c r="H338" s="701"/>
      <c r="I338" s="701">
        <v>304</v>
      </c>
      <c r="J338" s="701"/>
      <c r="K338" s="701"/>
      <c r="L338" s="701"/>
      <c r="M338" s="701"/>
      <c r="N338" s="701"/>
      <c r="O338" s="701"/>
      <c r="P338" s="726"/>
      <c r="Q338" s="702"/>
    </row>
    <row r="339" spans="1:17" ht="14.45" customHeight="1" x14ac:dyDescent="0.2">
      <c r="A339" s="696" t="s">
        <v>4193</v>
      </c>
      <c r="B339" s="697" t="s">
        <v>4194</v>
      </c>
      <c r="C339" s="697" t="s">
        <v>2552</v>
      </c>
      <c r="D339" s="697" t="s">
        <v>4195</v>
      </c>
      <c r="E339" s="697" t="s">
        <v>4196</v>
      </c>
      <c r="F339" s="701">
        <v>66</v>
      </c>
      <c r="G339" s="701">
        <v>3894</v>
      </c>
      <c r="H339" s="701"/>
      <c r="I339" s="701">
        <v>59</v>
      </c>
      <c r="J339" s="701">
        <v>65</v>
      </c>
      <c r="K339" s="701">
        <v>3835</v>
      </c>
      <c r="L339" s="701"/>
      <c r="M339" s="701">
        <v>59</v>
      </c>
      <c r="N339" s="701">
        <v>96</v>
      </c>
      <c r="O339" s="701">
        <v>6048</v>
      </c>
      <c r="P339" s="726"/>
      <c r="Q339" s="702">
        <v>63</v>
      </c>
    </row>
    <row r="340" spans="1:17" ht="14.45" customHeight="1" x14ac:dyDescent="0.2">
      <c r="A340" s="696" t="s">
        <v>4193</v>
      </c>
      <c r="B340" s="697" t="s">
        <v>4194</v>
      </c>
      <c r="C340" s="697" t="s">
        <v>2552</v>
      </c>
      <c r="D340" s="697" t="s">
        <v>4197</v>
      </c>
      <c r="E340" s="697" t="s">
        <v>4198</v>
      </c>
      <c r="F340" s="701">
        <v>79</v>
      </c>
      <c r="G340" s="701">
        <v>10428</v>
      </c>
      <c r="H340" s="701"/>
      <c r="I340" s="701">
        <v>132</v>
      </c>
      <c r="J340" s="701">
        <v>110</v>
      </c>
      <c r="K340" s="701">
        <v>14630</v>
      </c>
      <c r="L340" s="701"/>
      <c r="M340" s="701">
        <v>133</v>
      </c>
      <c r="N340" s="701">
        <v>124</v>
      </c>
      <c r="O340" s="701">
        <v>17732</v>
      </c>
      <c r="P340" s="726"/>
      <c r="Q340" s="702">
        <v>143</v>
      </c>
    </row>
    <row r="341" spans="1:17" ht="14.45" customHeight="1" x14ac:dyDescent="0.2">
      <c r="A341" s="696" t="s">
        <v>4193</v>
      </c>
      <c r="B341" s="697" t="s">
        <v>4194</v>
      </c>
      <c r="C341" s="697" t="s">
        <v>2552</v>
      </c>
      <c r="D341" s="697" t="s">
        <v>4199</v>
      </c>
      <c r="E341" s="697" t="s">
        <v>4200</v>
      </c>
      <c r="F341" s="701">
        <v>14</v>
      </c>
      <c r="G341" s="701">
        <v>2660</v>
      </c>
      <c r="H341" s="701"/>
      <c r="I341" s="701">
        <v>190</v>
      </c>
      <c r="J341" s="701">
        <v>17</v>
      </c>
      <c r="K341" s="701">
        <v>3264</v>
      </c>
      <c r="L341" s="701"/>
      <c r="M341" s="701">
        <v>192</v>
      </c>
      <c r="N341" s="701">
        <v>26</v>
      </c>
      <c r="O341" s="701">
        <v>5382</v>
      </c>
      <c r="P341" s="726"/>
      <c r="Q341" s="702">
        <v>207</v>
      </c>
    </row>
    <row r="342" spans="1:17" ht="14.45" customHeight="1" x14ac:dyDescent="0.2">
      <c r="A342" s="696" t="s">
        <v>4193</v>
      </c>
      <c r="B342" s="697" t="s">
        <v>4194</v>
      </c>
      <c r="C342" s="697" t="s">
        <v>2552</v>
      </c>
      <c r="D342" s="697" t="s">
        <v>4201</v>
      </c>
      <c r="E342" s="697" t="s">
        <v>4202</v>
      </c>
      <c r="F342" s="701">
        <v>24</v>
      </c>
      <c r="G342" s="701">
        <v>9864</v>
      </c>
      <c r="H342" s="701"/>
      <c r="I342" s="701">
        <v>411</v>
      </c>
      <c r="J342" s="701">
        <v>20</v>
      </c>
      <c r="K342" s="701">
        <v>8260</v>
      </c>
      <c r="L342" s="701"/>
      <c r="M342" s="701">
        <v>413</v>
      </c>
      <c r="N342" s="701">
        <v>51</v>
      </c>
      <c r="O342" s="701">
        <v>22491</v>
      </c>
      <c r="P342" s="726"/>
      <c r="Q342" s="702">
        <v>441</v>
      </c>
    </row>
    <row r="343" spans="1:17" ht="14.45" customHeight="1" x14ac:dyDescent="0.2">
      <c r="A343" s="696" t="s">
        <v>4193</v>
      </c>
      <c r="B343" s="697" t="s">
        <v>4194</v>
      </c>
      <c r="C343" s="697" t="s">
        <v>2552</v>
      </c>
      <c r="D343" s="697" t="s">
        <v>4203</v>
      </c>
      <c r="E343" s="697" t="s">
        <v>4204</v>
      </c>
      <c r="F343" s="701">
        <v>16</v>
      </c>
      <c r="G343" s="701">
        <v>2928</v>
      </c>
      <c r="H343" s="701"/>
      <c r="I343" s="701">
        <v>183</v>
      </c>
      <c r="J343" s="701">
        <v>23</v>
      </c>
      <c r="K343" s="701">
        <v>4255</v>
      </c>
      <c r="L343" s="701"/>
      <c r="M343" s="701">
        <v>185</v>
      </c>
      <c r="N343" s="701">
        <v>32</v>
      </c>
      <c r="O343" s="701">
        <v>6240</v>
      </c>
      <c r="P343" s="726"/>
      <c r="Q343" s="702">
        <v>195</v>
      </c>
    </row>
    <row r="344" spans="1:17" ht="14.45" customHeight="1" x14ac:dyDescent="0.2">
      <c r="A344" s="696" t="s">
        <v>4193</v>
      </c>
      <c r="B344" s="697" t="s">
        <v>4194</v>
      </c>
      <c r="C344" s="697" t="s">
        <v>2552</v>
      </c>
      <c r="D344" s="697" t="s">
        <v>4205</v>
      </c>
      <c r="E344" s="697" t="s">
        <v>4206</v>
      </c>
      <c r="F344" s="701">
        <v>13</v>
      </c>
      <c r="G344" s="701">
        <v>4433</v>
      </c>
      <c r="H344" s="701"/>
      <c r="I344" s="701">
        <v>341</v>
      </c>
      <c r="J344" s="701">
        <v>18</v>
      </c>
      <c r="K344" s="701">
        <v>6192</v>
      </c>
      <c r="L344" s="701"/>
      <c r="M344" s="701">
        <v>344</v>
      </c>
      <c r="N344" s="701">
        <v>51</v>
      </c>
      <c r="O344" s="701">
        <v>18564</v>
      </c>
      <c r="P344" s="726"/>
      <c r="Q344" s="702">
        <v>364</v>
      </c>
    </row>
    <row r="345" spans="1:17" ht="14.45" customHeight="1" x14ac:dyDescent="0.2">
      <c r="A345" s="696" t="s">
        <v>4193</v>
      </c>
      <c r="B345" s="697" t="s">
        <v>4194</v>
      </c>
      <c r="C345" s="697" t="s">
        <v>2552</v>
      </c>
      <c r="D345" s="697" t="s">
        <v>4207</v>
      </c>
      <c r="E345" s="697" t="s">
        <v>4208</v>
      </c>
      <c r="F345" s="701">
        <v>6</v>
      </c>
      <c r="G345" s="701">
        <v>2772</v>
      </c>
      <c r="H345" s="701"/>
      <c r="I345" s="701">
        <v>462</v>
      </c>
      <c r="J345" s="701">
        <v>1</v>
      </c>
      <c r="K345" s="701">
        <v>464</v>
      </c>
      <c r="L345" s="701"/>
      <c r="M345" s="701">
        <v>464</v>
      </c>
      <c r="N345" s="701"/>
      <c r="O345" s="701"/>
      <c r="P345" s="726"/>
      <c r="Q345" s="702"/>
    </row>
    <row r="346" spans="1:17" ht="14.45" customHeight="1" x14ac:dyDescent="0.2">
      <c r="A346" s="696" t="s">
        <v>4193</v>
      </c>
      <c r="B346" s="697" t="s">
        <v>4194</v>
      </c>
      <c r="C346" s="697" t="s">
        <v>2552</v>
      </c>
      <c r="D346" s="697" t="s">
        <v>4209</v>
      </c>
      <c r="E346" s="697" t="s">
        <v>4210</v>
      </c>
      <c r="F346" s="701">
        <v>132</v>
      </c>
      <c r="G346" s="701">
        <v>46332</v>
      </c>
      <c r="H346" s="701"/>
      <c r="I346" s="701">
        <v>351</v>
      </c>
      <c r="J346" s="701">
        <v>170</v>
      </c>
      <c r="K346" s="701">
        <v>60010</v>
      </c>
      <c r="L346" s="701"/>
      <c r="M346" s="701">
        <v>353</v>
      </c>
      <c r="N346" s="701">
        <v>229</v>
      </c>
      <c r="O346" s="701">
        <v>83356</v>
      </c>
      <c r="P346" s="726"/>
      <c r="Q346" s="702">
        <v>364</v>
      </c>
    </row>
    <row r="347" spans="1:17" ht="14.45" customHeight="1" x14ac:dyDescent="0.2">
      <c r="A347" s="696" t="s">
        <v>4193</v>
      </c>
      <c r="B347" s="697" t="s">
        <v>4194</v>
      </c>
      <c r="C347" s="697" t="s">
        <v>2552</v>
      </c>
      <c r="D347" s="697" t="s">
        <v>4211</v>
      </c>
      <c r="E347" s="697" t="s">
        <v>4212</v>
      </c>
      <c r="F347" s="701">
        <v>1</v>
      </c>
      <c r="G347" s="701">
        <v>1660</v>
      </c>
      <c r="H347" s="701"/>
      <c r="I347" s="701">
        <v>1660</v>
      </c>
      <c r="J347" s="701"/>
      <c r="K347" s="701"/>
      <c r="L347" s="701"/>
      <c r="M347" s="701"/>
      <c r="N347" s="701"/>
      <c r="O347" s="701"/>
      <c r="P347" s="726"/>
      <c r="Q347" s="702"/>
    </row>
    <row r="348" spans="1:17" ht="14.45" customHeight="1" x14ac:dyDescent="0.2">
      <c r="A348" s="696" t="s">
        <v>4193</v>
      </c>
      <c r="B348" s="697" t="s">
        <v>4194</v>
      </c>
      <c r="C348" s="697" t="s">
        <v>2552</v>
      </c>
      <c r="D348" s="697" t="s">
        <v>4213</v>
      </c>
      <c r="E348" s="697" t="s">
        <v>4214</v>
      </c>
      <c r="F348" s="701">
        <v>80</v>
      </c>
      <c r="G348" s="701">
        <v>9440</v>
      </c>
      <c r="H348" s="701"/>
      <c r="I348" s="701">
        <v>118</v>
      </c>
      <c r="J348" s="701">
        <v>77</v>
      </c>
      <c r="K348" s="701">
        <v>9163</v>
      </c>
      <c r="L348" s="701"/>
      <c r="M348" s="701">
        <v>119</v>
      </c>
      <c r="N348" s="701">
        <v>20</v>
      </c>
      <c r="O348" s="701">
        <v>2580</v>
      </c>
      <c r="P348" s="726"/>
      <c r="Q348" s="702">
        <v>129</v>
      </c>
    </row>
    <row r="349" spans="1:17" ht="14.45" customHeight="1" x14ac:dyDescent="0.2">
      <c r="A349" s="696" t="s">
        <v>4193</v>
      </c>
      <c r="B349" s="697" t="s">
        <v>4194</v>
      </c>
      <c r="C349" s="697" t="s">
        <v>2552</v>
      </c>
      <c r="D349" s="697" t="s">
        <v>4215</v>
      </c>
      <c r="E349" s="697" t="s">
        <v>4216</v>
      </c>
      <c r="F349" s="701">
        <v>2</v>
      </c>
      <c r="G349" s="701">
        <v>798</v>
      </c>
      <c r="H349" s="701"/>
      <c r="I349" s="701">
        <v>399</v>
      </c>
      <c r="J349" s="701">
        <v>2</v>
      </c>
      <c r="K349" s="701">
        <v>810</v>
      </c>
      <c r="L349" s="701"/>
      <c r="M349" s="701">
        <v>405</v>
      </c>
      <c r="N349" s="701">
        <v>2</v>
      </c>
      <c r="O349" s="701">
        <v>848</v>
      </c>
      <c r="P349" s="726"/>
      <c r="Q349" s="702">
        <v>424</v>
      </c>
    </row>
    <row r="350" spans="1:17" ht="14.45" customHeight="1" x14ac:dyDescent="0.2">
      <c r="A350" s="696" t="s">
        <v>4193</v>
      </c>
      <c r="B350" s="697" t="s">
        <v>4194</v>
      </c>
      <c r="C350" s="697" t="s">
        <v>2552</v>
      </c>
      <c r="D350" s="697" t="s">
        <v>4217</v>
      </c>
      <c r="E350" s="697" t="s">
        <v>4218</v>
      </c>
      <c r="F350" s="701">
        <v>64</v>
      </c>
      <c r="G350" s="701">
        <v>2432</v>
      </c>
      <c r="H350" s="701"/>
      <c r="I350" s="701">
        <v>38</v>
      </c>
      <c r="J350" s="701">
        <v>61</v>
      </c>
      <c r="K350" s="701">
        <v>2379</v>
      </c>
      <c r="L350" s="701"/>
      <c r="M350" s="701">
        <v>39</v>
      </c>
      <c r="N350" s="701">
        <v>48</v>
      </c>
      <c r="O350" s="701">
        <v>1920</v>
      </c>
      <c r="P350" s="726"/>
      <c r="Q350" s="702">
        <v>40</v>
      </c>
    </row>
    <row r="351" spans="1:17" ht="14.45" customHeight="1" x14ac:dyDescent="0.2">
      <c r="A351" s="696" t="s">
        <v>4193</v>
      </c>
      <c r="B351" s="697" t="s">
        <v>4194</v>
      </c>
      <c r="C351" s="697" t="s">
        <v>2552</v>
      </c>
      <c r="D351" s="697" t="s">
        <v>4219</v>
      </c>
      <c r="E351" s="697" t="s">
        <v>4220</v>
      </c>
      <c r="F351" s="701">
        <v>2</v>
      </c>
      <c r="G351" s="701">
        <v>1426</v>
      </c>
      <c r="H351" s="701"/>
      <c r="I351" s="701">
        <v>713</v>
      </c>
      <c r="J351" s="701">
        <v>2</v>
      </c>
      <c r="K351" s="701">
        <v>1438</v>
      </c>
      <c r="L351" s="701"/>
      <c r="M351" s="701">
        <v>719</v>
      </c>
      <c r="N351" s="701">
        <v>2</v>
      </c>
      <c r="O351" s="701">
        <v>1512</v>
      </c>
      <c r="P351" s="726"/>
      <c r="Q351" s="702">
        <v>756</v>
      </c>
    </row>
    <row r="352" spans="1:17" ht="14.45" customHeight="1" x14ac:dyDescent="0.2">
      <c r="A352" s="696" t="s">
        <v>4193</v>
      </c>
      <c r="B352" s="697" t="s">
        <v>4194</v>
      </c>
      <c r="C352" s="697" t="s">
        <v>2552</v>
      </c>
      <c r="D352" s="697" t="s">
        <v>4221</v>
      </c>
      <c r="E352" s="697" t="s">
        <v>4222</v>
      </c>
      <c r="F352" s="701"/>
      <c r="G352" s="701"/>
      <c r="H352" s="701"/>
      <c r="I352" s="701"/>
      <c r="J352" s="701">
        <v>5</v>
      </c>
      <c r="K352" s="701">
        <v>755</v>
      </c>
      <c r="L352" s="701"/>
      <c r="M352" s="701">
        <v>151</v>
      </c>
      <c r="N352" s="701">
        <v>1</v>
      </c>
      <c r="O352" s="701">
        <v>162</v>
      </c>
      <c r="P352" s="726"/>
      <c r="Q352" s="702">
        <v>162</v>
      </c>
    </row>
    <row r="353" spans="1:17" ht="14.45" customHeight="1" x14ac:dyDescent="0.2">
      <c r="A353" s="696" t="s">
        <v>4193</v>
      </c>
      <c r="B353" s="697" t="s">
        <v>4194</v>
      </c>
      <c r="C353" s="697" t="s">
        <v>2552</v>
      </c>
      <c r="D353" s="697" t="s">
        <v>4223</v>
      </c>
      <c r="E353" s="697" t="s">
        <v>4224</v>
      </c>
      <c r="F353" s="701">
        <v>79</v>
      </c>
      <c r="G353" s="701">
        <v>24332</v>
      </c>
      <c r="H353" s="701"/>
      <c r="I353" s="701">
        <v>308</v>
      </c>
      <c r="J353" s="701">
        <v>113</v>
      </c>
      <c r="K353" s="701">
        <v>35030</v>
      </c>
      <c r="L353" s="701"/>
      <c r="M353" s="701">
        <v>310</v>
      </c>
      <c r="N353" s="701">
        <v>137</v>
      </c>
      <c r="O353" s="701">
        <v>45621</v>
      </c>
      <c r="P353" s="726"/>
      <c r="Q353" s="702">
        <v>333</v>
      </c>
    </row>
    <row r="354" spans="1:17" ht="14.45" customHeight="1" x14ac:dyDescent="0.2">
      <c r="A354" s="696" t="s">
        <v>4193</v>
      </c>
      <c r="B354" s="697" t="s">
        <v>4194</v>
      </c>
      <c r="C354" s="697" t="s">
        <v>2552</v>
      </c>
      <c r="D354" s="697" t="s">
        <v>4225</v>
      </c>
      <c r="E354" s="697" t="s">
        <v>4226</v>
      </c>
      <c r="F354" s="701">
        <v>59</v>
      </c>
      <c r="G354" s="701">
        <v>29441</v>
      </c>
      <c r="H354" s="701"/>
      <c r="I354" s="701">
        <v>499</v>
      </c>
      <c r="J354" s="701">
        <v>88</v>
      </c>
      <c r="K354" s="701">
        <v>44264</v>
      </c>
      <c r="L354" s="701"/>
      <c r="M354" s="701">
        <v>503</v>
      </c>
      <c r="N354" s="701">
        <v>126</v>
      </c>
      <c r="O354" s="701">
        <v>68166</v>
      </c>
      <c r="P354" s="726"/>
      <c r="Q354" s="702">
        <v>541</v>
      </c>
    </row>
    <row r="355" spans="1:17" ht="14.45" customHeight="1" x14ac:dyDescent="0.2">
      <c r="A355" s="696" t="s">
        <v>4193</v>
      </c>
      <c r="B355" s="697" t="s">
        <v>4194</v>
      </c>
      <c r="C355" s="697" t="s">
        <v>2552</v>
      </c>
      <c r="D355" s="697" t="s">
        <v>4227</v>
      </c>
      <c r="E355" s="697" t="s">
        <v>4228</v>
      </c>
      <c r="F355" s="701">
        <v>121</v>
      </c>
      <c r="G355" s="701">
        <v>45496</v>
      </c>
      <c r="H355" s="701"/>
      <c r="I355" s="701">
        <v>376</v>
      </c>
      <c r="J355" s="701">
        <v>165</v>
      </c>
      <c r="K355" s="701">
        <v>62700</v>
      </c>
      <c r="L355" s="701"/>
      <c r="M355" s="701">
        <v>380</v>
      </c>
      <c r="N355" s="701">
        <v>196</v>
      </c>
      <c r="O355" s="701">
        <v>78400</v>
      </c>
      <c r="P355" s="726"/>
      <c r="Q355" s="702">
        <v>400</v>
      </c>
    </row>
    <row r="356" spans="1:17" ht="14.45" customHeight="1" x14ac:dyDescent="0.2">
      <c r="A356" s="696" t="s">
        <v>4193</v>
      </c>
      <c r="B356" s="697" t="s">
        <v>4194</v>
      </c>
      <c r="C356" s="697" t="s">
        <v>2552</v>
      </c>
      <c r="D356" s="697" t="s">
        <v>4229</v>
      </c>
      <c r="E356" s="697" t="s">
        <v>4230</v>
      </c>
      <c r="F356" s="701"/>
      <c r="G356" s="701"/>
      <c r="H356" s="701"/>
      <c r="I356" s="701"/>
      <c r="J356" s="701"/>
      <c r="K356" s="701"/>
      <c r="L356" s="701"/>
      <c r="M356" s="701"/>
      <c r="N356" s="701">
        <v>2</v>
      </c>
      <c r="O356" s="701">
        <v>6750</v>
      </c>
      <c r="P356" s="726"/>
      <c r="Q356" s="702">
        <v>3375</v>
      </c>
    </row>
    <row r="357" spans="1:17" ht="14.45" customHeight="1" x14ac:dyDescent="0.2">
      <c r="A357" s="696" t="s">
        <v>4193</v>
      </c>
      <c r="B357" s="697" t="s">
        <v>4194</v>
      </c>
      <c r="C357" s="697" t="s">
        <v>2552</v>
      </c>
      <c r="D357" s="697" t="s">
        <v>4231</v>
      </c>
      <c r="E357" s="697" t="s">
        <v>4232</v>
      </c>
      <c r="F357" s="701"/>
      <c r="G357" s="701"/>
      <c r="H357" s="701"/>
      <c r="I357" s="701"/>
      <c r="J357" s="701"/>
      <c r="K357" s="701"/>
      <c r="L357" s="701"/>
      <c r="M357" s="701"/>
      <c r="N357" s="701">
        <v>2</v>
      </c>
      <c r="O357" s="701">
        <v>26</v>
      </c>
      <c r="P357" s="726"/>
      <c r="Q357" s="702">
        <v>13</v>
      </c>
    </row>
    <row r="358" spans="1:17" ht="14.45" customHeight="1" x14ac:dyDescent="0.2">
      <c r="A358" s="696" t="s">
        <v>4193</v>
      </c>
      <c r="B358" s="697" t="s">
        <v>4194</v>
      </c>
      <c r="C358" s="697" t="s">
        <v>2552</v>
      </c>
      <c r="D358" s="697" t="s">
        <v>4233</v>
      </c>
      <c r="E358" s="697" t="s">
        <v>4234</v>
      </c>
      <c r="F358" s="701">
        <v>2</v>
      </c>
      <c r="G358" s="701">
        <v>25608</v>
      </c>
      <c r="H358" s="701"/>
      <c r="I358" s="701">
        <v>12804</v>
      </c>
      <c r="J358" s="701">
        <v>1</v>
      </c>
      <c r="K358" s="701">
        <v>12811</v>
      </c>
      <c r="L358" s="701"/>
      <c r="M358" s="701">
        <v>12811</v>
      </c>
      <c r="N358" s="701"/>
      <c r="O358" s="701"/>
      <c r="P358" s="726"/>
      <c r="Q358" s="702"/>
    </row>
    <row r="359" spans="1:17" ht="14.45" customHeight="1" x14ac:dyDescent="0.2">
      <c r="A359" s="696" t="s">
        <v>4193</v>
      </c>
      <c r="B359" s="697" t="s">
        <v>4194</v>
      </c>
      <c r="C359" s="697" t="s">
        <v>2552</v>
      </c>
      <c r="D359" s="697" t="s">
        <v>4235</v>
      </c>
      <c r="E359" s="697" t="s">
        <v>4236</v>
      </c>
      <c r="F359" s="701">
        <v>3</v>
      </c>
      <c r="G359" s="701">
        <v>339</v>
      </c>
      <c r="H359" s="701"/>
      <c r="I359" s="701">
        <v>113</v>
      </c>
      <c r="J359" s="701">
        <v>4</v>
      </c>
      <c r="K359" s="701">
        <v>456</v>
      </c>
      <c r="L359" s="701"/>
      <c r="M359" s="701">
        <v>114</v>
      </c>
      <c r="N359" s="701">
        <v>11</v>
      </c>
      <c r="O359" s="701">
        <v>1342</v>
      </c>
      <c r="P359" s="726"/>
      <c r="Q359" s="702">
        <v>122</v>
      </c>
    </row>
    <row r="360" spans="1:17" ht="14.45" customHeight="1" x14ac:dyDescent="0.2">
      <c r="A360" s="696" t="s">
        <v>4193</v>
      </c>
      <c r="B360" s="697" t="s">
        <v>4194</v>
      </c>
      <c r="C360" s="697" t="s">
        <v>2552</v>
      </c>
      <c r="D360" s="697" t="s">
        <v>4237</v>
      </c>
      <c r="E360" s="697" t="s">
        <v>4238</v>
      </c>
      <c r="F360" s="701">
        <v>1</v>
      </c>
      <c r="G360" s="701">
        <v>126</v>
      </c>
      <c r="H360" s="701"/>
      <c r="I360" s="701">
        <v>126</v>
      </c>
      <c r="J360" s="701">
        <v>2</v>
      </c>
      <c r="K360" s="701">
        <v>252</v>
      </c>
      <c r="L360" s="701"/>
      <c r="M360" s="701">
        <v>126</v>
      </c>
      <c r="N360" s="701">
        <v>6</v>
      </c>
      <c r="O360" s="701">
        <v>822</v>
      </c>
      <c r="P360" s="726"/>
      <c r="Q360" s="702">
        <v>137</v>
      </c>
    </row>
    <row r="361" spans="1:17" ht="14.45" customHeight="1" x14ac:dyDescent="0.2">
      <c r="A361" s="696" t="s">
        <v>4193</v>
      </c>
      <c r="B361" s="697" t="s">
        <v>4194</v>
      </c>
      <c r="C361" s="697" t="s">
        <v>2552</v>
      </c>
      <c r="D361" s="697" t="s">
        <v>4239</v>
      </c>
      <c r="E361" s="697" t="s">
        <v>4240</v>
      </c>
      <c r="F361" s="701">
        <v>83</v>
      </c>
      <c r="G361" s="701">
        <v>41500</v>
      </c>
      <c r="H361" s="701"/>
      <c r="I361" s="701">
        <v>500</v>
      </c>
      <c r="J361" s="701">
        <v>100</v>
      </c>
      <c r="K361" s="701">
        <v>50400</v>
      </c>
      <c r="L361" s="701"/>
      <c r="M361" s="701">
        <v>504</v>
      </c>
      <c r="N361" s="701">
        <v>78</v>
      </c>
      <c r="O361" s="701">
        <v>42276</v>
      </c>
      <c r="P361" s="726"/>
      <c r="Q361" s="702">
        <v>542</v>
      </c>
    </row>
    <row r="362" spans="1:17" ht="14.45" customHeight="1" x14ac:dyDescent="0.2">
      <c r="A362" s="696" t="s">
        <v>4193</v>
      </c>
      <c r="B362" s="697" t="s">
        <v>4194</v>
      </c>
      <c r="C362" s="697" t="s">
        <v>2552</v>
      </c>
      <c r="D362" s="697" t="s">
        <v>4241</v>
      </c>
      <c r="E362" s="697" t="s">
        <v>4242</v>
      </c>
      <c r="F362" s="701">
        <v>2</v>
      </c>
      <c r="G362" s="701">
        <v>926</v>
      </c>
      <c r="H362" s="701"/>
      <c r="I362" s="701">
        <v>463</v>
      </c>
      <c r="J362" s="701">
        <v>7</v>
      </c>
      <c r="K362" s="701">
        <v>3269</v>
      </c>
      <c r="L362" s="701"/>
      <c r="M362" s="701">
        <v>467</v>
      </c>
      <c r="N362" s="701">
        <v>50</v>
      </c>
      <c r="O362" s="701">
        <v>24650</v>
      </c>
      <c r="P362" s="726"/>
      <c r="Q362" s="702">
        <v>493</v>
      </c>
    </row>
    <row r="363" spans="1:17" ht="14.45" customHeight="1" x14ac:dyDescent="0.2">
      <c r="A363" s="696" t="s">
        <v>4193</v>
      </c>
      <c r="B363" s="697" t="s">
        <v>4194</v>
      </c>
      <c r="C363" s="697" t="s">
        <v>2552</v>
      </c>
      <c r="D363" s="697" t="s">
        <v>4243</v>
      </c>
      <c r="E363" s="697" t="s">
        <v>4244</v>
      </c>
      <c r="F363" s="701">
        <v>10</v>
      </c>
      <c r="G363" s="701">
        <v>590</v>
      </c>
      <c r="H363" s="701"/>
      <c r="I363" s="701">
        <v>59</v>
      </c>
      <c r="J363" s="701">
        <v>18</v>
      </c>
      <c r="K363" s="701">
        <v>1062</v>
      </c>
      <c r="L363" s="701"/>
      <c r="M363" s="701">
        <v>59</v>
      </c>
      <c r="N363" s="701">
        <v>14</v>
      </c>
      <c r="O363" s="701">
        <v>882</v>
      </c>
      <c r="P363" s="726"/>
      <c r="Q363" s="702">
        <v>63</v>
      </c>
    </row>
    <row r="364" spans="1:17" ht="14.45" customHeight="1" x14ac:dyDescent="0.2">
      <c r="A364" s="696" t="s">
        <v>4193</v>
      </c>
      <c r="B364" s="697" t="s">
        <v>4194</v>
      </c>
      <c r="C364" s="697" t="s">
        <v>2552</v>
      </c>
      <c r="D364" s="697" t="s">
        <v>4245</v>
      </c>
      <c r="E364" s="697" t="s">
        <v>4246</v>
      </c>
      <c r="F364" s="701">
        <v>1</v>
      </c>
      <c r="G364" s="701">
        <v>2179</v>
      </c>
      <c r="H364" s="701"/>
      <c r="I364" s="701">
        <v>2179</v>
      </c>
      <c r="J364" s="701"/>
      <c r="K364" s="701"/>
      <c r="L364" s="701"/>
      <c r="M364" s="701"/>
      <c r="N364" s="701"/>
      <c r="O364" s="701"/>
      <c r="P364" s="726"/>
      <c r="Q364" s="702"/>
    </row>
    <row r="365" spans="1:17" ht="14.45" customHeight="1" x14ac:dyDescent="0.2">
      <c r="A365" s="696" t="s">
        <v>4193</v>
      </c>
      <c r="B365" s="697" t="s">
        <v>4194</v>
      </c>
      <c r="C365" s="697" t="s">
        <v>2552</v>
      </c>
      <c r="D365" s="697" t="s">
        <v>4247</v>
      </c>
      <c r="E365" s="697" t="s">
        <v>4248</v>
      </c>
      <c r="F365" s="701">
        <v>809</v>
      </c>
      <c r="G365" s="701">
        <v>144811</v>
      </c>
      <c r="H365" s="701"/>
      <c r="I365" s="701">
        <v>179</v>
      </c>
      <c r="J365" s="701">
        <v>807</v>
      </c>
      <c r="K365" s="701">
        <v>146067</v>
      </c>
      <c r="L365" s="701"/>
      <c r="M365" s="701">
        <v>181</v>
      </c>
      <c r="N365" s="701">
        <v>1645</v>
      </c>
      <c r="O365" s="701">
        <v>312550</v>
      </c>
      <c r="P365" s="726"/>
      <c r="Q365" s="702">
        <v>190</v>
      </c>
    </row>
    <row r="366" spans="1:17" ht="14.45" customHeight="1" x14ac:dyDescent="0.2">
      <c r="A366" s="696" t="s">
        <v>4193</v>
      </c>
      <c r="B366" s="697" t="s">
        <v>4194</v>
      </c>
      <c r="C366" s="697" t="s">
        <v>2552</v>
      </c>
      <c r="D366" s="697" t="s">
        <v>4249</v>
      </c>
      <c r="E366" s="697" t="s">
        <v>4250</v>
      </c>
      <c r="F366" s="701">
        <v>4</v>
      </c>
      <c r="G366" s="701">
        <v>348</v>
      </c>
      <c r="H366" s="701"/>
      <c r="I366" s="701">
        <v>87</v>
      </c>
      <c r="J366" s="701">
        <v>4</v>
      </c>
      <c r="K366" s="701">
        <v>352</v>
      </c>
      <c r="L366" s="701"/>
      <c r="M366" s="701">
        <v>88</v>
      </c>
      <c r="N366" s="701">
        <v>4</v>
      </c>
      <c r="O366" s="701">
        <v>372</v>
      </c>
      <c r="P366" s="726"/>
      <c r="Q366" s="702">
        <v>93</v>
      </c>
    </row>
    <row r="367" spans="1:17" ht="14.45" customHeight="1" x14ac:dyDescent="0.2">
      <c r="A367" s="696" t="s">
        <v>4193</v>
      </c>
      <c r="B367" s="697" t="s">
        <v>4194</v>
      </c>
      <c r="C367" s="697" t="s">
        <v>2552</v>
      </c>
      <c r="D367" s="697" t="s">
        <v>4251</v>
      </c>
      <c r="E367" s="697" t="s">
        <v>4252</v>
      </c>
      <c r="F367" s="701">
        <v>4</v>
      </c>
      <c r="G367" s="701">
        <v>720</v>
      </c>
      <c r="H367" s="701"/>
      <c r="I367" s="701">
        <v>180</v>
      </c>
      <c r="J367" s="701">
        <v>1</v>
      </c>
      <c r="K367" s="701">
        <v>181</v>
      </c>
      <c r="L367" s="701"/>
      <c r="M367" s="701">
        <v>181</v>
      </c>
      <c r="N367" s="701"/>
      <c r="O367" s="701"/>
      <c r="P367" s="726"/>
      <c r="Q367" s="702"/>
    </row>
    <row r="368" spans="1:17" ht="14.45" customHeight="1" x14ac:dyDescent="0.2">
      <c r="A368" s="696" t="s">
        <v>4193</v>
      </c>
      <c r="B368" s="697" t="s">
        <v>4194</v>
      </c>
      <c r="C368" s="697" t="s">
        <v>2552</v>
      </c>
      <c r="D368" s="697" t="s">
        <v>4253</v>
      </c>
      <c r="E368" s="697" t="s">
        <v>4254</v>
      </c>
      <c r="F368" s="701">
        <v>13</v>
      </c>
      <c r="G368" s="701">
        <v>2236</v>
      </c>
      <c r="H368" s="701"/>
      <c r="I368" s="701">
        <v>172</v>
      </c>
      <c r="J368" s="701">
        <v>7</v>
      </c>
      <c r="K368" s="701">
        <v>1218</v>
      </c>
      <c r="L368" s="701"/>
      <c r="M368" s="701">
        <v>174</v>
      </c>
      <c r="N368" s="701">
        <v>9</v>
      </c>
      <c r="O368" s="701">
        <v>1647</v>
      </c>
      <c r="P368" s="726"/>
      <c r="Q368" s="702">
        <v>183</v>
      </c>
    </row>
    <row r="369" spans="1:17" ht="14.45" customHeight="1" x14ac:dyDescent="0.2">
      <c r="A369" s="696" t="s">
        <v>4193</v>
      </c>
      <c r="B369" s="697" t="s">
        <v>4194</v>
      </c>
      <c r="C369" s="697" t="s">
        <v>2552</v>
      </c>
      <c r="D369" s="697" t="s">
        <v>4255</v>
      </c>
      <c r="E369" s="697" t="s">
        <v>4256</v>
      </c>
      <c r="F369" s="701">
        <v>7</v>
      </c>
      <c r="G369" s="701">
        <v>217</v>
      </c>
      <c r="H369" s="701"/>
      <c r="I369" s="701">
        <v>31</v>
      </c>
      <c r="J369" s="701"/>
      <c r="K369" s="701"/>
      <c r="L369" s="701"/>
      <c r="M369" s="701"/>
      <c r="N369" s="701"/>
      <c r="O369" s="701"/>
      <c r="P369" s="726"/>
      <c r="Q369" s="702"/>
    </row>
    <row r="370" spans="1:17" ht="14.45" customHeight="1" x14ac:dyDescent="0.2">
      <c r="A370" s="696" t="s">
        <v>4193</v>
      </c>
      <c r="B370" s="697" t="s">
        <v>4194</v>
      </c>
      <c r="C370" s="697" t="s">
        <v>2552</v>
      </c>
      <c r="D370" s="697" t="s">
        <v>4257</v>
      </c>
      <c r="E370" s="697" t="s">
        <v>4258</v>
      </c>
      <c r="F370" s="701">
        <v>4</v>
      </c>
      <c r="G370" s="701">
        <v>712</v>
      </c>
      <c r="H370" s="701"/>
      <c r="I370" s="701">
        <v>178</v>
      </c>
      <c r="J370" s="701">
        <v>2</v>
      </c>
      <c r="K370" s="701">
        <v>360</v>
      </c>
      <c r="L370" s="701"/>
      <c r="M370" s="701">
        <v>180</v>
      </c>
      <c r="N370" s="701">
        <v>2</v>
      </c>
      <c r="O370" s="701">
        <v>378</v>
      </c>
      <c r="P370" s="726"/>
      <c r="Q370" s="702">
        <v>189</v>
      </c>
    </row>
    <row r="371" spans="1:17" ht="14.45" customHeight="1" x14ac:dyDescent="0.2">
      <c r="A371" s="696" t="s">
        <v>4193</v>
      </c>
      <c r="B371" s="697" t="s">
        <v>4194</v>
      </c>
      <c r="C371" s="697" t="s">
        <v>2552</v>
      </c>
      <c r="D371" s="697" t="s">
        <v>4259</v>
      </c>
      <c r="E371" s="697" t="s">
        <v>4260</v>
      </c>
      <c r="F371" s="701">
        <v>31</v>
      </c>
      <c r="G371" s="701">
        <v>8277</v>
      </c>
      <c r="H371" s="701"/>
      <c r="I371" s="701">
        <v>267</v>
      </c>
      <c r="J371" s="701">
        <v>11</v>
      </c>
      <c r="K371" s="701">
        <v>2959</v>
      </c>
      <c r="L371" s="701"/>
      <c r="M371" s="701">
        <v>269</v>
      </c>
      <c r="N371" s="701">
        <v>32</v>
      </c>
      <c r="O371" s="701">
        <v>9216</v>
      </c>
      <c r="P371" s="726"/>
      <c r="Q371" s="702">
        <v>288</v>
      </c>
    </row>
    <row r="372" spans="1:17" ht="14.45" customHeight="1" x14ac:dyDescent="0.2">
      <c r="A372" s="696" t="s">
        <v>4193</v>
      </c>
      <c r="B372" s="697" t="s">
        <v>4194</v>
      </c>
      <c r="C372" s="697" t="s">
        <v>2552</v>
      </c>
      <c r="D372" s="697" t="s">
        <v>4261</v>
      </c>
      <c r="E372" s="697" t="s">
        <v>4262</v>
      </c>
      <c r="F372" s="701">
        <v>25</v>
      </c>
      <c r="G372" s="701">
        <v>53650</v>
      </c>
      <c r="H372" s="701"/>
      <c r="I372" s="701">
        <v>2146</v>
      </c>
      <c r="J372" s="701">
        <v>21</v>
      </c>
      <c r="K372" s="701">
        <v>45297</v>
      </c>
      <c r="L372" s="701"/>
      <c r="M372" s="701">
        <v>2157</v>
      </c>
      <c r="N372" s="701">
        <v>26</v>
      </c>
      <c r="O372" s="701">
        <v>59748</v>
      </c>
      <c r="P372" s="726"/>
      <c r="Q372" s="702">
        <v>2298</v>
      </c>
    </row>
    <row r="373" spans="1:17" ht="14.45" customHeight="1" x14ac:dyDescent="0.2">
      <c r="A373" s="696" t="s">
        <v>4193</v>
      </c>
      <c r="B373" s="697" t="s">
        <v>4194</v>
      </c>
      <c r="C373" s="697" t="s">
        <v>2552</v>
      </c>
      <c r="D373" s="697" t="s">
        <v>4263</v>
      </c>
      <c r="E373" s="697" t="s">
        <v>4264</v>
      </c>
      <c r="F373" s="701">
        <v>131</v>
      </c>
      <c r="G373" s="701">
        <v>31964</v>
      </c>
      <c r="H373" s="701"/>
      <c r="I373" s="701">
        <v>244</v>
      </c>
      <c r="J373" s="701">
        <v>128</v>
      </c>
      <c r="K373" s="701">
        <v>31488</v>
      </c>
      <c r="L373" s="701"/>
      <c r="M373" s="701">
        <v>246</v>
      </c>
      <c r="N373" s="701">
        <v>108</v>
      </c>
      <c r="O373" s="701">
        <v>28620</v>
      </c>
      <c r="P373" s="726"/>
      <c r="Q373" s="702">
        <v>265</v>
      </c>
    </row>
    <row r="374" spans="1:17" ht="14.45" customHeight="1" x14ac:dyDescent="0.2">
      <c r="A374" s="696" t="s">
        <v>4193</v>
      </c>
      <c r="B374" s="697" t="s">
        <v>4194</v>
      </c>
      <c r="C374" s="697" t="s">
        <v>2552</v>
      </c>
      <c r="D374" s="697" t="s">
        <v>4265</v>
      </c>
      <c r="E374" s="697" t="s">
        <v>4266</v>
      </c>
      <c r="F374" s="701">
        <v>9</v>
      </c>
      <c r="G374" s="701">
        <v>3915</v>
      </c>
      <c r="H374" s="701"/>
      <c r="I374" s="701">
        <v>435</v>
      </c>
      <c r="J374" s="701">
        <v>2</v>
      </c>
      <c r="K374" s="701">
        <v>884</v>
      </c>
      <c r="L374" s="701"/>
      <c r="M374" s="701">
        <v>442</v>
      </c>
      <c r="N374" s="701">
        <v>19</v>
      </c>
      <c r="O374" s="701">
        <v>8664</v>
      </c>
      <c r="P374" s="726"/>
      <c r="Q374" s="702">
        <v>456</v>
      </c>
    </row>
    <row r="375" spans="1:17" ht="14.45" customHeight="1" x14ac:dyDescent="0.2">
      <c r="A375" s="696" t="s">
        <v>4193</v>
      </c>
      <c r="B375" s="697" t="s">
        <v>4194</v>
      </c>
      <c r="C375" s="697" t="s">
        <v>2552</v>
      </c>
      <c r="D375" s="697" t="s">
        <v>4267</v>
      </c>
      <c r="E375" s="697" t="s">
        <v>4268</v>
      </c>
      <c r="F375" s="701">
        <v>22</v>
      </c>
      <c r="G375" s="701">
        <v>23650</v>
      </c>
      <c r="H375" s="701"/>
      <c r="I375" s="701">
        <v>1075</v>
      </c>
      <c r="J375" s="701"/>
      <c r="K375" s="701"/>
      <c r="L375" s="701"/>
      <c r="M375" s="701"/>
      <c r="N375" s="701">
        <v>22</v>
      </c>
      <c r="O375" s="701">
        <v>24464</v>
      </c>
      <c r="P375" s="726"/>
      <c r="Q375" s="702">
        <v>1112</v>
      </c>
    </row>
    <row r="376" spans="1:17" ht="14.45" customHeight="1" x14ac:dyDescent="0.2">
      <c r="A376" s="696" t="s">
        <v>4193</v>
      </c>
      <c r="B376" s="697" t="s">
        <v>4194</v>
      </c>
      <c r="C376" s="697" t="s">
        <v>2552</v>
      </c>
      <c r="D376" s="697" t="s">
        <v>4269</v>
      </c>
      <c r="E376" s="697" t="s">
        <v>4270</v>
      </c>
      <c r="F376" s="701">
        <v>9</v>
      </c>
      <c r="G376" s="701">
        <v>2619</v>
      </c>
      <c r="H376" s="701"/>
      <c r="I376" s="701">
        <v>291</v>
      </c>
      <c r="J376" s="701">
        <v>7</v>
      </c>
      <c r="K376" s="701">
        <v>2051</v>
      </c>
      <c r="L376" s="701"/>
      <c r="M376" s="701">
        <v>293</v>
      </c>
      <c r="N376" s="701">
        <v>3</v>
      </c>
      <c r="O376" s="701">
        <v>948</v>
      </c>
      <c r="P376" s="726"/>
      <c r="Q376" s="702">
        <v>316</v>
      </c>
    </row>
    <row r="377" spans="1:17" ht="14.45" customHeight="1" x14ac:dyDescent="0.2">
      <c r="A377" s="696" t="s">
        <v>4193</v>
      </c>
      <c r="B377" s="697" t="s">
        <v>4194</v>
      </c>
      <c r="C377" s="697" t="s">
        <v>2552</v>
      </c>
      <c r="D377" s="697" t="s">
        <v>4271</v>
      </c>
      <c r="E377" s="697" t="s">
        <v>4272</v>
      </c>
      <c r="F377" s="701"/>
      <c r="G377" s="701"/>
      <c r="H377" s="701"/>
      <c r="I377" s="701"/>
      <c r="J377" s="701"/>
      <c r="K377" s="701"/>
      <c r="L377" s="701"/>
      <c r="M377" s="701"/>
      <c r="N377" s="701">
        <v>7</v>
      </c>
      <c r="O377" s="701">
        <v>34223</v>
      </c>
      <c r="P377" s="726"/>
      <c r="Q377" s="702">
        <v>4889</v>
      </c>
    </row>
    <row r="378" spans="1:17" ht="14.45" customHeight="1" x14ac:dyDescent="0.2">
      <c r="A378" s="696" t="s">
        <v>4193</v>
      </c>
      <c r="B378" s="697" t="s">
        <v>4194</v>
      </c>
      <c r="C378" s="697" t="s">
        <v>2552</v>
      </c>
      <c r="D378" s="697" t="s">
        <v>4273</v>
      </c>
      <c r="E378" s="697" t="s">
        <v>4274</v>
      </c>
      <c r="F378" s="701">
        <v>2</v>
      </c>
      <c r="G378" s="701">
        <v>1224</v>
      </c>
      <c r="H378" s="701"/>
      <c r="I378" s="701">
        <v>612</v>
      </c>
      <c r="J378" s="701">
        <v>2</v>
      </c>
      <c r="K378" s="701">
        <v>1230</v>
      </c>
      <c r="L378" s="701"/>
      <c r="M378" s="701">
        <v>615</v>
      </c>
      <c r="N378" s="701">
        <v>8</v>
      </c>
      <c r="O378" s="701">
        <v>5136</v>
      </c>
      <c r="P378" s="726"/>
      <c r="Q378" s="702">
        <v>642</v>
      </c>
    </row>
    <row r="379" spans="1:17" ht="14.45" customHeight="1" x14ac:dyDescent="0.2">
      <c r="A379" s="696" t="s">
        <v>4193</v>
      </c>
      <c r="B379" s="697" t="s">
        <v>4194</v>
      </c>
      <c r="C379" s="697" t="s">
        <v>2552</v>
      </c>
      <c r="D379" s="697" t="s">
        <v>4275</v>
      </c>
      <c r="E379" s="697" t="s">
        <v>4276</v>
      </c>
      <c r="F379" s="701">
        <v>4</v>
      </c>
      <c r="G379" s="701">
        <v>11380</v>
      </c>
      <c r="H379" s="701"/>
      <c r="I379" s="701">
        <v>2845</v>
      </c>
      <c r="J379" s="701">
        <v>4</v>
      </c>
      <c r="K379" s="701">
        <v>11396</v>
      </c>
      <c r="L379" s="701"/>
      <c r="M379" s="701">
        <v>2849</v>
      </c>
      <c r="N379" s="701"/>
      <c r="O379" s="701"/>
      <c r="P379" s="726"/>
      <c r="Q379" s="702"/>
    </row>
    <row r="380" spans="1:17" ht="14.45" customHeight="1" x14ac:dyDescent="0.2">
      <c r="A380" s="696" t="s">
        <v>4193</v>
      </c>
      <c r="B380" s="697" t="s">
        <v>4194</v>
      </c>
      <c r="C380" s="697" t="s">
        <v>2552</v>
      </c>
      <c r="D380" s="697" t="s">
        <v>4277</v>
      </c>
      <c r="E380" s="697" t="s">
        <v>4278</v>
      </c>
      <c r="F380" s="701"/>
      <c r="G380" s="701"/>
      <c r="H380" s="701"/>
      <c r="I380" s="701"/>
      <c r="J380" s="701"/>
      <c r="K380" s="701"/>
      <c r="L380" s="701"/>
      <c r="M380" s="701"/>
      <c r="N380" s="701">
        <v>5</v>
      </c>
      <c r="O380" s="701">
        <v>80240</v>
      </c>
      <c r="P380" s="726"/>
      <c r="Q380" s="702">
        <v>16048</v>
      </c>
    </row>
    <row r="381" spans="1:17" ht="14.45" customHeight="1" x14ac:dyDescent="0.2">
      <c r="A381" s="696" t="s">
        <v>4193</v>
      </c>
      <c r="B381" s="697" t="s">
        <v>4194</v>
      </c>
      <c r="C381" s="697" t="s">
        <v>2552</v>
      </c>
      <c r="D381" s="697" t="s">
        <v>4279</v>
      </c>
      <c r="E381" s="697" t="s">
        <v>4280</v>
      </c>
      <c r="F381" s="701">
        <v>2</v>
      </c>
      <c r="G381" s="701">
        <v>7678</v>
      </c>
      <c r="H381" s="701"/>
      <c r="I381" s="701">
        <v>3839</v>
      </c>
      <c r="J381" s="701">
        <v>4</v>
      </c>
      <c r="K381" s="701">
        <v>15372</v>
      </c>
      <c r="L381" s="701"/>
      <c r="M381" s="701">
        <v>3843</v>
      </c>
      <c r="N381" s="701">
        <v>4</v>
      </c>
      <c r="O381" s="701">
        <v>15508</v>
      </c>
      <c r="P381" s="726"/>
      <c r="Q381" s="702">
        <v>3877</v>
      </c>
    </row>
    <row r="382" spans="1:17" ht="14.45" customHeight="1" x14ac:dyDescent="0.2">
      <c r="A382" s="696" t="s">
        <v>4193</v>
      </c>
      <c r="B382" s="697" t="s">
        <v>4194</v>
      </c>
      <c r="C382" s="697" t="s">
        <v>2552</v>
      </c>
      <c r="D382" s="697" t="s">
        <v>4281</v>
      </c>
      <c r="E382" s="697" t="s">
        <v>4282</v>
      </c>
      <c r="F382" s="701"/>
      <c r="G382" s="701"/>
      <c r="H382" s="701"/>
      <c r="I382" s="701"/>
      <c r="J382" s="701"/>
      <c r="K382" s="701"/>
      <c r="L382" s="701"/>
      <c r="M382" s="701"/>
      <c r="N382" s="701">
        <v>1</v>
      </c>
      <c r="O382" s="701">
        <v>406</v>
      </c>
      <c r="P382" s="726"/>
      <c r="Q382" s="702">
        <v>406</v>
      </c>
    </row>
    <row r="383" spans="1:17" ht="14.45" customHeight="1" x14ac:dyDescent="0.2">
      <c r="A383" s="696" t="s">
        <v>4283</v>
      </c>
      <c r="B383" s="697" t="s">
        <v>4284</v>
      </c>
      <c r="C383" s="697" t="s">
        <v>2552</v>
      </c>
      <c r="D383" s="697" t="s">
        <v>4285</v>
      </c>
      <c r="E383" s="697" t="s">
        <v>4286</v>
      </c>
      <c r="F383" s="701">
        <v>1509</v>
      </c>
      <c r="G383" s="701">
        <v>264075</v>
      </c>
      <c r="H383" s="701"/>
      <c r="I383" s="701">
        <v>175</v>
      </c>
      <c r="J383" s="701">
        <v>1641</v>
      </c>
      <c r="K383" s="701">
        <v>288816</v>
      </c>
      <c r="L383" s="701"/>
      <c r="M383" s="701">
        <v>176</v>
      </c>
      <c r="N383" s="701">
        <v>1856</v>
      </c>
      <c r="O383" s="701">
        <v>352640</v>
      </c>
      <c r="P383" s="726"/>
      <c r="Q383" s="702">
        <v>190</v>
      </c>
    </row>
    <row r="384" spans="1:17" ht="14.45" customHeight="1" x14ac:dyDescent="0.2">
      <c r="A384" s="696" t="s">
        <v>4283</v>
      </c>
      <c r="B384" s="697" t="s">
        <v>4284</v>
      </c>
      <c r="C384" s="697" t="s">
        <v>2552</v>
      </c>
      <c r="D384" s="697" t="s">
        <v>4287</v>
      </c>
      <c r="E384" s="697" t="s">
        <v>4288</v>
      </c>
      <c r="F384" s="701">
        <v>2</v>
      </c>
      <c r="G384" s="701">
        <v>2146</v>
      </c>
      <c r="H384" s="701"/>
      <c r="I384" s="701">
        <v>1073</v>
      </c>
      <c r="J384" s="701">
        <v>57</v>
      </c>
      <c r="K384" s="701">
        <v>61275</v>
      </c>
      <c r="L384" s="701"/>
      <c r="M384" s="701">
        <v>1075</v>
      </c>
      <c r="N384" s="701">
        <v>53</v>
      </c>
      <c r="O384" s="701">
        <v>57293</v>
      </c>
      <c r="P384" s="726"/>
      <c r="Q384" s="702">
        <v>1081</v>
      </c>
    </row>
    <row r="385" spans="1:17" ht="14.45" customHeight="1" x14ac:dyDescent="0.2">
      <c r="A385" s="696" t="s">
        <v>4283</v>
      </c>
      <c r="B385" s="697" t="s">
        <v>4284</v>
      </c>
      <c r="C385" s="697" t="s">
        <v>2552</v>
      </c>
      <c r="D385" s="697" t="s">
        <v>4289</v>
      </c>
      <c r="E385" s="697" t="s">
        <v>4290</v>
      </c>
      <c r="F385" s="701">
        <v>55</v>
      </c>
      <c r="G385" s="701">
        <v>2585</v>
      </c>
      <c r="H385" s="701"/>
      <c r="I385" s="701">
        <v>47</v>
      </c>
      <c r="J385" s="701">
        <v>81</v>
      </c>
      <c r="K385" s="701">
        <v>3807</v>
      </c>
      <c r="L385" s="701"/>
      <c r="M385" s="701">
        <v>47</v>
      </c>
      <c r="N385" s="701">
        <v>71</v>
      </c>
      <c r="O385" s="701">
        <v>3479</v>
      </c>
      <c r="P385" s="726"/>
      <c r="Q385" s="702">
        <v>49</v>
      </c>
    </row>
    <row r="386" spans="1:17" ht="14.45" customHeight="1" x14ac:dyDescent="0.2">
      <c r="A386" s="696" t="s">
        <v>4283</v>
      </c>
      <c r="B386" s="697" t="s">
        <v>4284</v>
      </c>
      <c r="C386" s="697" t="s">
        <v>2552</v>
      </c>
      <c r="D386" s="697" t="s">
        <v>4169</v>
      </c>
      <c r="E386" s="697" t="s">
        <v>4170</v>
      </c>
      <c r="F386" s="701">
        <v>30</v>
      </c>
      <c r="G386" s="701">
        <v>10440</v>
      </c>
      <c r="H386" s="701"/>
      <c r="I386" s="701">
        <v>348</v>
      </c>
      <c r="J386" s="701">
        <v>40</v>
      </c>
      <c r="K386" s="701">
        <v>13920</v>
      </c>
      <c r="L386" s="701"/>
      <c r="M386" s="701">
        <v>348</v>
      </c>
      <c r="N386" s="701">
        <v>34</v>
      </c>
      <c r="O386" s="701">
        <v>11866</v>
      </c>
      <c r="P386" s="726"/>
      <c r="Q386" s="702">
        <v>349</v>
      </c>
    </row>
    <row r="387" spans="1:17" ht="14.45" customHeight="1" x14ac:dyDescent="0.2">
      <c r="A387" s="696" t="s">
        <v>4283</v>
      </c>
      <c r="B387" s="697" t="s">
        <v>4284</v>
      </c>
      <c r="C387" s="697" t="s">
        <v>2552</v>
      </c>
      <c r="D387" s="697" t="s">
        <v>4291</v>
      </c>
      <c r="E387" s="697" t="s">
        <v>4292</v>
      </c>
      <c r="F387" s="701">
        <v>4</v>
      </c>
      <c r="G387" s="701">
        <v>204</v>
      </c>
      <c r="H387" s="701"/>
      <c r="I387" s="701">
        <v>51</v>
      </c>
      <c r="J387" s="701">
        <v>6</v>
      </c>
      <c r="K387" s="701">
        <v>312</v>
      </c>
      <c r="L387" s="701"/>
      <c r="M387" s="701">
        <v>52</v>
      </c>
      <c r="N387" s="701">
        <v>7</v>
      </c>
      <c r="O387" s="701">
        <v>364</v>
      </c>
      <c r="P387" s="726"/>
      <c r="Q387" s="702">
        <v>52</v>
      </c>
    </row>
    <row r="388" spans="1:17" ht="14.45" customHeight="1" x14ac:dyDescent="0.2">
      <c r="A388" s="696" t="s">
        <v>4283</v>
      </c>
      <c r="B388" s="697" t="s">
        <v>4284</v>
      </c>
      <c r="C388" s="697" t="s">
        <v>2552</v>
      </c>
      <c r="D388" s="697" t="s">
        <v>4293</v>
      </c>
      <c r="E388" s="697" t="s">
        <v>4294</v>
      </c>
      <c r="F388" s="701">
        <v>43</v>
      </c>
      <c r="G388" s="701">
        <v>16254</v>
      </c>
      <c r="H388" s="701"/>
      <c r="I388" s="701">
        <v>378</v>
      </c>
      <c r="J388" s="701">
        <v>70</v>
      </c>
      <c r="K388" s="701">
        <v>26460</v>
      </c>
      <c r="L388" s="701"/>
      <c r="M388" s="701">
        <v>378</v>
      </c>
      <c r="N388" s="701">
        <v>193</v>
      </c>
      <c r="O388" s="701">
        <v>73147</v>
      </c>
      <c r="P388" s="726"/>
      <c r="Q388" s="702">
        <v>379</v>
      </c>
    </row>
    <row r="389" spans="1:17" ht="14.45" customHeight="1" x14ac:dyDescent="0.2">
      <c r="A389" s="696" t="s">
        <v>4283</v>
      </c>
      <c r="B389" s="697" t="s">
        <v>4284</v>
      </c>
      <c r="C389" s="697" t="s">
        <v>2552</v>
      </c>
      <c r="D389" s="697" t="s">
        <v>4295</v>
      </c>
      <c r="E389" s="697" t="s">
        <v>4296</v>
      </c>
      <c r="F389" s="701">
        <v>3</v>
      </c>
      <c r="G389" s="701">
        <v>102</v>
      </c>
      <c r="H389" s="701"/>
      <c r="I389" s="701">
        <v>34</v>
      </c>
      <c r="J389" s="701">
        <v>5</v>
      </c>
      <c r="K389" s="701">
        <v>175</v>
      </c>
      <c r="L389" s="701"/>
      <c r="M389" s="701">
        <v>35</v>
      </c>
      <c r="N389" s="701">
        <v>6</v>
      </c>
      <c r="O389" s="701">
        <v>210</v>
      </c>
      <c r="P389" s="726"/>
      <c r="Q389" s="702">
        <v>35</v>
      </c>
    </row>
    <row r="390" spans="1:17" ht="14.45" customHeight="1" x14ac:dyDescent="0.2">
      <c r="A390" s="696" t="s">
        <v>4283</v>
      </c>
      <c r="B390" s="697" t="s">
        <v>4284</v>
      </c>
      <c r="C390" s="697" t="s">
        <v>2552</v>
      </c>
      <c r="D390" s="697" t="s">
        <v>4297</v>
      </c>
      <c r="E390" s="697" t="s">
        <v>4298</v>
      </c>
      <c r="F390" s="701">
        <v>24</v>
      </c>
      <c r="G390" s="701">
        <v>12600</v>
      </c>
      <c r="H390" s="701"/>
      <c r="I390" s="701">
        <v>525</v>
      </c>
      <c r="J390" s="701">
        <v>36</v>
      </c>
      <c r="K390" s="701">
        <v>18900</v>
      </c>
      <c r="L390" s="701"/>
      <c r="M390" s="701">
        <v>525</v>
      </c>
      <c r="N390" s="701">
        <v>122</v>
      </c>
      <c r="O390" s="701">
        <v>64172</v>
      </c>
      <c r="P390" s="726"/>
      <c r="Q390" s="702">
        <v>526</v>
      </c>
    </row>
    <row r="391" spans="1:17" ht="14.45" customHeight="1" x14ac:dyDescent="0.2">
      <c r="A391" s="696" t="s">
        <v>4283</v>
      </c>
      <c r="B391" s="697" t="s">
        <v>4284</v>
      </c>
      <c r="C391" s="697" t="s">
        <v>2552</v>
      </c>
      <c r="D391" s="697" t="s">
        <v>4299</v>
      </c>
      <c r="E391" s="697" t="s">
        <v>4300</v>
      </c>
      <c r="F391" s="701">
        <v>11</v>
      </c>
      <c r="G391" s="701">
        <v>638</v>
      </c>
      <c r="H391" s="701"/>
      <c r="I391" s="701">
        <v>58</v>
      </c>
      <c r="J391" s="701">
        <v>16</v>
      </c>
      <c r="K391" s="701">
        <v>928</v>
      </c>
      <c r="L391" s="701"/>
      <c r="M391" s="701">
        <v>58</v>
      </c>
      <c r="N391" s="701">
        <v>37</v>
      </c>
      <c r="O391" s="701">
        <v>2183</v>
      </c>
      <c r="P391" s="726"/>
      <c r="Q391" s="702">
        <v>59</v>
      </c>
    </row>
    <row r="392" spans="1:17" ht="14.45" customHeight="1" x14ac:dyDescent="0.2">
      <c r="A392" s="696" t="s">
        <v>4283</v>
      </c>
      <c r="B392" s="697" t="s">
        <v>4284</v>
      </c>
      <c r="C392" s="697" t="s">
        <v>2552</v>
      </c>
      <c r="D392" s="697" t="s">
        <v>4301</v>
      </c>
      <c r="E392" s="697" t="s">
        <v>4302</v>
      </c>
      <c r="F392" s="701">
        <v>5</v>
      </c>
      <c r="G392" s="701">
        <v>1130</v>
      </c>
      <c r="H392" s="701"/>
      <c r="I392" s="701">
        <v>226</v>
      </c>
      <c r="J392" s="701">
        <v>1</v>
      </c>
      <c r="K392" s="701">
        <v>227</v>
      </c>
      <c r="L392" s="701"/>
      <c r="M392" s="701">
        <v>227</v>
      </c>
      <c r="N392" s="701">
        <v>4</v>
      </c>
      <c r="O392" s="701">
        <v>920</v>
      </c>
      <c r="P392" s="726"/>
      <c r="Q392" s="702">
        <v>230</v>
      </c>
    </row>
    <row r="393" spans="1:17" ht="14.45" customHeight="1" x14ac:dyDescent="0.2">
      <c r="A393" s="696" t="s">
        <v>4283</v>
      </c>
      <c r="B393" s="697" t="s">
        <v>4284</v>
      </c>
      <c r="C393" s="697" t="s">
        <v>2552</v>
      </c>
      <c r="D393" s="697" t="s">
        <v>4303</v>
      </c>
      <c r="E393" s="697" t="s">
        <v>4304</v>
      </c>
      <c r="F393" s="701">
        <v>5</v>
      </c>
      <c r="G393" s="701">
        <v>2775</v>
      </c>
      <c r="H393" s="701"/>
      <c r="I393" s="701">
        <v>555</v>
      </c>
      <c r="J393" s="701">
        <v>1</v>
      </c>
      <c r="K393" s="701">
        <v>557</v>
      </c>
      <c r="L393" s="701"/>
      <c r="M393" s="701">
        <v>557</v>
      </c>
      <c r="N393" s="701">
        <v>4</v>
      </c>
      <c r="O393" s="701">
        <v>2252</v>
      </c>
      <c r="P393" s="726"/>
      <c r="Q393" s="702">
        <v>563</v>
      </c>
    </row>
    <row r="394" spans="1:17" ht="14.45" customHeight="1" x14ac:dyDescent="0.2">
      <c r="A394" s="696" t="s">
        <v>4283</v>
      </c>
      <c r="B394" s="697" t="s">
        <v>4284</v>
      </c>
      <c r="C394" s="697" t="s">
        <v>2552</v>
      </c>
      <c r="D394" s="697" t="s">
        <v>4305</v>
      </c>
      <c r="E394" s="697" t="s">
        <v>4306</v>
      </c>
      <c r="F394" s="701"/>
      <c r="G394" s="701"/>
      <c r="H394" s="701"/>
      <c r="I394" s="701"/>
      <c r="J394" s="701">
        <v>1</v>
      </c>
      <c r="K394" s="701">
        <v>217</v>
      </c>
      <c r="L394" s="701"/>
      <c r="M394" s="701">
        <v>217</v>
      </c>
      <c r="N394" s="701"/>
      <c r="O394" s="701"/>
      <c r="P394" s="726"/>
      <c r="Q394" s="702"/>
    </row>
    <row r="395" spans="1:17" ht="14.45" customHeight="1" x14ac:dyDescent="0.2">
      <c r="A395" s="696" t="s">
        <v>4283</v>
      </c>
      <c r="B395" s="697" t="s">
        <v>4284</v>
      </c>
      <c r="C395" s="697" t="s">
        <v>2552</v>
      </c>
      <c r="D395" s="697" t="s">
        <v>4307</v>
      </c>
      <c r="E395" s="697" t="s">
        <v>4308</v>
      </c>
      <c r="F395" s="701">
        <v>2</v>
      </c>
      <c r="G395" s="701">
        <v>286</v>
      </c>
      <c r="H395" s="701"/>
      <c r="I395" s="701">
        <v>143</v>
      </c>
      <c r="J395" s="701"/>
      <c r="K395" s="701"/>
      <c r="L395" s="701"/>
      <c r="M395" s="701"/>
      <c r="N395" s="701"/>
      <c r="O395" s="701"/>
      <c r="P395" s="726"/>
      <c r="Q395" s="702"/>
    </row>
    <row r="396" spans="1:17" ht="14.45" customHeight="1" x14ac:dyDescent="0.2">
      <c r="A396" s="696" t="s">
        <v>4283</v>
      </c>
      <c r="B396" s="697" t="s">
        <v>4284</v>
      </c>
      <c r="C396" s="697" t="s">
        <v>2552</v>
      </c>
      <c r="D396" s="697" t="s">
        <v>4309</v>
      </c>
      <c r="E396" s="697" t="s">
        <v>4310</v>
      </c>
      <c r="F396" s="701">
        <v>2</v>
      </c>
      <c r="G396" s="701">
        <v>288</v>
      </c>
      <c r="H396" s="701"/>
      <c r="I396" s="701">
        <v>144</v>
      </c>
      <c r="J396" s="701">
        <v>7</v>
      </c>
      <c r="K396" s="701">
        <v>1015</v>
      </c>
      <c r="L396" s="701"/>
      <c r="M396" s="701">
        <v>145</v>
      </c>
      <c r="N396" s="701">
        <v>2</v>
      </c>
      <c r="O396" s="701">
        <v>298</v>
      </c>
      <c r="P396" s="726"/>
      <c r="Q396" s="702">
        <v>149</v>
      </c>
    </row>
    <row r="397" spans="1:17" ht="14.45" customHeight="1" x14ac:dyDescent="0.2">
      <c r="A397" s="696" t="s">
        <v>4283</v>
      </c>
      <c r="B397" s="697" t="s">
        <v>4284</v>
      </c>
      <c r="C397" s="697" t="s">
        <v>2552</v>
      </c>
      <c r="D397" s="697" t="s">
        <v>4311</v>
      </c>
      <c r="E397" s="697" t="s">
        <v>4312</v>
      </c>
      <c r="F397" s="701">
        <v>9</v>
      </c>
      <c r="G397" s="701">
        <v>594</v>
      </c>
      <c r="H397" s="701"/>
      <c r="I397" s="701">
        <v>66</v>
      </c>
      <c r="J397" s="701">
        <v>25</v>
      </c>
      <c r="K397" s="701">
        <v>1675</v>
      </c>
      <c r="L397" s="701"/>
      <c r="M397" s="701">
        <v>67</v>
      </c>
      <c r="N397" s="701">
        <v>6</v>
      </c>
      <c r="O397" s="701">
        <v>414</v>
      </c>
      <c r="P397" s="726"/>
      <c r="Q397" s="702">
        <v>69</v>
      </c>
    </row>
    <row r="398" spans="1:17" ht="14.45" customHeight="1" x14ac:dyDescent="0.2">
      <c r="A398" s="696" t="s">
        <v>4283</v>
      </c>
      <c r="B398" s="697" t="s">
        <v>4284</v>
      </c>
      <c r="C398" s="697" t="s">
        <v>2552</v>
      </c>
      <c r="D398" s="697" t="s">
        <v>4313</v>
      </c>
      <c r="E398" s="697" t="s">
        <v>4314</v>
      </c>
      <c r="F398" s="701">
        <v>1352</v>
      </c>
      <c r="G398" s="701">
        <v>186576</v>
      </c>
      <c r="H398" s="701"/>
      <c r="I398" s="701">
        <v>138</v>
      </c>
      <c r="J398" s="701">
        <v>1391</v>
      </c>
      <c r="K398" s="701">
        <v>193349</v>
      </c>
      <c r="L398" s="701"/>
      <c r="M398" s="701">
        <v>139</v>
      </c>
      <c r="N398" s="701">
        <v>1644</v>
      </c>
      <c r="O398" s="701">
        <v>235092</v>
      </c>
      <c r="P398" s="726"/>
      <c r="Q398" s="702">
        <v>143</v>
      </c>
    </row>
    <row r="399" spans="1:17" ht="14.45" customHeight="1" x14ac:dyDescent="0.2">
      <c r="A399" s="696" t="s">
        <v>4283</v>
      </c>
      <c r="B399" s="697" t="s">
        <v>4284</v>
      </c>
      <c r="C399" s="697" t="s">
        <v>2552</v>
      </c>
      <c r="D399" s="697" t="s">
        <v>4315</v>
      </c>
      <c r="E399" s="697" t="s">
        <v>4316</v>
      </c>
      <c r="F399" s="701">
        <v>552</v>
      </c>
      <c r="G399" s="701">
        <v>50784</v>
      </c>
      <c r="H399" s="701"/>
      <c r="I399" s="701">
        <v>92</v>
      </c>
      <c r="J399" s="701">
        <v>628</v>
      </c>
      <c r="K399" s="701">
        <v>58404</v>
      </c>
      <c r="L399" s="701"/>
      <c r="M399" s="701">
        <v>93</v>
      </c>
      <c r="N399" s="701">
        <v>871</v>
      </c>
      <c r="O399" s="701">
        <v>87100</v>
      </c>
      <c r="P399" s="726"/>
      <c r="Q399" s="702">
        <v>100</v>
      </c>
    </row>
    <row r="400" spans="1:17" ht="14.45" customHeight="1" x14ac:dyDescent="0.2">
      <c r="A400" s="696" t="s">
        <v>4283</v>
      </c>
      <c r="B400" s="697" t="s">
        <v>4284</v>
      </c>
      <c r="C400" s="697" t="s">
        <v>2552</v>
      </c>
      <c r="D400" s="697" t="s">
        <v>4317</v>
      </c>
      <c r="E400" s="697" t="s">
        <v>4318</v>
      </c>
      <c r="F400" s="701">
        <v>4</v>
      </c>
      <c r="G400" s="701">
        <v>560</v>
      </c>
      <c r="H400" s="701"/>
      <c r="I400" s="701">
        <v>140</v>
      </c>
      <c r="J400" s="701">
        <v>3</v>
      </c>
      <c r="K400" s="701">
        <v>423</v>
      </c>
      <c r="L400" s="701"/>
      <c r="M400" s="701">
        <v>141</v>
      </c>
      <c r="N400" s="701">
        <v>2</v>
      </c>
      <c r="O400" s="701">
        <v>288</v>
      </c>
      <c r="P400" s="726"/>
      <c r="Q400" s="702">
        <v>144</v>
      </c>
    </row>
    <row r="401" spans="1:17" ht="14.45" customHeight="1" x14ac:dyDescent="0.2">
      <c r="A401" s="696" t="s">
        <v>4283</v>
      </c>
      <c r="B401" s="697" t="s">
        <v>4284</v>
      </c>
      <c r="C401" s="697" t="s">
        <v>2552</v>
      </c>
      <c r="D401" s="697" t="s">
        <v>4319</v>
      </c>
      <c r="E401" s="697" t="s">
        <v>4320</v>
      </c>
      <c r="F401" s="701">
        <v>87</v>
      </c>
      <c r="G401" s="701">
        <v>5829</v>
      </c>
      <c r="H401" s="701"/>
      <c r="I401" s="701">
        <v>67</v>
      </c>
      <c r="J401" s="701">
        <v>99</v>
      </c>
      <c r="K401" s="701">
        <v>6633</v>
      </c>
      <c r="L401" s="701"/>
      <c r="M401" s="701">
        <v>67</v>
      </c>
      <c r="N401" s="701">
        <v>144</v>
      </c>
      <c r="O401" s="701">
        <v>9792</v>
      </c>
      <c r="P401" s="726"/>
      <c r="Q401" s="702">
        <v>68</v>
      </c>
    </row>
    <row r="402" spans="1:17" ht="14.45" customHeight="1" x14ac:dyDescent="0.2">
      <c r="A402" s="696" t="s">
        <v>4283</v>
      </c>
      <c r="B402" s="697" t="s">
        <v>4284</v>
      </c>
      <c r="C402" s="697" t="s">
        <v>2552</v>
      </c>
      <c r="D402" s="697" t="s">
        <v>4321</v>
      </c>
      <c r="E402" s="697" t="s">
        <v>4322</v>
      </c>
      <c r="F402" s="701">
        <v>45</v>
      </c>
      <c r="G402" s="701">
        <v>14805</v>
      </c>
      <c r="H402" s="701"/>
      <c r="I402" s="701">
        <v>329</v>
      </c>
      <c r="J402" s="701">
        <v>79</v>
      </c>
      <c r="K402" s="701">
        <v>25991</v>
      </c>
      <c r="L402" s="701"/>
      <c r="M402" s="701">
        <v>329</v>
      </c>
      <c r="N402" s="701">
        <v>117</v>
      </c>
      <c r="O402" s="701">
        <v>38610</v>
      </c>
      <c r="P402" s="726"/>
      <c r="Q402" s="702">
        <v>330</v>
      </c>
    </row>
    <row r="403" spans="1:17" ht="14.45" customHeight="1" x14ac:dyDescent="0.2">
      <c r="A403" s="696" t="s">
        <v>4283</v>
      </c>
      <c r="B403" s="697" t="s">
        <v>4284</v>
      </c>
      <c r="C403" s="697" t="s">
        <v>2552</v>
      </c>
      <c r="D403" s="697" t="s">
        <v>4323</v>
      </c>
      <c r="E403" s="697" t="s">
        <v>4324</v>
      </c>
      <c r="F403" s="701">
        <v>90</v>
      </c>
      <c r="G403" s="701">
        <v>4680</v>
      </c>
      <c r="H403" s="701"/>
      <c r="I403" s="701">
        <v>52</v>
      </c>
      <c r="J403" s="701">
        <v>111</v>
      </c>
      <c r="K403" s="701">
        <v>5772</v>
      </c>
      <c r="L403" s="701"/>
      <c r="M403" s="701">
        <v>52</v>
      </c>
      <c r="N403" s="701">
        <v>135</v>
      </c>
      <c r="O403" s="701">
        <v>7155</v>
      </c>
      <c r="P403" s="726"/>
      <c r="Q403" s="702">
        <v>53</v>
      </c>
    </row>
    <row r="404" spans="1:17" ht="14.45" customHeight="1" x14ac:dyDescent="0.2">
      <c r="A404" s="696" t="s">
        <v>4283</v>
      </c>
      <c r="B404" s="697" t="s">
        <v>4284</v>
      </c>
      <c r="C404" s="697" t="s">
        <v>2552</v>
      </c>
      <c r="D404" s="697" t="s">
        <v>4325</v>
      </c>
      <c r="E404" s="697" t="s">
        <v>4326</v>
      </c>
      <c r="F404" s="701">
        <v>2</v>
      </c>
      <c r="G404" s="701">
        <v>418</v>
      </c>
      <c r="H404" s="701"/>
      <c r="I404" s="701">
        <v>209</v>
      </c>
      <c r="J404" s="701">
        <v>10</v>
      </c>
      <c r="K404" s="701">
        <v>2110</v>
      </c>
      <c r="L404" s="701"/>
      <c r="M404" s="701">
        <v>211</v>
      </c>
      <c r="N404" s="701">
        <v>4</v>
      </c>
      <c r="O404" s="701">
        <v>888</v>
      </c>
      <c r="P404" s="726"/>
      <c r="Q404" s="702">
        <v>222</v>
      </c>
    </row>
    <row r="405" spans="1:17" ht="14.45" customHeight="1" x14ac:dyDescent="0.2">
      <c r="A405" s="696" t="s">
        <v>4283</v>
      </c>
      <c r="B405" s="697" t="s">
        <v>4284</v>
      </c>
      <c r="C405" s="697" t="s">
        <v>2552</v>
      </c>
      <c r="D405" s="697" t="s">
        <v>4327</v>
      </c>
      <c r="E405" s="697" t="s">
        <v>4328</v>
      </c>
      <c r="F405" s="701">
        <v>36</v>
      </c>
      <c r="G405" s="701">
        <v>22140</v>
      </c>
      <c r="H405" s="701"/>
      <c r="I405" s="701">
        <v>615</v>
      </c>
      <c r="J405" s="701">
        <v>40</v>
      </c>
      <c r="K405" s="701">
        <v>24680</v>
      </c>
      <c r="L405" s="701"/>
      <c r="M405" s="701">
        <v>617</v>
      </c>
      <c r="N405" s="701">
        <v>94</v>
      </c>
      <c r="O405" s="701">
        <v>58844</v>
      </c>
      <c r="P405" s="726"/>
      <c r="Q405" s="702">
        <v>626</v>
      </c>
    </row>
    <row r="406" spans="1:17" ht="14.45" customHeight="1" x14ac:dyDescent="0.2">
      <c r="A406" s="696" t="s">
        <v>4283</v>
      </c>
      <c r="B406" s="697" t="s">
        <v>4284</v>
      </c>
      <c r="C406" s="697" t="s">
        <v>2552</v>
      </c>
      <c r="D406" s="697" t="s">
        <v>4329</v>
      </c>
      <c r="E406" s="697" t="s">
        <v>4330</v>
      </c>
      <c r="F406" s="701">
        <v>2</v>
      </c>
      <c r="G406" s="701">
        <v>3582</v>
      </c>
      <c r="H406" s="701"/>
      <c r="I406" s="701">
        <v>1791</v>
      </c>
      <c r="J406" s="701"/>
      <c r="K406" s="701"/>
      <c r="L406" s="701"/>
      <c r="M406" s="701"/>
      <c r="N406" s="701"/>
      <c r="O406" s="701"/>
      <c r="P406" s="726"/>
      <c r="Q406" s="702"/>
    </row>
    <row r="407" spans="1:17" ht="14.45" customHeight="1" x14ac:dyDescent="0.2">
      <c r="A407" s="696" t="s">
        <v>4283</v>
      </c>
      <c r="B407" s="697" t="s">
        <v>4284</v>
      </c>
      <c r="C407" s="697" t="s">
        <v>2552</v>
      </c>
      <c r="D407" s="697" t="s">
        <v>4331</v>
      </c>
      <c r="E407" s="697" t="s">
        <v>4332</v>
      </c>
      <c r="F407" s="701"/>
      <c r="G407" s="701"/>
      <c r="H407" s="701"/>
      <c r="I407" s="701"/>
      <c r="J407" s="701">
        <v>1</v>
      </c>
      <c r="K407" s="701">
        <v>276</v>
      </c>
      <c r="L407" s="701"/>
      <c r="M407" s="701">
        <v>276</v>
      </c>
      <c r="N407" s="701"/>
      <c r="O407" s="701"/>
      <c r="P407" s="726"/>
      <c r="Q407" s="702"/>
    </row>
    <row r="408" spans="1:17" ht="14.45" customHeight="1" x14ac:dyDescent="0.2">
      <c r="A408" s="696" t="s">
        <v>4283</v>
      </c>
      <c r="B408" s="697" t="s">
        <v>4284</v>
      </c>
      <c r="C408" s="697" t="s">
        <v>2552</v>
      </c>
      <c r="D408" s="697" t="s">
        <v>4333</v>
      </c>
      <c r="E408" s="697" t="s">
        <v>4334</v>
      </c>
      <c r="F408" s="701">
        <v>1</v>
      </c>
      <c r="G408" s="701">
        <v>1496</v>
      </c>
      <c r="H408" s="701"/>
      <c r="I408" s="701">
        <v>1496</v>
      </c>
      <c r="J408" s="701">
        <v>2</v>
      </c>
      <c r="K408" s="701">
        <v>2996</v>
      </c>
      <c r="L408" s="701"/>
      <c r="M408" s="701">
        <v>1498</v>
      </c>
      <c r="N408" s="701">
        <v>14</v>
      </c>
      <c r="O408" s="701">
        <v>21056</v>
      </c>
      <c r="P408" s="726"/>
      <c r="Q408" s="702">
        <v>1504</v>
      </c>
    </row>
    <row r="409" spans="1:17" ht="14.45" customHeight="1" x14ac:dyDescent="0.2">
      <c r="A409" s="696" t="s">
        <v>4283</v>
      </c>
      <c r="B409" s="697" t="s">
        <v>4284</v>
      </c>
      <c r="C409" s="697" t="s">
        <v>2552</v>
      </c>
      <c r="D409" s="697" t="s">
        <v>4335</v>
      </c>
      <c r="E409" s="697" t="s">
        <v>4336</v>
      </c>
      <c r="F409" s="701">
        <v>1</v>
      </c>
      <c r="G409" s="701">
        <v>329</v>
      </c>
      <c r="H409" s="701"/>
      <c r="I409" s="701">
        <v>329</v>
      </c>
      <c r="J409" s="701">
        <v>9</v>
      </c>
      <c r="K409" s="701">
        <v>2979</v>
      </c>
      <c r="L409" s="701"/>
      <c r="M409" s="701">
        <v>331</v>
      </c>
      <c r="N409" s="701">
        <v>64</v>
      </c>
      <c r="O409" s="701">
        <v>21696</v>
      </c>
      <c r="P409" s="726"/>
      <c r="Q409" s="702">
        <v>339</v>
      </c>
    </row>
    <row r="410" spans="1:17" ht="14.45" customHeight="1" x14ac:dyDescent="0.2">
      <c r="A410" s="696" t="s">
        <v>4283</v>
      </c>
      <c r="B410" s="697" t="s">
        <v>4284</v>
      </c>
      <c r="C410" s="697" t="s">
        <v>2552</v>
      </c>
      <c r="D410" s="697" t="s">
        <v>4337</v>
      </c>
      <c r="E410" s="697" t="s">
        <v>4338</v>
      </c>
      <c r="F410" s="701">
        <v>2</v>
      </c>
      <c r="G410" s="701">
        <v>1782</v>
      </c>
      <c r="H410" s="701"/>
      <c r="I410" s="701">
        <v>891</v>
      </c>
      <c r="J410" s="701">
        <v>41</v>
      </c>
      <c r="K410" s="701">
        <v>36654</v>
      </c>
      <c r="L410" s="701"/>
      <c r="M410" s="701">
        <v>894</v>
      </c>
      <c r="N410" s="701">
        <v>3</v>
      </c>
      <c r="O410" s="701">
        <v>2727</v>
      </c>
      <c r="P410" s="726"/>
      <c r="Q410" s="702">
        <v>909</v>
      </c>
    </row>
    <row r="411" spans="1:17" ht="14.45" customHeight="1" x14ac:dyDescent="0.2">
      <c r="A411" s="696" t="s">
        <v>4283</v>
      </c>
      <c r="B411" s="697" t="s">
        <v>4284</v>
      </c>
      <c r="C411" s="697" t="s">
        <v>2552</v>
      </c>
      <c r="D411" s="697" t="s">
        <v>4339</v>
      </c>
      <c r="E411" s="697" t="s">
        <v>4340</v>
      </c>
      <c r="F411" s="701">
        <v>848</v>
      </c>
      <c r="G411" s="701">
        <v>222176</v>
      </c>
      <c r="H411" s="701"/>
      <c r="I411" s="701">
        <v>262</v>
      </c>
      <c r="J411" s="701">
        <v>956</v>
      </c>
      <c r="K411" s="701">
        <v>252384</v>
      </c>
      <c r="L411" s="701"/>
      <c r="M411" s="701">
        <v>264</v>
      </c>
      <c r="N411" s="701">
        <v>1079</v>
      </c>
      <c r="O411" s="701">
        <v>289172</v>
      </c>
      <c r="P411" s="726"/>
      <c r="Q411" s="702">
        <v>268</v>
      </c>
    </row>
    <row r="412" spans="1:17" ht="14.45" customHeight="1" x14ac:dyDescent="0.2">
      <c r="A412" s="696" t="s">
        <v>4283</v>
      </c>
      <c r="B412" s="697" t="s">
        <v>4284</v>
      </c>
      <c r="C412" s="697" t="s">
        <v>2552</v>
      </c>
      <c r="D412" s="697" t="s">
        <v>4341</v>
      </c>
      <c r="E412" s="697" t="s">
        <v>4342</v>
      </c>
      <c r="F412" s="701">
        <v>45</v>
      </c>
      <c r="G412" s="701">
        <v>7470</v>
      </c>
      <c r="H412" s="701"/>
      <c r="I412" s="701">
        <v>166</v>
      </c>
      <c r="J412" s="701">
        <v>99</v>
      </c>
      <c r="K412" s="701">
        <v>16533</v>
      </c>
      <c r="L412" s="701"/>
      <c r="M412" s="701">
        <v>167</v>
      </c>
      <c r="N412" s="701">
        <v>172</v>
      </c>
      <c r="O412" s="701">
        <v>29068</v>
      </c>
      <c r="P412" s="726"/>
      <c r="Q412" s="702">
        <v>169</v>
      </c>
    </row>
    <row r="413" spans="1:17" ht="14.45" customHeight="1" x14ac:dyDescent="0.2">
      <c r="A413" s="696" t="s">
        <v>4283</v>
      </c>
      <c r="B413" s="697" t="s">
        <v>4284</v>
      </c>
      <c r="C413" s="697" t="s">
        <v>2552</v>
      </c>
      <c r="D413" s="697" t="s">
        <v>4343</v>
      </c>
      <c r="E413" s="697" t="s">
        <v>4344</v>
      </c>
      <c r="F413" s="701">
        <v>6</v>
      </c>
      <c r="G413" s="701">
        <v>912</v>
      </c>
      <c r="H413" s="701"/>
      <c r="I413" s="701">
        <v>152</v>
      </c>
      <c r="J413" s="701">
        <v>1</v>
      </c>
      <c r="K413" s="701">
        <v>153</v>
      </c>
      <c r="L413" s="701"/>
      <c r="M413" s="701">
        <v>153</v>
      </c>
      <c r="N413" s="701">
        <v>4</v>
      </c>
      <c r="O413" s="701">
        <v>640</v>
      </c>
      <c r="P413" s="726"/>
      <c r="Q413" s="702">
        <v>160</v>
      </c>
    </row>
    <row r="414" spans="1:17" ht="14.45" customHeight="1" x14ac:dyDescent="0.2">
      <c r="A414" s="696" t="s">
        <v>4283</v>
      </c>
      <c r="B414" s="697" t="s">
        <v>4284</v>
      </c>
      <c r="C414" s="697" t="s">
        <v>2552</v>
      </c>
      <c r="D414" s="697" t="s">
        <v>4345</v>
      </c>
      <c r="E414" s="697" t="s">
        <v>4346</v>
      </c>
      <c r="F414" s="701"/>
      <c r="G414" s="701"/>
      <c r="H414" s="701"/>
      <c r="I414" s="701"/>
      <c r="J414" s="701"/>
      <c r="K414" s="701"/>
      <c r="L414" s="701"/>
      <c r="M414" s="701"/>
      <c r="N414" s="701">
        <v>88</v>
      </c>
      <c r="O414" s="701">
        <v>111104</v>
      </c>
      <c r="P414" s="726"/>
      <c r="Q414" s="702">
        <v>1262.5454545454545</v>
      </c>
    </row>
    <row r="415" spans="1:17" ht="14.45" customHeight="1" x14ac:dyDescent="0.2">
      <c r="A415" s="696" t="s">
        <v>4283</v>
      </c>
      <c r="B415" s="697" t="s">
        <v>4284</v>
      </c>
      <c r="C415" s="697" t="s">
        <v>2552</v>
      </c>
      <c r="D415" s="697" t="s">
        <v>4347</v>
      </c>
      <c r="E415" s="697" t="s">
        <v>4346</v>
      </c>
      <c r="F415" s="701"/>
      <c r="G415" s="701"/>
      <c r="H415" s="701"/>
      <c r="I415" s="701"/>
      <c r="J415" s="701"/>
      <c r="K415" s="701"/>
      <c r="L415" s="701"/>
      <c r="M415" s="701"/>
      <c r="N415" s="701">
        <v>6</v>
      </c>
      <c r="O415" s="701">
        <v>7860</v>
      </c>
      <c r="P415" s="726"/>
      <c r="Q415" s="702">
        <v>1310</v>
      </c>
    </row>
    <row r="416" spans="1:17" ht="14.45" customHeight="1" x14ac:dyDescent="0.2">
      <c r="A416" s="696" t="s">
        <v>4283</v>
      </c>
      <c r="B416" s="697" t="s">
        <v>4284</v>
      </c>
      <c r="C416" s="697" t="s">
        <v>2552</v>
      </c>
      <c r="D416" s="697" t="s">
        <v>4348</v>
      </c>
      <c r="E416" s="697" t="s">
        <v>4349</v>
      </c>
      <c r="F416" s="701"/>
      <c r="G416" s="701"/>
      <c r="H416" s="701"/>
      <c r="I416" s="701"/>
      <c r="J416" s="701"/>
      <c r="K416" s="701"/>
      <c r="L416" s="701"/>
      <c r="M416" s="701"/>
      <c r="N416" s="701">
        <v>27</v>
      </c>
      <c r="O416" s="701">
        <v>57564</v>
      </c>
      <c r="P416" s="726"/>
      <c r="Q416" s="702">
        <v>2132</v>
      </c>
    </row>
    <row r="417" spans="1:17" ht="14.45" customHeight="1" x14ac:dyDescent="0.2">
      <c r="A417" s="696" t="s">
        <v>4350</v>
      </c>
      <c r="B417" s="697" t="s">
        <v>3898</v>
      </c>
      <c r="C417" s="697" t="s">
        <v>2552</v>
      </c>
      <c r="D417" s="697" t="s">
        <v>4351</v>
      </c>
      <c r="E417" s="697" t="s">
        <v>4352</v>
      </c>
      <c r="F417" s="701"/>
      <c r="G417" s="701"/>
      <c r="H417" s="701"/>
      <c r="I417" s="701"/>
      <c r="J417" s="701"/>
      <c r="K417" s="701"/>
      <c r="L417" s="701"/>
      <c r="M417" s="701"/>
      <c r="N417" s="701">
        <v>1</v>
      </c>
      <c r="O417" s="701">
        <v>3981</v>
      </c>
      <c r="P417" s="726"/>
      <c r="Q417" s="702">
        <v>3981</v>
      </c>
    </row>
    <row r="418" spans="1:17" ht="14.45" customHeight="1" x14ac:dyDescent="0.2">
      <c r="A418" s="696" t="s">
        <v>4350</v>
      </c>
      <c r="B418" s="697" t="s">
        <v>3898</v>
      </c>
      <c r="C418" s="697" t="s">
        <v>2552</v>
      </c>
      <c r="D418" s="697" t="s">
        <v>4353</v>
      </c>
      <c r="E418" s="697" t="s">
        <v>4354</v>
      </c>
      <c r="F418" s="701"/>
      <c r="G418" s="701"/>
      <c r="H418" s="701"/>
      <c r="I418" s="701"/>
      <c r="J418" s="701"/>
      <c r="K418" s="701"/>
      <c r="L418" s="701"/>
      <c r="M418" s="701"/>
      <c r="N418" s="701">
        <v>3</v>
      </c>
      <c r="O418" s="701">
        <v>3282</v>
      </c>
      <c r="P418" s="726"/>
      <c r="Q418" s="702">
        <v>1094</v>
      </c>
    </row>
    <row r="419" spans="1:17" ht="14.45" customHeight="1" x14ac:dyDescent="0.2">
      <c r="A419" s="696" t="s">
        <v>4350</v>
      </c>
      <c r="B419" s="697" t="s">
        <v>3898</v>
      </c>
      <c r="C419" s="697" t="s">
        <v>2552</v>
      </c>
      <c r="D419" s="697" t="s">
        <v>4355</v>
      </c>
      <c r="E419" s="697" t="s">
        <v>4356</v>
      </c>
      <c r="F419" s="701"/>
      <c r="G419" s="701"/>
      <c r="H419" s="701"/>
      <c r="I419" s="701"/>
      <c r="J419" s="701"/>
      <c r="K419" s="701"/>
      <c r="L419" s="701"/>
      <c r="M419" s="701"/>
      <c r="N419" s="701">
        <v>1</v>
      </c>
      <c r="O419" s="701">
        <v>1173</v>
      </c>
      <c r="P419" s="726"/>
      <c r="Q419" s="702">
        <v>1173</v>
      </c>
    </row>
    <row r="420" spans="1:17" ht="14.45" customHeight="1" x14ac:dyDescent="0.2">
      <c r="A420" s="696" t="s">
        <v>4350</v>
      </c>
      <c r="B420" s="697" t="s">
        <v>3898</v>
      </c>
      <c r="C420" s="697" t="s">
        <v>2552</v>
      </c>
      <c r="D420" s="697" t="s">
        <v>4357</v>
      </c>
      <c r="E420" s="697" t="s">
        <v>4358</v>
      </c>
      <c r="F420" s="701">
        <v>4</v>
      </c>
      <c r="G420" s="701">
        <v>3384</v>
      </c>
      <c r="H420" s="701"/>
      <c r="I420" s="701">
        <v>846</v>
      </c>
      <c r="J420" s="701"/>
      <c r="K420" s="701"/>
      <c r="L420" s="701"/>
      <c r="M420" s="701"/>
      <c r="N420" s="701"/>
      <c r="O420" s="701"/>
      <c r="P420" s="726"/>
      <c r="Q420" s="702"/>
    </row>
    <row r="421" spans="1:17" ht="14.45" customHeight="1" x14ac:dyDescent="0.2">
      <c r="A421" s="696" t="s">
        <v>4350</v>
      </c>
      <c r="B421" s="697" t="s">
        <v>3898</v>
      </c>
      <c r="C421" s="697" t="s">
        <v>2552</v>
      </c>
      <c r="D421" s="697" t="s">
        <v>4359</v>
      </c>
      <c r="E421" s="697" t="s">
        <v>4360</v>
      </c>
      <c r="F421" s="701"/>
      <c r="G421" s="701"/>
      <c r="H421" s="701"/>
      <c r="I421" s="701"/>
      <c r="J421" s="701"/>
      <c r="K421" s="701"/>
      <c r="L421" s="701"/>
      <c r="M421" s="701"/>
      <c r="N421" s="701">
        <v>2</v>
      </c>
      <c r="O421" s="701">
        <v>1622</v>
      </c>
      <c r="P421" s="726"/>
      <c r="Q421" s="702">
        <v>811</v>
      </c>
    </row>
    <row r="422" spans="1:17" ht="14.45" customHeight="1" x14ac:dyDescent="0.2">
      <c r="A422" s="696" t="s">
        <v>4350</v>
      </c>
      <c r="B422" s="697" t="s">
        <v>3898</v>
      </c>
      <c r="C422" s="697" t="s">
        <v>2552</v>
      </c>
      <c r="D422" s="697" t="s">
        <v>4361</v>
      </c>
      <c r="E422" s="697" t="s">
        <v>4362</v>
      </c>
      <c r="F422" s="701"/>
      <c r="G422" s="701"/>
      <c r="H422" s="701"/>
      <c r="I422" s="701"/>
      <c r="J422" s="701"/>
      <c r="K422" s="701"/>
      <c r="L422" s="701"/>
      <c r="M422" s="701"/>
      <c r="N422" s="701">
        <v>2</v>
      </c>
      <c r="O422" s="701">
        <v>1622</v>
      </c>
      <c r="P422" s="726"/>
      <c r="Q422" s="702">
        <v>811</v>
      </c>
    </row>
    <row r="423" spans="1:17" ht="14.45" customHeight="1" x14ac:dyDescent="0.2">
      <c r="A423" s="696" t="s">
        <v>4350</v>
      </c>
      <c r="B423" s="697" t="s">
        <v>3898</v>
      </c>
      <c r="C423" s="697" t="s">
        <v>2552</v>
      </c>
      <c r="D423" s="697" t="s">
        <v>3714</v>
      </c>
      <c r="E423" s="697" t="s">
        <v>3715</v>
      </c>
      <c r="F423" s="701">
        <v>6</v>
      </c>
      <c r="G423" s="701">
        <v>1008</v>
      </c>
      <c r="H423" s="701"/>
      <c r="I423" s="701">
        <v>168</v>
      </c>
      <c r="J423" s="701">
        <v>19</v>
      </c>
      <c r="K423" s="701">
        <v>3192</v>
      </c>
      <c r="L423" s="701"/>
      <c r="M423" s="701">
        <v>168</v>
      </c>
      <c r="N423" s="701">
        <v>24</v>
      </c>
      <c r="O423" s="701">
        <v>4056</v>
      </c>
      <c r="P423" s="726"/>
      <c r="Q423" s="702">
        <v>169</v>
      </c>
    </row>
    <row r="424" spans="1:17" ht="14.45" customHeight="1" x14ac:dyDescent="0.2">
      <c r="A424" s="696" t="s">
        <v>4350</v>
      </c>
      <c r="B424" s="697" t="s">
        <v>3898</v>
      </c>
      <c r="C424" s="697" t="s">
        <v>2552</v>
      </c>
      <c r="D424" s="697" t="s">
        <v>4363</v>
      </c>
      <c r="E424" s="697" t="s">
        <v>4364</v>
      </c>
      <c r="F424" s="701">
        <v>6</v>
      </c>
      <c r="G424" s="701">
        <v>1050</v>
      </c>
      <c r="H424" s="701"/>
      <c r="I424" s="701">
        <v>175</v>
      </c>
      <c r="J424" s="701">
        <v>18</v>
      </c>
      <c r="K424" s="701">
        <v>3150</v>
      </c>
      <c r="L424" s="701"/>
      <c r="M424" s="701">
        <v>175</v>
      </c>
      <c r="N424" s="701">
        <v>22</v>
      </c>
      <c r="O424" s="701">
        <v>3872</v>
      </c>
      <c r="P424" s="726"/>
      <c r="Q424" s="702">
        <v>176</v>
      </c>
    </row>
    <row r="425" spans="1:17" ht="14.45" customHeight="1" x14ac:dyDescent="0.2">
      <c r="A425" s="696" t="s">
        <v>4350</v>
      </c>
      <c r="B425" s="697" t="s">
        <v>3898</v>
      </c>
      <c r="C425" s="697" t="s">
        <v>2552</v>
      </c>
      <c r="D425" s="697" t="s">
        <v>3722</v>
      </c>
      <c r="E425" s="697" t="s">
        <v>3723</v>
      </c>
      <c r="F425" s="701"/>
      <c r="G425" s="701"/>
      <c r="H425" s="701"/>
      <c r="I425" s="701"/>
      <c r="J425" s="701"/>
      <c r="K425" s="701"/>
      <c r="L425" s="701"/>
      <c r="M425" s="701"/>
      <c r="N425" s="701">
        <v>1</v>
      </c>
      <c r="O425" s="701">
        <v>356</v>
      </c>
      <c r="P425" s="726"/>
      <c r="Q425" s="702">
        <v>356</v>
      </c>
    </row>
    <row r="426" spans="1:17" ht="14.45" customHeight="1" x14ac:dyDescent="0.2">
      <c r="A426" s="696" t="s">
        <v>4350</v>
      </c>
      <c r="B426" s="697" t="s">
        <v>3898</v>
      </c>
      <c r="C426" s="697" t="s">
        <v>2552</v>
      </c>
      <c r="D426" s="697" t="s">
        <v>4365</v>
      </c>
      <c r="E426" s="697" t="s">
        <v>4366</v>
      </c>
      <c r="F426" s="701"/>
      <c r="G426" s="701"/>
      <c r="H426" s="701"/>
      <c r="I426" s="701"/>
      <c r="J426" s="701"/>
      <c r="K426" s="701"/>
      <c r="L426" s="701"/>
      <c r="M426" s="701"/>
      <c r="N426" s="701">
        <v>1</v>
      </c>
      <c r="O426" s="701">
        <v>555</v>
      </c>
      <c r="P426" s="726"/>
      <c r="Q426" s="702">
        <v>555</v>
      </c>
    </row>
    <row r="427" spans="1:17" ht="14.45" customHeight="1" x14ac:dyDescent="0.2">
      <c r="A427" s="696" t="s">
        <v>4350</v>
      </c>
      <c r="B427" s="697" t="s">
        <v>3898</v>
      </c>
      <c r="C427" s="697" t="s">
        <v>2552</v>
      </c>
      <c r="D427" s="697" t="s">
        <v>4367</v>
      </c>
      <c r="E427" s="697" t="s">
        <v>4368</v>
      </c>
      <c r="F427" s="701"/>
      <c r="G427" s="701"/>
      <c r="H427" s="701"/>
      <c r="I427" s="701"/>
      <c r="J427" s="701"/>
      <c r="K427" s="701"/>
      <c r="L427" s="701"/>
      <c r="M427" s="701"/>
      <c r="N427" s="701">
        <v>1</v>
      </c>
      <c r="O427" s="701">
        <v>660</v>
      </c>
      <c r="P427" s="726"/>
      <c r="Q427" s="702">
        <v>660</v>
      </c>
    </row>
    <row r="428" spans="1:17" ht="14.45" customHeight="1" x14ac:dyDescent="0.2">
      <c r="A428" s="696" t="s">
        <v>4350</v>
      </c>
      <c r="B428" s="697" t="s">
        <v>3898</v>
      </c>
      <c r="C428" s="697" t="s">
        <v>2552</v>
      </c>
      <c r="D428" s="697" t="s">
        <v>4369</v>
      </c>
      <c r="E428" s="697" t="s">
        <v>4370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660</v>
      </c>
      <c r="P428" s="726"/>
      <c r="Q428" s="702">
        <v>660</v>
      </c>
    </row>
    <row r="429" spans="1:17" ht="14.45" customHeight="1" x14ac:dyDescent="0.2">
      <c r="A429" s="696" t="s">
        <v>4350</v>
      </c>
      <c r="B429" s="697" t="s">
        <v>3898</v>
      </c>
      <c r="C429" s="697" t="s">
        <v>2552</v>
      </c>
      <c r="D429" s="697" t="s">
        <v>4371</v>
      </c>
      <c r="E429" s="697" t="s">
        <v>4372</v>
      </c>
      <c r="F429" s="701"/>
      <c r="G429" s="701"/>
      <c r="H429" s="701"/>
      <c r="I429" s="701"/>
      <c r="J429" s="701">
        <v>1</v>
      </c>
      <c r="K429" s="701">
        <v>680</v>
      </c>
      <c r="L429" s="701"/>
      <c r="M429" s="701">
        <v>680</v>
      </c>
      <c r="N429" s="701">
        <v>1</v>
      </c>
      <c r="O429" s="701">
        <v>683</v>
      </c>
      <c r="P429" s="726"/>
      <c r="Q429" s="702">
        <v>683</v>
      </c>
    </row>
    <row r="430" spans="1:17" ht="14.45" customHeight="1" x14ac:dyDescent="0.2">
      <c r="A430" s="696" t="s">
        <v>4350</v>
      </c>
      <c r="B430" s="697" t="s">
        <v>3898</v>
      </c>
      <c r="C430" s="697" t="s">
        <v>2552</v>
      </c>
      <c r="D430" s="697" t="s">
        <v>4373</v>
      </c>
      <c r="E430" s="697" t="s">
        <v>4374</v>
      </c>
      <c r="F430" s="701"/>
      <c r="G430" s="701"/>
      <c r="H430" s="701"/>
      <c r="I430" s="701"/>
      <c r="J430" s="701"/>
      <c r="K430" s="701"/>
      <c r="L430" s="701"/>
      <c r="M430" s="701"/>
      <c r="N430" s="701">
        <v>1</v>
      </c>
      <c r="O430" s="701">
        <v>357</v>
      </c>
      <c r="P430" s="726"/>
      <c r="Q430" s="702">
        <v>357</v>
      </c>
    </row>
    <row r="431" spans="1:17" ht="14.45" customHeight="1" x14ac:dyDescent="0.2">
      <c r="A431" s="696" t="s">
        <v>4350</v>
      </c>
      <c r="B431" s="697" t="s">
        <v>3898</v>
      </c>
      <c r="C431" s="697" t="s">
        <v>2552</v>
      </c>
      <c r="D431" s="697" t="s">
        <v>4375</v>
      </c>
      <c r="E431" s="697" t="s">
        <v>4376</v>
      </c>
      <c r="F431" s="701"/>
      <c r="G431" s="701"/>
      <c r="H431" s="701"/>
      <c r="I431" s="701"/>
      <c r="J431" s="701"/>
      <c r="K431" s="701"/>
      <c r="L431" s="701"/>
      <c r="M431" s="701"/>
      <c r="N431" s="701">
        <v>1</v>
      </c>
      <c r="O431" s="701">
        <v>227</v>
      </c>
      <c r="P431" s="726"/>
      <c r="Q431" s="702">
        <v>227</v>
      </c>
    </row>
    <row r="432" spans="1:17" ht="14.45" customHeight="1" x14ac:dyDescent="0.2">
      <c r="A432" s="696" t="s">
        <v>4350</v>
      </c>
      <c r="B432" s="697" t="s">
        <v>3898</v>
      </c>
      <c r="C432" s="697" t="s">
        <v>2552</v>
      </c>
      <c r="D432" s="697" t="s">
        <v>4377</v>
      </c>
      <c r="E432" s="697" t="s">
        <v>4378</v>
      </c>
      <c r="F432" s="701"/>
      <c r="G432" s="701"/>
      <c r="H432" s="701"/>
      <c r="I432" s="701"/>
      <c r="J432" s="701"/>
      <c r="K432" s="701"/>
      <c r="L432" s="701"/>
      <c r="M432" s="701"/>
      <c r="N432" s="701">
        <v>1</v>
      </c>
      <c r="O432" s="701">
        <v>112</v>
      </c>
      <c r="P432" s="726"/>
      <c r="Q432" s="702">
        <v>112</v>
      </c>
    </row>
    <row r="433" spans="1:17" ht="14.45" customHeight="1" x14ac:dyDescent="0.2">
      <c r="A433" s="696" t="s">
        <v>4350</v>
      </c>
      <c r="B433" s="697" t="s">
        <v>3898</v>
      </c>
      <c r="C433" s="697" t="s">
        <v>2552</v>
      </c>
      <c r="D433" s="697" t="s">
        <v>4379</v>
      </c>
      <c r="E433" s="697" t="s">
        <v>4380</v>
      </c>
      <c r="F433" s="701"/>
      <c r="G433" s="701"/>
      <c r="H433" s="701"/>
      <c r="I433" s="701"/>
      <c r="J433" s="701"/>
      <c r="K433" s="701"/>
      <c r="L433" s="701"/>
      <c r="M433" s="701"/>
      <c r="N433" s="701">
        <v>2</v>
      </c>
      <c r="O433" s="701">
        <v>628</v>
      </c>
      <c r="P433" s="726"/>
      <c r="Q433" s="702">
        <v>314</v>
      </c>
    </row>
    <row r="434" spans="1:17" ht="14.45" customHeight="1" x14ac:dyDescent="0.2">
      <c r="A434" s="696" t="s">
        <v>4350</v>
      </c>
      <c r="B434" s="697" t="s">
        <v>3898</v>
      </c>
      <c r="C434" s="697" t="s">
        <v>2552</v>
      </c>
      <c r="D434" s="697" t="s">
        <v>3592</v>
      </c>
      <c r="E434" s="697" t="s">
        <v>3593</v>
      </c>
      <c r="F434" s="701">
        <v>18</v>
      </c>
      <c r="G434" s="701">
        <v>6318</v>
      </c>
      <c r="H434" s="701"/>
      <c r="I434" s="701">
        <v>351</v>
      </c>
      <c r="J434" s="701">
        <v>54</v>
      </c>
      <c r="K434" s="701">
        <v>19008</v>
      </c>
      <c r="L434" s="701"/>
      <c r="M434" s="701">
        <v>352</v>
      </c>
      <c r="N434" s="701">
        <v>60</v>
      </c>
      <c r="O434" s="701">
        <v>21240</v>
      </c>
      <c r="P434" s="726"/>
      <c r="Q434" s="702">
        <v>354</v>
      </c>
    </row>
    <row r="435" spans="1:17" ht="14.45" customHeight="1" x14ac:dyDescent="0.2">
      <c r="A435" s="696" t="s">
        <v>4350</v>
      </c>
      <c r="B435" s="697" t="s">
        <v>3898</v>
      </c>
      <c r="C435" s="697" t="s">
        <v>2552</v>
      </c>
      <c r="D435" s="697" t="s">
        <v>3754</v>
      </c>
      <c r="E435" s="697" t="s">
        <v>3755</v>
      </c>
      <c r="F435" s="701"/>
      <c r="G435" s="701"/>
      <c r="H435" s="701"/>
      <c r="I435" s="701"/>
      <c r="J435" s="701"/>
      <c r="K435" s="701"/>
      <c r="L435" s="701"/>
      <c r="M435" s="701"/>
      <c r="N435" s="701">
        <v>1</v>
      </c>
      <c r="O435" s="701">
        <v>151</v>
      </c>
      <c r="P435" s="726"/>
      <c r="Q435" s="702">
        <v>151</v>
      </c>
    </row>
    <row r="436" spans="1:17" ht="14.45" customHeight="1" x14ac:dyDescent="0.2">
      <c r="A436" s="696" t="s">
        <v>4350</v>
      </c>
      <c r="B436" s="697" t="s">
        <v>3898</v>
      </c>
      <c r="C436" s="697" t="s">
        <v>2552</v>
      </c>
      <c r="D436" s="697" t="s">
        <v>4381</v>
      </c>
      <c r="E436" s="697" t="s">
        <v>4382</v>
      </c>
      <c r="F436" s="701"/>
      <c r="G436" s="701"/>
      <c r="H436" s="701"/>
      <c r="I436" s="701"/>
      <c r="J436" s="701">
        <v>1</v>
      </c>
      <c r="K436" s="701">
        <v>213</v>
      </c>
      <c r="L436" s="701"/>
      <c r="M436" s="701">
        <v>213</v>
      </c>
      <c r="N436" s="701">
        <v>1</v>
      </c>
      <c r="O436" s="701">
        <v>217</v>
      </c>
      <c r="P436" s="726"/>
      <c r="Q436" s="702">
        <v>217</v>
      </c>
    </row>
    <row r="437" spans="1:17" ht="14.45" customHeight="1" x14ac:dyDescent="0.2">
      <c r="A437" s="696" t="s">
        <v>4350</v>
      </c>
      <c r="B437" s="697" t="s">
        <v>3898</v>
      </c>
      <c r="C437" s="697" t="s">
        <v>2552</v>
      </c>
      <c r="D437" s="697" t="s">
        <v>4383</v>
      </c>
      <c r="E437" s="697" t="s">
        <v>4384</v>
      </c>
      <c r="F437" s="701">
        <v>4</v>
      </c>
      <c r="G437" s="701">
        <v>160</v>
      </c>
      <c r="H437" s="701"/>
      <c r="I437" s="701">
        <v>40</v>
      </c>
      <c r="J437" s="701">
        <v>3</v>
      </c>
      <c r="K437" s="701">
        <v>120</v>
      </c>
      <c r="L437" s="701"/>
      <c r="M437" s="701">
        <v>40</v>
      </c>
      <c r="N437" s="701">
        <v>4</v>
      </c>
      <c r="O437" s="701">
        <v>168</v>
      </c>
      <c r="P437" s="726"/>
      <c r="Q437" s="702">
        <v>42</v>
      </c>
    </row>
    <row r="438" spans="1:17" ht="14.45" customHeight="1" x14ac:dyDescent="0.2">
      <c r="A438" s="696" t="s">
        <v>4350</v>
      </c>
      <c r="B438" s="697" t="s">
        <v>3898</v>
      </c>
      <c r="C438" s="697" t="s">
        <v>2552</v>
      </c>
      <c r="D438" s="697" t="s">
        <v>4385</v>
      </c>
      <c r="E438" s="697" t="s">
        <v>4386</v>
      </c>
      <c r="F438" s="701">
        <v>1</v>
      </c>
      <c r="G438" s="701">
        <v>5030</v>
      </c>
      <c r="H438" s="701"/>
      <c r="I438" s="701">
        <v>5030</v>
      </c>
      <c r="J438" s="701"/>
      <c r="K438" s="701"/>
      <c r="L438" s="701"/>
      <c r="M438" s="701"/>
      <c r="N438" s="701"/>
      <c r="O438" s="701"/>
      <c r="P438" s="726"/>
      <c r="Q438" s="702"/>
    </row>
    <row r="439" spans="1:17" ht="14.45" customHeight="1" x14ac:dyDescent="0.2">
      <c r="A439" s="696" t="s">
        <v>4350</v>
      </c>
      <c r="B439" s="697" t="s">
        <v>3898</v>
      </c>
      <c r="C439" s="697" t="s">
        <v>2552</v>
      </c>
      <c r="D439" s="697" t="s">
        <v>3794</v>
      </c>
      <c r="E439" s="697" t="s">
        <v>3795</v>
      </c>
      <c r="F439" s="701">
        <v>6</v>
      </c>
      <c r="G439" s="701">
        <v>1026</v>
      </c>
      <c r="H439" s="701"/>
      <c r="I439" s="701">
        <v>171</v>
      </c>
      <c r="J439" s="701">
        <v>20</v>
      </c>
      <c r="K439" s="701">
        <v>3420</v>
      </c>
      <c r="L439" s="701"/>
      <c r="M439" s="701">
        <v>171</v>
      </c>
      <c r="N439" s="701">
        <v>24</v>
      </c>
      <c r="O439" s="701">
        <v>4128</v>
      </c>
      <c r="P439" s="726"/>
      <c r="Q439" s="702">
        <v>172</v>
      </c>
    </row>
    <row r="440" spans="1:17" ht="14.45" customHeight="1" x14ac:dyDescent="0.2">
      <c r="A440" s="696" t="s">
        <v>4350</v>
      </c>
      <c r="B440" s="697" t="s">
        <v>3898</v>
      </c>
      <c r="C440" s="697" t="s">
        <v>2552</v>
      </c>
      <c r="D440" s="697" t="s">
        <v>4387</v>
      </c>
      <c r="E440" s="697" t="s">
        <v>4388</v>
      </c>
      <c r="F440" s="701"/>
      <c r="G440" s="701"/>
      <c r="H440" s="701"/>
      <c r="I440" s="701"/>
      <c r="J440" s="701"/>
      <c r="K440" s="701"/>
      <c r="L440" s="701"/>
      <c r="M440" s="701"/>
      <c r="N440" s="701">
        <v>6</v>
      </c>
      <c r="O440" s="701">
        <v>2124</v>
      </c>
      <c r="P440" s="726"/>
      <c r="Q440" s="702">
        <v>354</v>
      </c>
    </row>
    <row r="441" spans="1:17" ht="14.45" customHeight="1" x14ac:dyDescent="0.2">
      <c r="A441" s="696" t="s">
        <v>4350</v>
      </c>
      <c r="B441" s="697" t="s">
        <v>3898</v>
      </c>
      <c r="C441" s="697" t="s">
        <v>2552</v>
      </c>
      <c r="D441" s="697" t="s">
        <v>3814</v>
      </c>
      <c r="E441" s="697" t="s">
        <v>3815</v>
      </c>
      <c r="F441" s="701">
        <v>6</v>
      </c>
      <c r="G441" s="701">
        <v>1044</v>
      </c>
      <c r="H441" s="701"/>
      <c r="I441" s="701">
        <v>174</v>
      </c>
      <c r="J441" s="701">
        <v>20</v>
      </c>
      <c r="K441" s="701">
        <v>3480</v>
      </c>
      <c r="L441" s="701"/>
      <c r="M441" s="701">
        <v>174</v>
      </c>
      <c r="N441" s="701">
        <v>24</v>
      </c>
      <c r="O441" s="701">
        <v>4200</v>
      </c>
      <c r="P441" s="726"/>
      <c r="Q441" s="702">
        <v>175</v>
      </c>
    </row>
    <row r="442" spans="1:17" ht="14.45" customHeight="1" x14ac:dyDescent="0.2">
      <c r="A442" s="696" t="s">
        <v>4350</v>
      </c>
      <c r="B442" s="697" t="s">
        <v>3898</v>
      </c>
      <c r="C442" s="697" t="s">
        <v>2552</v>
      </c>
      <c r="D442" s="697" t="s">
        <v>4389</v>
      </c>
      <c r="E442" s="697" t="s">
        <v>4390</v>
      </c>
      <c r="F442" s="701"/>
      <c r="G442" s="701"/>
      <c r="H442" s="701"/>
      <c r="I442" s="701"/>
      <c r="J442" s="701"/>
      <c r="K442" s="701"/>
      <c r="L442" s="701"/>
      <c r="M442" s="701"/>
      <c r="N442" s="701">
        <v>12</v>
      </c>
      <c r="O442" s="701">
        <v>4836</v>
      </c>
      <c r="P442" s="726"/>
      <c r="Q442" s="702">
        <v>403</v>
      </c>
    </row>
    <row r="443" spans="1:17" ht="14.45" customHeight="1" x14ac:dyDescent="0.2">
      <c r="A443" s="696" t="s">
        <v>4350</v>
      </c>
      <c r="B443" s="697" t="s">
        <v>3898</v>
      </c>
      <c r="C443" s="697" t="s">
        <v>2552</v>
      </c>
      <c r="D443" s="697" t="s">
        <v>4391</v>
      </c>
      <c r="E443" s="697" t="s">
        <v>4392</v>
      </c>
      <c r="F443" s="701"/>
      <c r="G443" s="701"/>
      <c r="H443" s="701"/>
      <c r="I443" s="701"/>
      <c r="J443" s="701"/>
      <c r="K443" s="701"/>
      <c r="L443" s="701"/>
      <c r="M443" s="701"/>
      <c r="N443" s="701">
        <v>1</v>
      </c>
      <c r="O443" s="701">
        <v>660</v>
      </c>
      <c r="P443" s="726"/>
      <c r="Q443" s="702">
        <v>660</v>
      </c>
    </row>
    <row r="444" spans="1:17" ht="14.45" customHeight="1" x14ac:dyDescent="0.2">
      <c r="A444" s="696" t="s">
        <v>4350</v>
      </c>
      <c r="B444" s="697" t="s">
        <v>3898</v>
      </c>
      <c r="C444" s="697" t="s">
        <v>2552</v>
      </c>
      <c r="D444" s="697" t="s">
        <v>4393</v>
      </c>
      <c r="E444" s="697" t="s">
        <v>4394</v>
      </c>
      <c r="F444" s="701"/>
      <c r="G444" s="701"/>
      <c r="H444" s="701"/>
      <c r="I444" s="701"/>
      <c r="J444" s="701"/>
      <c r="K444" s="701"/>
      <c r="L444" s="701"/>
      <c r="M444" s="701"/>
      <c r="N444" s="701">
        <v>1</v>
      </c>
      <c r="O444" s="701">
        <v>660</v>
      </c>
      <c r="P444" s="726"/>
      <c r="Q444" s="702">
        <v>660</v>
      </c>
    </row>
    <row r="445" spans="1:17" ht="14.45" customHeight="1" x14ac:dyDescent="0.2">
      <c r="A445" s="696" t="s">
        <v>4350</v>
      </c>
      <c r="B445" s="697" t="s">
        <v>3898</v>
      </c>
      <c r="C445" s="697" t="s">
        <v>2552</v>
      </c>
      <c r="D445" s="697" t="s">
        <v>4395</v>
      </c>
      <c r="E445" s="697" t="s">
        <v>4396</v>
      </c>
      <c r="F445" s="701"/>
      <c r="G445" s="701"/>
      <c r="H445" s="701"/>
      <c r="I445" s="701"/>
      <c r="J445" s="701">
        <v>1</v>
      </c>
      <c r="K445" s="701">
        <v>680</v>
      </c>
      <c r="L445" s="701"/>
      <c r="M445" s="701">
        <v>680</v>
      </c>
      <c r="N445" s="701">
        <v>1</v>
      </c>
      <c r="O445" s="701">
        <v>683</v>
      </c>
      <c r="P445" s="726"/>
      <c r="Q445" s="702">
        <v>683</v>
      </c>
    </row>
    <row r="446" spans="1:17" ht="14.45" customHeight="1" x14ac:dyDescent="0.2">
      <c r="A446" s="696" t="s">
        <v>4350</v>
      </c>
      <c r="B446" s="697" t="s">
        <v>3898</v>
      </c>
      <c r="C446" s="697" t="s">
        <v>2552</v>
      </c>
      <c r="D446" s="697" t="s">
        <v>4397</v>
      </c>
      <c r="E446" s="697" t="s">
        <v>4398</v>
      </c>
      <c r="F446" s="701"/>
      <c r="G446" s="701"/>
      <c r="H446" s="701"/>
      <c r="I446" s="701"/>
      <c r="J446" s="701"/>
      <c r="K446" s="701"/>
      <c r="L446" s="701"/>
      <c r="M446" s="701"/>
      <c r="N446" s="701">
        <v>1</v>
      </c>
      <c r="O446" s="701">
        <v>482</v>
      </c>
      <c r="P446" s="726"/>
      <c r="Q446" s="702">
        <v>482</v>
      </c>
    </row>
    <row r="447" spans="1:17" ht="14.45" customHeight="1" x14ac:dyDescent="0.2">
      <c r="A447" s="696" t="s">
        <v>4350</v>
      </c>
      <c r="B447" s="697" t="s">
        <v>3898</v>
      </c>
      <c r="C447" s="697" t="s">
        <v>2552</v>
      </c>
      <c r="D447" s="697" t="s">
        <v>4399</v>
      </c>
      <c r="E447" s="697" t="s">
        <v>4400</v>
      </c>
      <c r="F447" s="701"/>
      <c r="G447" s="701"/>
      <c r="H447" s="701"/>
      <c r="I447" s="701"/>
      <c r="J447" s="701"/>
      <c r="K447" s="701"/>
      <c r="L447" s="701"/>
      <c r="M447" s="701"/>
      <c r="N447" s="701">
        <v>2</v>
      </c>
      <c r="O447" s="701">
        <v>1622</v>
      </c>
      <c r="P447" s="726"/>
      <c r="Q447" s="702">
        <v>811</v>
      </c>
    </row>
    <row r="448" spans="1:17" ht="14.45" customHeight="1" x14ac:dyDescent="0.2">
      <c r="A448" s="696" t="s">
        <v>4350</v>
      </c>
      <c r="B448" s="697" t="s">
        <v>3898</v>
      </c>
      <c r="C448" s="697" t="s">
        <v>2552</v>
      </c>
      <c r="D448" s="697" t="s">
        <v>4401</v>
      </c>
      <c r="E448" s="697" t="s">
        <v>4402</v>
      </c>
      <c r="F448" s="701">
        <v>6</v>
      </c>
      <c r="G448" s="701">
        <v>1008</v>
      </c>
      <c r="H448" s="701"/>
      <c r="I448" s="701">
        <v>168</v>
      </c>
      <c r="J448" s="701">
        <v>18</v>
      </c>
      <c r="K448" s="701">
        <v>3024</v>
      </c>
      <c r="L448" s="701"/>
      <c r="M448" s="701">
        <v>168</v>
      </c>
      <c r="N448" s="701">
        <v>22</v>
      </c>
      <c r="O448" s="701">
        <v>3718</v>
      </c>
      <c r="P448" s="726"/>
      <c r="Q448" s="702">
        <v>169</v>
      </c>
    </row>
    <row r="449" spans="1:17" ht="14.45" customHeight="1" x14ac:dyDescent="0.2">
      <c r="A449" s="696" t="s">
        <v>4350</v>
      </c>
      <c r="B449" s="697" t="s">
        <v>3898</v>
      </c>
      <c r="C449" s="697" t="s">
        <v>2552</v>
      </c>
      <c r="D449" s="697" t="s">
        <v>4403</v>
      </c>
      <c r="E449" s="697" t="s">
        <v>4404</v>
      </c>
      <c r="F449" s="701"/>
      <c r="G449" s="701"/>
      <c r="H449" s="701"/>
      <c r="I449" s="701"/>
      <c r="J449" s="701"/>
      <c r="K449" s="701"/>
      <c r="L449" s="701"/>
      <c r="M449" s="701"/>
      <c r="N449" s="701">
        <v>1</v>
      </c>
      <c r="O449" s="701">
        <v>576</v>
      </c>
      <c r="P449" s="726"/>
      <c r="Q449" s="702">
        <v>576</v>
      </c>
    </row>
    <row r="450" spans="1:17" ht="14.45" customHeight="1" x14ac:dyDescent="0.2">
      <c r="A450" s="696" t="s">
        <v>4350</v>
      </c>
      <c r="B450" s="697" t="s">
        <v>3898</v>
      </c>
      <c r="C450" s="697" t="s">
        <v>2552</v>
      </c>
      <c r="D450" s="697" t="s">
        <v>4405</v>
      </c>
      <c r="E450" s="697" t="s">
        <v>4406</v>
      </c>
      <c r="F450" s="701"/>
      <c r="G450" s="701"/>
      <c r="H450" s="701"/>
      <c r="I450" s="701"/>
      <c r="J450" s="701"/>
      <c r="K450" s="701"/>
      <c r="L450" s="701"/>
      <c r="M450" s="701"/>
      <c r="N450" s="701">
        <v>1</v>
      </c>
      <c r="O450" s="701">
        <v>1404</v>
      </c>
      <c r="P450" s="726"/>
      <c r="Q450" s="702">
        <v>1404</v>
      </c>
    </row>
    <row r="451" spans="1:17" ht="14.45" customHeight="1" x14ac:dyDescent="0.2">
      <c r="A451" s="696" t="s">
        <v>4350</v>
      </c>
      <c r="B451" s="697" t="s">
        <v>3898</v>
      </c>
      <c r="C451" s="697" t="s">
        <v>2552</v>
      </c>
      <c r="D451" s="697" t="s">
        <v>4407</v>
      </c>
      <c r="E451" s="697" t="s">
        <v>4408</v>
      </c>
      <c r="F451" s="701"/>
      <c r="G451" s="701"/>
      <c r="H451" s="701"/>
      <c r="I451" s="701"/>
      <c r="J451" s="701"/>
      <c r="K451" s="701"/>
      <c r="L451" s="701"/>
      <c r="M451" s="701"/>
      <c r="N451" s="701">
        <v>2</v>
      </c>
      <c r="O451" s="701">
        <v>1622</v>
      </c>
      <c r="P451" s="726"/>
      <c r="Q451" s="702">
        <v>811</v>
      </c>
    </row>
    <row r="452" spans="1:17" ht="14.45" customHeight="1" x14ac:dyDescent="0.2">
      <c r="A452" s="696" t="s">
        <v>4350</v>
      </c>
      <c r="B452" s="697" t="s">
        <v>3898</v>
      </c>
      <c r="C452" s="697" t="s">
        <v>2552</v>
      </c>
      <c r="D452" s="697" t="s">
        <v>4409</v>
      </c>
      <c r="E452" s="697" t="s">
        <v>4410</v>
      </c>
      <c r="F452" s="701"/>
      <c r="G452" s="701"/>
      <c r="H452" s="701"/>
      <c r="I452" s="701"/>
      <c r="J452" s="701">
        <v>1</v>
      </c>
      <c r="K452" s="701">
        <v>350</v>
      </c>
      <c r="L452" s="701"/>
      <c r="M452" s="701">
        <v>350</v>
      </c>
      <c r="N452" s="701">
        <v>3</v>
      </c>
      <c r="O452" s="701">
        <v>1098</v>
      </c>
      <c r="P452" s="726"/>
      <c r="Q452" s="702">
        <v>366</v>
      </c>
    </row>
    <row r="453" spans="1:17" ht="14.45" customHeight="1" x14ac:dyDescent="0.2">
      <c r="A453" s="696" t="s">
        <v>4350</v>
      </c>
      <c r="B453" s="697" t="s">
        <v>3898</v>
      </c>
      <c r="C453" s="697" t="s">
        <v>2552</v>
      </c>
      <c r="D453" s="697" t="s">
        <v>4411</v>
      </c>
      <c r="E453" s="697" t="s">
        <v>4412</v>
      </c>
      <c r="F453" s="701">
        <v>2</v>
      </c>
      <c r="G453" s="701">
        <v>8204</v>
      </c>
      <c r="H453" s="701"/>
      <c r="I453" s="701">
        <v>4102</v>
      </c>
      <c r="J453" s="701"/>
      <c r="K453" s="701"/>
      <c r="L453" s="701"/>
      <c r="M453" s="701"/>
      <c r="N453" s="701"/>
      <c r="O453" s="701"/>
      <c r="P453" s="726"/>
      <c r="Q453" s="702"/>
    </row>
    <row r="454" spans="1:17" ht="14.45" customHeight="1" x14ac:dyDescent="0.2">
      <c r="A454" s="696" t="s">
        <v>4350</v>
      </c>
      <c r="B454" s="697" t="s">
        <v>3898</v>
      </c>
      <c r="C454" s="697" t="s">
        <v>2552</v>
      </c>
      <c r="D454" s="697" t="s">
        <v>4413</v>
      </c>
      <c r="E454" s="697" t="s">
        <v>4414</v>
      </c>
      <c r="F454" s="701"/>
      <c r="G454" s="701"/>
      <c r="H454" s="701"/>
      <c r="I454" s="701"/>
      <c r="J454" s="701">
        <v>1</v>
      </c>
      <c r="K454" s="701">
        <v>697</v>
      </c>
      <c r="L454" s="701"/>
      <c r="M454" s="701">
        <v>697</v>
      </c>
      <c r="N454" s="701"/>
      <c r="O454" s="701"/>
      <c r="P454" s="726"/>
      <c r="Q454" s="702"/>
    </row>
    <row r="455" spans="1:17" ht="14.45" customHeight="1" x14ac:dyDescent="0.2">
      <c r="A455" s="696" t="s">
        <v>530</v>
      </c>
      <c r="B455" s="697" t="s">
        <v>2551</v>
      </c>
      <c r="C455" s="697" t="s">
        <v>2552</v>
      </c>
      <c r="D455" s="697" t="s">
        <v>3281</v>
      </c>
      <c r="E455" s="697" t="s">
        <v>3282</v>
      </c>
      <c r="F455" s="701"/>
      <c r="G455" s="701"/>
      <c r="H455" s="701"/>
      <c r="I455" s="701"/>
      <c r="J455" s="701">
        <v>1</v>
      </c>
      <c r="K455" s="701">
        <v>268</v>
      </c>
      <c r="L455" s="701"/>
      <c r="M455" s="701">
        <v>268</v>
      </c>
      <c r="N455" s="701"/>
      <c r="O455" s="701"/>
      <c r="P455" s="726"/>
      <c r="Q455" s="702"/>
    </row>
    <row r="456" spans="1:17" ht="14.45" customHeight="1" x14ac:dyDescent="0.2">
      <c r="A456" s="696" t="s">
        <v>4415</v>
      </c>
      <c r="B456" s="697" t="s">
        <v>4284</v>
      </c>
      <c r="C456" s="697" t="s">
        <v>2552</v>
      </c>
      <c r="D456" s="697" t="s">
        <v>4293</v>
      </c>
      <c r="E456" s="697" t="s">
        <v>4294</v>
      </c>
      <c r="F456" s="701"/>
      <c r="G456" s="701"/>
      <c r="H456" s="701"/>
      <c r="I456" s="701"/>
      <c r="J456" s="701"/>
      <c r="K456" s="701"/>
      <c r="L456" s="701"/>
      <c r="M456" s="701"/>
      <c r="N456" s="701">
        <v>2</v>
      </c>
      <c r="O456" s="701">
        <v>758</v>
      </c>
      <c r="P456" s="726"/>
      <c r="Q456" s="702">
        <v>379</v>
      </c>
    </row>
    <row r="457" spans="1:17" ht="14.45" customHeight="1" x14ac:dyDescent="0.2">
      <c r="A457" s="696" t="s">
        <v>4415</v>
      </c>
      <c r="B457" s="697" t="s">
        <v>4284</v>
      </c>
      <c r="C457" s="697" t="s">
        <v>2552</v>
      </c>
      <c r="D457" s="697" t="s">
        <v>4345</v>
      </c>
      <c r="E457" s="697" t="s">
        <v>4346</v>
      </c>
      <c r="F457" s="701"/>
      <c r="G457" s="701"/>
      <c r="H457" s="701"/>
      <c r="I457" s="701"/>
      <c r="J457" s="701"/>
      <c r="K457" s="701"/>
      <c r="L457" s="701"/>
      <c r="M457" s="701"/>
      <c r="N457" s="701">
        <v>1</v>
      </c>
      <c r="O457" s="701">
        <v>1310</v>
      </c>
      <c r="P457" s="726"/>
      <c r="Q457" s="702">
        <v>1310</v>
      </c>
    </row>
    <row r="458" spans="1:17" ht="14.45" customHeight="1" x14ac:dyDescent="0.2">
      <c r="A458" s="696" t="s">
        <v>4415</v>
      </c>
      <c r="B458" s="697" t="s">
        <v>4416</v>
      </c>
      <c r="C458" s="697" t="s">
        <v>2552</v>
      </c>
      <c r="D458" s="697" t="s">
        <v>4417</v>
      </c>
      <c r="E458" s="697" t="s">
        <v>4418</v>
      </c>
      <c r="F458" s="701"/>
      <c r="G458" s="701"/>
      <c r="H458" s="701"/>
      <c r="I458" s="701"/>
      <c r="J458" s="701"/>
      <c r="K458" s="701"/>
      <c r="L458" s="701"/>
      <c r="M458" s="701"/>
      <c r="N458" s="701">
        <v>4</v>
      </c>
      <c r="O458" s="701">
        <v>42420</v>
      </c>
      <c r="P458" s="726"/>
      <c r="Q458" s="702">
        <v>10605</v>
      </c>
    </row>
    <row r="459" spans="1:17" ht="14.45" customHeight="1" x14ac:dyDescent="0.2">
      <c r="A459" s="696" t="s">
        <v>4415</v>
      </c>
      <c r="B459" s="697" t="s">
        <v>4416</v>
      </c>
      <c r="C459" s="697" t="s">
        <v>2552</v>
      </c>
      <c r="D459" s="697" t="s">
        <v>4419</v>
      </c>
      <c r="E459" s="697" t="s">
        <v>4420</v>
      </c>
      <c r="F459" s="701"/>
      <c r="G459" s="701"/>
      <c r="H459" s="701"/>
      <c r="I459" s="701"/>
      <c r="J459" s="701">
        <v>3</v>
      </c>
      <c r="K459" s="701">
        <v>3342</v>
      </c>
      <c r="L459" s="701"/>
      <c r="M459" s="701">
        <v>1114</v>
      </c>
      <c r="N459" s="701"/>
      <c r="O459" s="701"/>
      <c r="P459" s="726"/>
      <c r="Q459" s="702"/>
    </row>
    <row r="460" spans="1:17" ht="14.45" customHeight="1" thickBot="1" x14ac:dyDescent="0.25">
      <c r="A460" s="703" t="s">
        <v>4415</v>
      </c>
      <c r="B460" s="704" t="s">
        <v>4416</v>
      </c>
      <c r="C460" s="704" t="s">
        <v>2552</v>
      </c>
      <c r="D460" s="704" t="s">
        <v>4421</v>
      </c>
      <c r="E460" s="704" t="s">
        <v>4422</v>
      </c>
      <c r="F460" s="708"/>
      <c r="G460" s="708"/>
      <c r="H460" s="708"/>
      <c r="I460" s="708"/>
      <c r="J460" s="708">
        <v>3</v>
      </c>
      <c r="K460" s="708">
        <v>91666.67</v>
      </c>
      <c r="L460" s="708"/>
      <c r="M460" s="708">
        <v>30555.556666666667</v>
      </c>
      <c r="N460" s="708"/>
      <c r="O460" s="708"/>
      <c r="P460" s="716"/>
      <c r="Q460" s="709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07F9504B-4101-46E9-A2BC-7127605022ED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0" t="s">
        <v>305</v>
      </c>
      <c r="B2" s="175"/>
      <c r="C2" s="175"/>
      <c r="D2" s="175"/>
      <c r="E2" s="175"/>
      <c r="F2" s="175"/>
      <c r="G2" s="366"/>
      <c r="H2" s="366"/>
      <c r="I2" s="366"/>
      <c r="J2" s="175"/>
      <c r="K2" s="366"/>
      <c r="L2" s="366"/>
      <c r="M2" s="366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2363</v>
      </c>
      <c r="D3" s="179">
        <f>SUBTOTAL(9,D6:D1048576)</f>
        <v>2461</v>
      </c>
      <c r="E3" s="179">
        <f>SUBTOTAL(9,E6:E1048576)</f>
        <v>2563</v>
      </c>
      <c r="F3" s="180">
        <f>IF(OR(E3=0,D3=0),"",E3/D3)</f>
        <v>1.0414465664364079</v>
      </c>
      <c r="G3" s="367">
        <f>SUBTOTAL(9,G6:G1048576)</f>
        <v>25491.406820000004</v>
      </c>
      <c r="H3" s="368">
        <f>SUBTOTAL(9,H6:H1048576)</f>
        <v>30770.536500000035</v>
      </c>
      <c r="I3" s="368">
        <f>SUBTOTAL(9,I6:I1048576)</f>
        <v>37692.441199999994</v>
      </c>
      <c r="J3" s="180">
        <f>IF(OR(I3=0,H3=0),"",I3/H3)</f>
        <v>1.2249523566155549</v>
      </c>
      <c r="K3" s="367">
        <f>SUBTOTAL(9,K6:K1048576)</f>
        <v>5057</v>
      </c>
      <c r="L3" s="368">
        <f>SUBTOTAL(9,L6:L1048576)</f>
        <v>7278</v>
      </c>
      <c r="M3" s="368">
        <f>SUBTOTAL(9,M6:M1048576)</f>
        <v>10164.5</v>
      </c>
      <c r="N3" s="181">
        <f>IF(OR(M3=0,E3=0),"",M3*1000/E3)</f>
        <v>3965.860319937573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79"/>
      <c r="B5" s="880"/>
      <c r="C5" s="887">
        <v>2019</v>
      </c>
      <c r="D5" s="887">
        <v>2020</v>
      </c>
      <c r="E5" s="887">
        <v>2021</v>
      </c>
      <c r="F5" s="888" t="s">
        <v>2</v>
      </c>
      <c r="G5" s="898">
        <v>2019</v>
      </c>
      <c r="H5" s="887">
        <v>2020</v>
      </c>
      <c r="I5" s="887">
        <v>2021</v>
      </c>
      <c r="J5" s="888" t="s">
        <v>2</v>
      </c>
      <c r="K5" s="898">
        <v>2019</v>
      </c>
      <c r="L5" s="887">
        <v>2020</v>
      </c>
      <c r="M5" s="887">
        <v>2021</v>
      </c>
      <c r="N5" s="899" t="s">
        <v>79</v>
      </c>
    </row>
    <row r="6" spans="1:14" ht="14.45" customHeight="1" x14ac:dyDescent="0.2">
      <c r="A6" s="881" t="s">
        <v>3197</v>
      </c>
      <c r="B6" s="884" t="s">
        <v>4424</v>
      </c>
      <c r="C6" s="889">
        <v>1</v>
      </c>
      <c r="D6" s="890">
        <v>35</v>
      </c>
      <c r="E6" s="890">
        <v>70</v>
      </c>
      <c r="F6" s="895"/>
      <c r="G6" s="889">
        <v>28.776599999999998</v>
      </c>
      <c r="H6" s="890">
        <v>1007.2440000000001</v>
      </c>
      <c r="I6" s="890">
        <v>2014.6770000000004</v>
      </c>
      <c r="J6" s="895"/>
      <c r="K6" s="889">
        <v>11</v>
      </c>
      <c r="L6" s="890">
        <v>385</v>
      </c>
      <c r="M6" s="890">
        <v>770</v>
      </c>
      <c r="N6" s="900">
        <v>11000</v>
      </c>
    </row>
    <row r="7" spans="1:14" ht="14.45" customHeight="1" x14ac:dyDescent="0.2">
      <c r="A7" s="882" t="s">
        <v>3322</v>
      </c>
      <c r="B7" s="885" t="s">
        <v>4424</v>
      </c>
      <c r="C7" s="891">
        <v>14</v>
      </c>
      <c r="D7" s="892">
        <v>112</v>
      </c>
      <c r="E7" s="892">
        <v>275</v>
      </c>
      <c r="F7" s="896"/>
      <c r="G7" s="891">
        <v>352.44360000000006</v>
      </c>
      <c r="H7" s="892">
        <v>2819.9663999999998</v>
      </c>
      <c r="I7" s="892">
        <v>6924.7916999999989</v>
      </c>
      <c r="J7" s="896"/>
      <c r="K7" s="891">
        <v>126</v>
      </c>
      <c r="L7" s="892">
        <v>1008</v>
      </c>
      <c r="M7" s="892">
        <v>2475</v>
      </c>
      <c r="N7" s="901">
        <v>9000</v>
      </c>
    </row>
    <row r="8" spans="1:14" ht="14.45" customHeight="1" x14ac:dyDescent="0.2">
      <c r="A8" s="882" t="s">
        <v>3306</v>
      </c>
      <c r="B8" s="885" t="s">
        <v>4424</v>
      </c>
      <c r="C8" s="891">
        <v>92</v>
      </c>
      <c r="D8" s="892">
        <v>301</v>
      </c>
      <c r="E8" s="892">
        <v>536</v>
      </c>
      <c r="F8" s="896"/>
      <c r="G8" s="891">
        <v>1984.9337999999998</v>
      </c>
      <c r="H8" s="892">
        <v>6495.0552000000007</v>
      </c>
      <c r="I8" s="892">
        <v>11594.296379999989</v>
      </c>
      <c r="J8" s="896"/>
      <c r="K8" s="891">
        <v>644</v>
      </c>
      <c r="L8" s="892">
        <v>2107</v>
      </c>
      <c r="M8" s="892">
        <v>3752</v>
      </c>
      <c r="N8" s="901">
        <v>7000</v>
      </c>
    </row>
    <row r="9" spans="1:14" ht="14.45" customHeight="1" x14ac:dyDescent="0.2">
      <c r="A9" s="882" t="s">
        <v>3199</v>
      </c>
      <c r="B9" s="885" t="s">
        <v>4424</v>
      </c>
      <c r="C9" s="891">
        <v>2031</v>
      </c>
      <c r="D9" s="892">
        <v>1775</v>
      </c>
      <c r="E9" s="892">
        <v>1495</v>
      </c>
      <c r="F9" s="896"/>
      <c r="G9" s="891">
        <v>21794.320240000005</v>
      </c>
      <c r="H9" s="892">
        <v>19037.758500000029</v>
      </c>
      <c r="I9" s="892">
        <v>16051.5645</v>
      </c>
      <c r="J9" s="896"/>
      <c r="K9" s="891">
        <v>4062</v>
      </c>
      <c r="L9" s="892">
        <v>3550</v>
      </c>
      <c r="M9" s="892">
        <v>2990</v>
      </c>
      <c r="N9" s="901">
        <v>2000</v>
      </c>
    </row>
    <row r="10" spans="1:14" ht="14.45" customHeight="1" x14ac:dyDescent="0.2">
      <c r="A10" s="882" t="s">
        <v>3308</v>
      </c>
      <c r="B10" s="885" t="s">
        <v>4424</v>
      </c>
      <c r="C10" s="891">
        <v>203</v>
      </c>
      <c r="D10" s="892">
        <v>218</v>
      </c>
      <c r="E10" s="892">
        <v>168</v>
      </c>
      <c r="F10" s="896"/>
      <c r="G10" s="891">
        <v>1222.39978</v>
      </c>
      <c r="H10" s="892">
        <v>1311.7662000000003</v>
      </c>
      <c r="I10" s="892">
        <v>1013.2497199999988</v>
      </c>
      <c r="J10" s="896"/>
      <c r="K10" s="891">
        <v>203</v>
      </c>
      <c r="L10" s="892">
        <v>218</v>
      </c>
      <c r="M10" s="892">
        <v>168</v>
      </c>
      <c r="N10" s="901">
        <v>1000</v>
      </c>
    </row>
    <row r="11" spans="1:14" ht="14.45" customHeight="1" thickBot="1" x14ac:dyDescent="0.25">
      <c r="A11" s="883" t="s">
        <v>3302</v>
      </c>
      <c r="B11" s="886" t="s">
        <v>4424</v>
      </c>
      <c r="C11" s="893">
        <v>22</v>
      </c>
      <c r="D11" s="894">
        <v>20</v>
      </c>
      <c r="E11" s="894">
        <v>19</v>
      </c>
      <c r="F11" s="897"/>
      <c r="G11" s="893">
        <v>108.53280000000004</v>
      </c>
      <c r="H11" s="894">
        <v>98.746200000000016</v>
      </c>
      <c r="I11" s="894">
        <v>93.861900000000006</v>
      </c>
      <c r="J11" s="897"/>
      <c r="K11" s="893">
        <v>11</v>
      </c>
      <c r="L11" s="894">
        <v>10</v>
      </c>
      <c r="M11" s="894">
        <v>9.5</v>
      </c>
      <c r="N11" s="902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1523AABB-09FA-4157-9D23-81697F9D4A87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0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2019</v>
      </c>
      <c r="C3" s="44">
        <v>2020</v>
      </c>
      <c r="D3" s="11"/>
      <c r="E3" s="502">
        <v>2021</v>
      </c>
      <c r="F3" s="503"/>
      <c r="G3" s="503"/>
      <c r="H3" s="504"/>
      <c r="I3" s="505">
        <v>2021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2" t="s">
        <v>278</v>
      </c>
      <c r="J4" s="413" t="s">
        <v>279</v>
      </c>
    </row>
    <row r="5" spans="1:10" ht="14.45" customHeight="1" x14ac:dyDescent="0.2">
      <c r="A5" s="207" t="str">
        <f>HYPERLINK("#'Léky Žádanky'!A1","Léky (Kč)")</f>
        <v>Léky (Kč)</v>
      </c>
      <c r="B5" s="31">
        <v>6060.8962600000013</v>
      </c>
      <c r="C5" s="33">
        <v>9688.6515200000013</v>
      </c>
      <c r="D5" s="12"/>
      <c r="E5" s="212">
        <v>6952.1693100000002</v>
      </c>
      <c r="F5" s="32">
        <v>0</v>
      </c>
      <c r="G5" s="211">
        <f>E5-F5</f>
        <v>6952.1693100000002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3157.2494699999988</v>
      </c>
      <c r="C6" s="35">
        <v>5061.8364599999977</v>
      </c>
      <c r="D6" s="12"/>
      <c r="E6" s="213">
        <v>3221.3809600000013</v>
      </c>
      <c r="F6" s="34">
        <v>0</v>
      </c>
      <c r="G6" s="214">
        <f>E6-F6</f>
        <v>3221.3809600000013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39919.719509999995</v>
      </c>
      <c r="C7" s="35">
        <v>53384.716469999999</v>
      </c>
      <c r="D7" s="12"/>
      <c r="E7" s="213">
        <v>41812.013129999992</v>
      </c>
      <c r="F7" s="34">
        <v>0</v>
      </c>
      <c r="G7" s="214">
        <f>E7-F7</f>
        <v>41812.013129999992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7142.5885300000045</v>
      </c>
      <c r="C8" s="37">
        <v>8791.351029999998</v>
      </c>
      <c r="D8" s="12"/>
      <c r="E8" s="215">
        <v>8840.2538000000095</v>
      </c>
      <c r="F8" s="36">
        <v>0</v>
      </c>
      <c r="G8" s="216">
        <f>E8-F8</f>
        <v>8840.2538000000095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56280.453770000007</v>
      </c>
      <c r="C9" s="39">
        <v>76926.555479999981</v>
      </c>
      <c r="D9" s="12"/>
      <c r="E9" s="3">
        <v>60825.817200000005</v>
      </c>
      <c r="F9" s="38">
        <v>0</v>
      </c>
      <c r="G9" s="38">
        <f>E9-F9</f>
        <v>60825.817200000005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/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8505.6899999999987</v>
      </c>
      <c r="C12" s="37">
        <f>IF(ISERROR(VLOOKUP("Celkem",CaseMix!A:D,3,0)),0,VLOOKUP("Celkem",CaseMix!A:D,3,0)*30)</f>
        <v>9486.2099999999991</v>
      </c>
      <c r="D12" s="12"/>
      <c r="E12" s="215">
        <f>IF(ISERROR(VLOOKUP("Celkem",CaseMix!A:D,4,0)),0,VLOOKUP("Celkem",CaseMix!A:D,4,0)*30)</f>
        <v>20756.849999999999</v>
      </c>
      <c r="F12" s="36"/>
      <c r="G12" s="216">
        <f>E12-F12</f>
        <v>20756.849999999999</v>
      </c>
      <c r="H12" s="219" t="str">
        <f>IF(F12&lt;0.00000001,"",E12/F12)</f>
        <v/>
      </c>
      <c r="I12" s="216">
        <f>E12-B12</f>
        <v>12251.16</v>
      </c>
      <c r="J12" s="219">
        <f>IF(B12&lt;0.00000001,"",E12/B12)</f>
        <v>2.4403487547747451</v>
      </c>
    </row>
    <row r="13" spans="1:10" ht="14.45" customHeight="1" thickBot="1" x14ac:dyDescent="0.25">
      <c r="A13" s="4" t="s">
        <v>87</v>
      </c>
      <c r="B13" s="9">
        <f>SUM(B11:B12)</f>
        <v>8505.6899999999987</v>
      </c>
      <c r="C13" s="41">
        <f>SUM(C11:C12)</f>
        <v>9486.2099999999991</v>
      </c>
      <c r="D13" s="12"/>
      <c r="E13" s="9">
        <f>SUM(E11:E12)</f>
        <v>20756.849999999999</v>
      </c>
      <c r="F13" s="40"/>
      <c r="G13" s="40">
        <f>E13-F13</f>
        <v>20756.849999999999</v>
      </c>
      <c r="H13" s="221" t="str">
        <f>IF(F13&lt;0.00000001,"",E13/F13)</f>
        <v/>
      </c>
      <c r="I13" s="40">
        <f>SUM(I11:I12)</f>
        <v>12251.16</v>
      </c>
      <c r="J13" s="221">
        <f>IF(B13&lt;0.00000001,"",E13/B13)</f>
        <v>2.4403487547747451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0.1511304445902302</v>
      </c>
      <c r="C15" s="43">
        <f>IF(C9=0,"",C13/C9)</f>
        <v>0.12331515353584634</v>
      </c>
      <c r="D15" s="12"/>
      <c r="E15" s="10">
        <f>IF(E9=0,"",E13/E9)</f>
        <v>0.34125065565087054</v>
      </c>
      <c r="F15" s="42"/>
      <c r="G15" s="42">
        <f>IF(ISERROR(F15-E15),"",E15-F15)</f>
        <v>0.34125065565087054</v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3" t="s">
        <v>209</v>
      </c>
      <c r="B18" s="354"/>
      <c r="C18" s="354"/>
      <c r="D18" s="354"/>
      <c r="E18" s="354"/>
      <c r="F18" s="354"/>
      <c r="G18" s="354"/>
      <c r="H18" s="354"/>
    </row>
    <row r="19" spans="1:8" ht="15" x14ac:dyDescent="0.25">
      <c r="A19" s="352" t="s">
        <v>208</v>
      </c>
      <c r="B19" s="354"/>
      <c r="C19" s="354"/>
      <c r="D19" s="354"/>
      <c r="E19" s="354"/>
      <c r="F19" s="354"/>
      <c r="G19" s="354"/>
      <c r="H19" s="354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277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6F2A7A29-BEE3-40AD-897F-794F1069CE9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0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3"/>
      <c r="B3" s="304" t="s">
        <v>89</v>
      </c>
      <c r="C3" s="305" t="s">
        <v>90</v>
      </c>
      <c r="D3" s="305" t="s">
        <v>91</v>
      </c>
      <c r="E3" s="304" t="s">
        <v>92</v>
      </c>
      <c r="F3" s="305" t="s">
        <v>93</v>
      </c>
      <c r="G3" s="305" t="s">
        <v>94</v>
      </c>
      <c r="H3" s="305" t="s">
        <v>95</v>
      </c>
      <c r="I3" s="305" t="s">
        <v>96</v>
      </c>
      <c r="J3" s="305" t="s">
        <v>97</v>
      </c>
      <c r="K3" s="305" t="s">
        <v>98</v>
      </c>
      <c r="L3" s="305" t="s">
        <v>99</v>
      </c>
      <c r="M3" s="305" t="s">
        <v>100</v>
      </c>
    </row>
    <row r="4" spans="1:13" ht="14.45" customHeight="1" x14ac:dyDescent="0.2">
      <c r="A4" s="303" t="s">
        <v>88</v>
      </c>
      <c r="B4" s="306">
        <f>(B10+B8)/B6</f>
        <v>0.32004188195747835</v>
      </c>
      <c r="C4" s="306">
        <f t="shared" ref="C4:M4" si="0">(C10+C8)/C6</f>
        <v>0.33076167589853067</v>
      </c>
      <c r="D4" s="306">
        <f t="shared" si="0"/>
        <v>0.39277157625018105</v>
      </c>
      <c r="E4" s="306">
        <f t="shared" si="0"/>
        <v>0.33697027880423391</v>
      </c>
      <c r="F4" s="306">
        <f t="shared" si="0"/>
        <v>0.35424613596424842</v>
      </c>
      <c r="G4" s="306">
        <f t="shared" si="0"/>
        <v>0.34482539034282456</v>
      </c>
      <c r="H4" s="306">
        <f t="shared" si="0"/>
        <v>0.30265065855547435</v>
      </c>
      <c r="I4" s="306">
        <f t="shared" si="0"/>
        <v>0</v>
      </c>
      <c r="J4" s="306">
        <f t="shared" si="0"/>
        <v>0</v>
      </c>
      <c r="K4" s="306">
        <f t="shared" si="0"/>
        <v>0</v>
      </c>
      <c r="L4" s="306">
        <f t="shared" si="0"/>
        <v>0</v>
      </c>
      <c r="M4" s="306">
        <f t="shared" si="0"/>
        <v>0</v>
      </c>
    </row>
    <row r="5" spans="1:13" ht="14.45" customHeight="1" x14ac:dyDescent="0.2">
      <c r="A5" s="307" t="s">
        <v>40</v>
      </c>
      <c r="B5" s="306">
        <f>IF(ISERROR(VLOOKUP($A5,'Man Tab'!$A:$Q,COLUMN()+2,0)),0,VLOOKUP($A5,'Man Tab'!$A:$Q,COLUMN()+2,0))</f>
        <v>8232.8912199999995</v>
      </c>
      <c r="C5" s="306">
        <f>IF(ISERROR(VLOOKUP($A5,'Man Tab'!$A:$Q,COLUMN()+2,0)),0,VLOOKUP($A5,'Man Tab'!$A:$Q,COLUMN()+2,0))</f>
        <v>8387.7465400000001</v>
      </c>
      <c r="D5" s="306">
        <f>IF(ISERROR(VLOOKUP($A5,'Man Tab'!$A:$Q,COLUMN()+2,0)),0,VLOOKUP($A5,'Man Tab'!$A:$Q,COLUMN()+2,0))</f>
        <v>8078.9092199999996</v>
      </c>
      <c r="E5" s="306">
        <f>IF(ISERROR(VLOOKUP($A5,'Man Tab'!$A:$Q,COLUMN()+2,0)),0,VLOOKUP($A5,'Man Tab'!$A:$Q,COLUMN()+2,0))</f>
        <v>15906.853230000001</v>
      </c>
      <c r="F5" s="306">
        <f>IF(ISERROR(VLOOKUP($A5,'Man Tab'!$A:$Q,COLUMN()+2,0)),0,VLOOKUP($A5,'Man Tab'!$A:$Q,COLUMN()+2,0))</f>
        <v>10063.453820000001</v>
      </c>
      <c r="G5" s="306">
        <f>IF(ISERROR(VLOOKUP($A5,'Man Tab'!$A:$Q,COLUMN()+2,0)),0,VLOOKUP($A5,'Man Tab'!$A:$Q,COLUMN()+2,0))</f>
        <v>7940.3312000000005</v>
      </c>
      <c r="H5" s="306">
        <f>IF(ISERROR(VLOOKUP($A5,'Man Tab'!$A:$Q,COLUMN()+2,0)),0,VLOOKUP($A5,'Man Tab'!$A:$Q,COLUMN()+2,0))</f>
        <v>9973.3430500000013</v>
      </c>
      <c r="I5" s="306">
        <f>IF(ISERROR(VLOOKUP($A5,'Man Tab'!$A:$Q,COLUMN()+2,0)),0,VLOOKUP($A5,'Man Tab'!$A:$Q,COLUMN()+2,0))</f>
        <v>8343.0272000000004</v>
      </c>
      <c r="J5" s="306">
        <f>IF(ISERROR(VLOOKUP($A5,'Man Tab'!$A:$Q,COLUMN()+2,0)),0,VLOOKUP($A5,'Man Tab'!$A:$Q,COLUMN()+2,0))</f>
        <v>0</v>
      </c>
      <c r="K5" s="306">
        <f>IF(ISERROR(VLOOKUP($A5,'Man Tab'!$A:$Q,COLUMN()+2,0)),0,VLOOKUP($A5,'Man Tab'!$A:$Q,COLUMN()+2,0))</f>
        <v>0</v>
      </c>
      <c r="L5" s="306">
        <f>IF(ISERROR(VLOOKUP($A5,'Man Tab'!$A:$Q,COLUMN()+2,0)),0,VLOOKUP($A5,'Man Tab'!$A:$Q,COLUMN()+2,0))</f>
        <v>0</v>
      </c>
      <c r="M5" s="306">
        <f>IF(ISERROR(VLOOKUP($A5,'Man Tab'!$A:$Q,COLUMN()+2,0)),0,VLOOKUP($A5,'Man Tab'!$A:$Q,COLUMN()+2,0))</f>
        <v>0</v>
      </c>
    </row>
    <row r="6" spans="1:13" ht="14.45" customHeight="1" x14ac:dyDescent="0.2">
      <c r="A6" s="307" t="s">
        <v>84</v>
      </c>
      <c r="B6" s="308">
        <f>B5</f>
        <v>8232.8912199999995</v>
      </c>
      <c r="C6" s="308">
        <f t="shared" ref="C6:M6" si="1">C5+B6</f>
        <v>16620.637759999998</v>
      </c>
      <c r="D6" s="308">
        <f t="shared" si="1"/>
        <v>24699.546979999999</v>
      </c>
      <c r="E6" s="308">
        <f t="shared" si="1"/>
        <v>40606.40021</v>
      </c>
      <c r="F6" s="308">
        <f t="shared" si="1"/>
        <v>50669.854030000002</v>
      </c>
      <c r="G6" s="308">
        <f t="shared" si="1"/>
        <v>58610.185230000003</v>
      </c>
      <c r="H6" s="308">
        <f t="shared" si="1"/>
        <v>68583.528279999999</v>
      </c>
      <c r="I6" s="308">
        <f t="shared" si="1"/>
        <v>76926.555479999995</v>
      </c>
      <c r="J6" s="308">
        <f t="shared" si="1"/>
        <v>76926.555479999995</v>
      </c>
      <c r="K6" s="308">
        <f t="shared" si="1"/>
        <v>76926.555479999995</v>
      </c>
      <c r="L6" s="308">
        <f t="shared" si="1"/>
        <v>76926.555479999995</v>
      </c>
      <c r="M6" s="308">
        <f t="shared" si="1"/>
        <v>76926.555479999995</v>
      </c>
    </row>
    <row r="7" spans="1:13" ht="14.45" customHeight="1" x14ac:dyDescent="0.2">
      <c r="A7" s="307" t="s">
        <v>112</v>
      </c>
      <c r="B7" s="307">
        <v>87.828999999999994</v>
      </c>
      <c r="C7" s="307">
        <v>183.249</v>
      </c>
      <c r="D7" s="307">
        <v>323.37599999999998</v>
      </c>
      <c r="E7" s="307">
        <v>456.10500000000002</v>
      </c>
      <c r="F7" s="307">
        <v>598.32000000000005</v>
      </c>
      <c r="G7" s="307">
        <v>673.67600000000004</v>
      </c>
      <c r="H7" s="307">
        <v>691.89499999999998</v>
      </c>
      <c r="I7" s="307"/>
      <c r="J7" s="307"/>
      <c r="K7" s="307"/>
      <c r="L7" s="307"/>
      <c r="M7" s="307"/>
    </row>
    <row r="8" spans="1:13" ht="14.45" customHeight="1" x14ac:dyDescent="0.2">
      <c r="A8" s="307" t="s">
        <v>85</v>
      </c>
      <c r="B8" s="308">
        <f>B7*30</f>
        <v>2634.87</v>
      </c>
      <c r="C8" s="308">
        <f t="shared" ref="C8:M8" si="2">C7*30</f>
        <v>5497.47</v>
      </c>
      <c r="D8" s="308">
        <f t="shared" si="2"/>
        <v>9701.2799999999988</v>
      </c>
      <c r="E8" s="308">
        <f t="shared" si="2"/>
        <v>13683.150000000001</v>
      </c>
      <c r="F8" s="308">
        <f t="shared" si="2"/>
        <v>17949.600000000002</v>
      </c>
      <c r="G8" s="308">
        <f t="shared" si="2"/>
        <v>20210.280000000002</v>
      </c>
      <c r="H8" s="308">
        <f t="shared" si="2"/>
        <v>20756.849999999999</v>
      </c>
      <c r="I8" s="308">
        <f t="shared" si="2"/>
        <v>0</v>
      </c>
      <c r="J8" s="308">
        <f t="shared" si="2"/>
        <v>0</v>
      </c>
      <c r="K8" s="308">
        <f t="shared" si="2"/>
        <v>0</v>
      </c>
      <c r="L8" s="308">
        <f t="shared" si="2"/>
        <v>0</v>
      </c>
      <c r="M8" s="308">
        <f t="shared" si="2"/>
        <v>0</v>
      </c>
    </row>
    <row r="9" spans="1:13" ht="14.45" customHeight="1" x14ac:dyDescent="0.2">
      <c r="A9" s="307" t="s">
        <v>113</v>
      </c>
      <c r="B9" s="307"/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</row>
    <row r="10" spans="1:13" ht="14.45" customHeight="1" x14ac:dyDescent="0.2">
      <c r="A10" s="307" t="s">
        <v>86</v>
      </c>
      <c r="B10" s="308">
        <f>B9/1000</f>
        <v>0</v>
      </c>
      <c r="C10" s="308">
        <f t="shared" ref="C10:M10" si="3">C9/1000+B10</f>
        <v>0</v>
      </c>
      <c r="D10" s="308">
        <f t="shared" si="3"/>
        <v>0</v>
      </c>
      <c r="E10" s="308">
        <f t="shared" si="3"/>
        <v>0</v>
      </c>
      <c r="F10" s="308">
        <f t="shared" si="3"/>
        <v>0</v>
      </c>
      <c r="G10" s="308">
        <f t="shared" si="3"/>
        <v>0</v>
      </c>
      <c r="H10" s="308">
        <f t="shared" si="3"/>
        <v>0</v>
      </c>
      <c r="I10" s="308">
        <f t="shared" si="3"/>
        <v>0</v>
      </c>
      <c r="J10" s="308">
        <f t="shared" si="3"/>
        <v>0</v>
      </c>
      <c r="K10" s="308">
        <f t="shared" si="3"/>
        <v>0</v>
      </c>
      <c r="L10" s="308">
        <f t="shared" si="3"/>
        <v>0</v>
      </c>
      <c r="M10" s="308">
        <f t="shared" si="3"/>
        <v>0</v>
      </c>
    </row>
    <row r="11" spans="1:13" ht="14.45" customHeight="1" x14ac:dyDescent="0.2">
      <c r="A11" s="303"/>
      <c r="B11" s="303" t="s">
        <v>102</v>
      </c>
      <c r="C11" s="303">
        <f ca="1">IF(MONTH(TODAY())=1,12,MONTH(TODAY())-1)</f>
        <v>8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ht="14.45" customHeight="1" x14ac:dyDescent="0.2">
      <c r="A12" s="303">
        <v>0</v>
      </c>
      <c r="B12" s="306">
        <f>IF(ISERROR(HI!F15),#REF!,HI!F15)</f>
        <v>0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</row>
    <row r="13" spans="1:13" ht="14.45" customHeight="1" x14ac:dyDescent="0.2">
      <c r="A13" s="303">
        <v>1</v>
      </c>
      <c r="B13" s="306">
        <f>IF(ISERROR(HI!F15),#REF!,HI!F15)</f>
        <v>0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</row>
  </sheetData>
  <mergeCells count="1">
    <mergeCell ref="A1:M1"/>
  </mergeCells>
  <hyperlinks>
    <hyperlink ref="A2" location="Obsah!A1" display="Zpět na Obsah  KL 01  1.-4.měsíc" xr:uid="{7B8AACF6-677A-4AF3-8ACF-0A9CB44F9FF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09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9" customFormat="1" ht="14.45" customHeight="1" thickBot="1" x14ac:dyDescent="0.25">
      <c r="A2" s="350" t="s">
        <v>305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2021</v>
      </c>
      <c r="C4" s="243" t="s">
        <v>17</v>
      </c>
      <c r="D4" s="385" t="s">
        <v>281</v>
      </c>
      <c r="E4" s="385" t="s">
        <v>282</v>
      </c>
      <c r="F4" s="385" t="s">
        <v>283</v>
      </c>
      <c r="G4" s="385" t="s">
        <v>284</v>
      </c>
      <c r="H4" s="385" t="s">
        <v>285</v>
      </c>
      <c r="I4" s="385" t="s">
        <v>286</v>
      </c>
      <c r="J4" s="385" t="s">
        <v>287</v>
      </c>
      <c r="K4" s="385" t="s">
        <v>288</v>
      </c>
      <c r="L4" s="385" t="s">
        <v>289</v>
      </c>
      <c r="M4" s="385" t="s">
        <v>290</v>
      </c>
      <c r="N4" s="385" t="s">
        <v>291</v>
      </c>
      <c r="O4" s="385" t="s">
        <v>292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1962.2666499999998</v>
      </c>
      <c r="H7" s="56">
        <v>1518.24368</v>
      </c>
      <c r="I7" s="56">
        <v>939.37029000000007</v>
      </c>
      <c r="J7" s="56">
        <v>817.21265000000005</v>
      </c>
      <c r="K7" s="56">
        <v>1150.8705500000001</v>
      </c>
      <c r="L7" s="56">
        <v>0</v>
      </c>
      <c r="M7" s="56">
        <v>0</v>
      </c>
      <c r="N7" s="56">
        <v>0</v>
      </c>
      <c r="O7" s="56">
        <v>0</v>
      </c>
      <c r="P7" s="57">
        <v>9688.6515199999994</v>
      </c>
      <c r="Q7" s="171">
        <v>1.315201563812807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533.79</v>
      </c>
      <c r="H8" s="56">
        <v>877.35</v>
      </c>
      <c r="I8" s="56">
        <v>286.27</v>
      </c>
      <c r="J8" s="56">
        <v>491.30500000000001</v>
      </c>
      <c r="K8" s="56">
        <v>311.13499999999999</v>
      </c>
      <c r="L8" s="56">
        <v>0</v>
      </c>
      <c r="M8" s="56">
        <v>0</v>
      </c>
      <c r="N8" s="56">
        <v>0</v>
      </c>
      <c r="O8" s="56">
        <v>0</v>
      </c>
      <c r="P8" s="57">
        <v>3654.09</v>
      </c>
      <c r="Q8" s="171">
        <v>1.1026187974358641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760.52787000000001</v>
      </c>
      <c r="H9" s="56">
        <v>809.78521999999998</v>
      </c>
      <c r="I9" s="56">
        <v>522.39442999999994</v>
      </c>
      <c r="J9" s="56">
        <v>436.15321</v>
      </c>
      <c r="K9" s="56">
        <v>566.44427000000007</v>
      </c>
      <c r="L9" s="56">
        <v>0</v>
      </c>
      <c r="M9" s="56">
        <v>0</v>
      </c>
      <c r="N9" s="56">
        <v>0</v>
      </c>
      <c r="O9" s="56">
        <v>0</v>
      </c>
      <c r="P9" s="57">
        <v>5061.8364599999995</v>
      </c>
      <c r="Q9" s="171">
        <v>1.4763279583326334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8.3944799999999997</v>
      </c>
      <c r="H10" s="56">
        <v>11.128030000000001</v>
      </c>
      <c r="I10" s="56">
        <v>12.23577</v>
      </c>
      <c r="J10" s="56">
        <v>12.913790000000001</v>
      </c>
      <c r="K10" s="56">
        <v>9.0112800000000011</v>
      </c>
      <c r="L10" s="56">
        <v>0</v>
      </c>
      <c r="M10" s="56">
        <v>0</v>
      </c>
      <c r="N10" s="56">
        <v>0</v>
      </c>
      <c r="O10" s="56">
        <v>0</v>
      </c>
      <c r="P10" s="57">
        <v>80.54337000000001</v>
      </c>
      <c r="Q10" s="171">
        <v>1.1203714771213982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50.644669999999998</v>
      </c>
      <c r="H11" s="56">
        <v>30.710560000000001</v>
      </c>
      <c r="I11" s="56">
        <v>45.070160000000001</v>
      </c>
      <c r="J11" s="56">
        <v>27.971580000000003</v>
      </c>
      <c r="K11" s="56">
        <v>42.333199999999998</v>
      </c>
      <c r="L11" s="56">
        <v>0</v>
      </c>
      <c r="M11" s="56">
        <v>0</v>
      </c>
      <c r="N11" s="56">
        <v>0</v>
      </c>
      <c r="O11" s="56">
        <v>0</v>
      </c>
      <c r="P11" s="57">
        <v>343.26158999999996</v>
      </c>
      <c r="Q11" s="171">
        <v>1.0751746824283137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40.785470000000004</v>
      </c>
      <c r="H12" s="56">
        <v>0</v>
      </c>
      <c r="I12" s="56">
        <v>2.7E-2</v>
      </c>
      <c r="J12" s="56">
        <v>0.17799999999999999</v>
      </c>
      <c r="K12" s="56">
        <v>18.983360000000001</v>
      </c>
      <c r="L12" s="56">
        <v>0</v>
      </c>
      <c r="M12" s="56">
        <v>0</v>
      </c>
      <c r="N12" s="56">
        <v>0</v>
      </c>
      <c r="O12" s="56">
        <v>0</v>
      </c>
      <c r="P12" s="57">
        <v>140.96776</v>
      </c>
      <c r="Q12" s="171">
        <v>1.3895756284059784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45.576689999999999</v>
      </c>
      <c r="H13" s="56">
        <v>57.953220000000002</v>
      </c>
      <c r="I13" s="56">
        <v>20.989540000000002</v>
      </c>
      <c r="J13" s="56">
        <v>26.494759999999999</v>
      </c>
      <c r="K13" s="56">
        <v>17.15091</v>
      </c>
      <c r="L13" s="56">
        <v>0</v>
      </c>
      <c r="M13" s="56">
        <v>0</v>
      </c>
      <c r="N13" s="56">
        <v>0</v>
      </c>
      <c r="O13" s="56">
        <v>0</v>
      </c>
      <c r="P13" s="57">
        <v>376.06326999999993</v>
      </c>
      <c r="Q13" s="171">
        <v>1.4137716920836521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27.658999999999999</v>
      </c>
      <c r="H14" s="56">
        <v>23.015999999999998</v>
      </c>
      <c r="I14" s="56">
        <v>18.614000000000001</v>
      </c>
      <c r="J14" s="56">
        <v>17.367999999999999</v>
      </c>
      <c r="K14" s="56">
        <v>18.46</v>
      </c>
      <c r="L14" s="56">
        <v>0</v>
      </c>
      <c r="M14" s="56">
        <v>0</v>
      </c>
      <c r="N14" s="56">
        <v>0</v>
      </c>
      <c r="O14" s="56">
        <v>0</v>
      </c>
      <c r="P14" s="57">
        <v>212.48699999999999</v>
      </c>
      <c r="Q14" s="171">
        <v>0.95889850423067058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103.05316000000001</v>
      </c>
      <c r="H17" s="56">
        <v>42.705359999999999</v>
      </c>
      <c r="I17" s="56">
        <v>36.345639999999996</v>
      </c>
      <c r="J17" s="56">
        <v>90.366740000000007</v>
      </c>
      <c r="K17" s="56">
        <v>20.410019999999999</v>
      </c>
      <c r="L17" s="56">
        <v>0</v>
      </c>
      <c r="M17" s="56">
        <v>0</v>
      </c>
      <c r="N17" s="56">
        <v>0</v>
      </c>
      <c r="O17" s="56">
        <v>0</v>
      </c>
      <c r="P17" s="57">
        <v>536.82978000000003</v>
      </c>
      <c r="Q17" s="171">
        <v>0.55936372844648152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9.0999999999999998E-2</v>
      </c>
      <c r="Q18" s="171" t="s">
        <v>306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190.83894000000001</v>
      </c>
      <c r="H19" s="56">
        <v>209.30679999999998</v>
      </c>
      <c r="I19" s="56">
        <v>191.05554000000001</v>
      </c>
      <c r="J19" s="56">
        <v>159.50574</v>
      </c>
      <c r="K19" s="56">
        <v>220.03387000000001</v>
      </c>
      <c r="L19" s="56">
        <v>0</v>
      </c>
      <c r="M19" s="56">
        <v>0</v>
      </c>
      <c r="N19" s="56">
        <v>0</v>
      </c>
      <c r="O19" s="56">
        <v>0</v>
      </c>
      <c r="P19" s="57">
        <v>1423.0821000000001</v>
      </c>
      <c r="Q19" s="171">
        <v>0.99238347739496391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11928.78494</v>
      </c>
      <c r="H20" s="56">
        <v>6192.8072899999997</v>
      </c>
      <c r="I20" s="56">
        <v>5637.2455399999999</v>
      </c>
      <c r="J20" s="56">
        <v>7669.5597500000003</v>
      </c>
      <c r="K20" s="56">
        <v>5704.2537699999993</v>
      </c>
      <c r="L20" s="56">
        <v>0</v>
      </c>
      <c r="M20" s="56">
        <v>0</v>
      </c>
      <c r="N20" s="56">
        <v>0</v>
      </c>
      <c r="O20" s="56">
        <v>0</v>
      </c>
      <c r="P20" s="57">
        <v>53384.716469999999</v>
      </c>
      <c r="Q20" s="171">
        <v>1.1149050802416736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224.28832999999997</v>
      </c>
      <c r="H21" s="56">
        <v>224.28029000000001</v>
      </c>
      <c r="I21" s="56">
        <v>224.28029000000001</v>
      </c>
      <c r="J21" s="56">
        <v>224.31383</v>
      </c>
      <c r="K21" s="56">
        <v>224.08962</v>
      </c>
      <c r="L21" s="56">
        <v>0</v>
      </c>
      <c r="M21" s="56">
        <v>0</v>
      </c>
      <c r="N21" s="56">
        <v>0</v>
      </c>
      <c r="O21" s="56">
        <v>0</v>
      </c>
      <c r="P21" s="57">
        <v>1802.61259</v>
      </c>
      <c r="Q21" s="171">
        <v>1.0229672754475339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2.5</v>
      </c>
      <c r="I22" s="56">
        <v>-2.5</v>
      </c>
      <c r="J22" s="56">
        <v>0</v>
      </c>
      <c r="K22" s="56">
        <v>39.851349999999996</v>
      </c>
      <c r="L22" s="56">
        <v>0</v>
      </c>
      <c r="M22" s="56">
        <v>0</v>
      </c>
      <c r="N22" s="56">
        <v>0</v>
      </c>
      <c r="O22" s="56">
        <v>0</v>
      </c>
      <c r="P22" s="57">
        <v>45.787610000000001</v>
      </c>
      <c r="Q22" s="171" t="s">
        <v>306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30.243030000001454</v>
      </c>
      <c r="H24" s="56">
        <v>63.667370000001029</v>
      </c>
      <c r="I24" s="56">
        <v>8.9330000000009022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175.53496000000086</v>
      </c>
      <c r="Q24" s="171" t="s">
        <v>306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15906.853230000001</v>
      </c>
      <c r="H25" s="59">
        <v>10063.453820000001</v>
      </c>
      <c r="I25" s="59">
        <v>7940.3312000000005</v>
      </c>
      <c r="J25" s="59">
        <v>9973.3430500000013</v>
      </c>
      <c r="K25" s="59">
        <v>8343.0272000000004</v>
      </c>
      <c r="L25" s="59">
        <v>0</v>
      </c>
      <c r="M25" s="59">
        <v>0</v>
      </c>
      <c r="N25" s="59">
        <v>0</v>
      </c>
      <c r="O25" s="59">
        <v>0</v>
      </c>
      <c r="P25" s="60">
        <v>76926.555479999995</v>
      </c>
      <c r="Q25" s="172">
        <v>1.1459658044241499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1255.32323</v>
      </c>
      <c r="H26" s="56">
        <v>861.95001999999999</v>
      </c>
      <c r="I26" s="56">
        <v>961.9325</v>
      </c>
      <c r="J26" s="56">
        <v>2767.8504700000003</v>
      </c>
      <c r="K26" s="56">
        <v>924.42836</v>
      </c>
      <c r="L26" s="56">
        <v>0</v>
      </c>
      <c r="M26" s="56">
        <v>0</v>
      </c>
      <c r="N26" s="56">
        <v>0</v>
      </c>
      <c r="O26" s="56">
        <v>0</v>
      </c>
      <c r="P26" s="57">
        <v>9492.956110000001</v>
      </c>
      <c r="Q26" s="171" t="s">
        <v>306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17162.176460000002</v>
      </c>
      <c r="H27" s="59">
        <v>10925.403840000001</v>
      </c>
      <c r="I27" s="59">
        <v>8902.2637000000013</v>
      </c>
      <c r="J27" s="59">
        <v>12741.193520000001</v>
      </c>
      <c r="K27" s="59">
        <v>9267.4555600000003</v>
      </c>
      <c r="L27" s="59">
        <v>0</v>
      </c>
      <c r="M27" s="59">
        <v>0</v>
      </c>
      <c r="N27" s="59">
        <v>0</v>
      </c>
      <c r="O27" s="59">
        <v>0</v>
      </c>
      <c r="P27" s="60">
        <v>86419.511590000009</v>
      </c>
      <c r="Q27" s="172">
        <v>1.2873812495468373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0.35206999999999999</v>
      </c>
      <c r="H28" s="56">
        <v>0</v>
      </c>
      <c r="I28" s="56">
        <v>5.2899999999999996E-2</v>
      </c>
      <c r="J28" s="56">
        <v>0</v>
      </c>
      <c r="K28" s="56">
        <v>0.41323000000000004</v>
      </c>
      <c r="L28" s="56">
        <v>0</v>
      </c>
      <c r="M28" s="56">
        <v>0</v>
      </c>
      <c r="N28" s="56">
        <v>0</v>
      </c>
      <c r="O28" s="56">
        <v>0</v>
      </c>
      <c r="P28" s="57">
        <v>0.87109999999999999</v>
      </c>
      <c r="Q28" s="171">
        <v>3.8965910340310194E-3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280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AC86C0F1-123D-45CE-BC0F-5333D195442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0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296</v>
      </c>
      <c r="G4" s="520" t="s">
        <v>51</v>
      </c>
      <c r="H4" s="245" t="s">
        <v>166</v>
      </c>
      <c r="I4" s="518" t="s">
        <v>52</v>
      </c>
      <c r="J4" s="520" t="s">
        <v>294</v>
      </c>
      <c r="K4" s="521" t="s">
        <v>293</v>
      </c>
    </row>
    <row r="5" spans="1:13" ht="39" thickBot="1" x14ac:dyDescent="0.25">
      <c r="A5" s="95"/>
      <c r="B5" s="28" t="s">
        <v>300</v>
      </c>
      <c r="C5" s="29" t="s">
        <v>299</v>
      </c>
      <c r="D5" s="30" t="s">
        <v>298</v>
      </c>
      <c r="E5" s="30" t="s">
        <v>297</v>
      </c>
      <c r="F5" s="519"/>
      <c r="G5" s="519"/>
      <c r="H5" s="29" t="s">
        <v>295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-93773.514003100092</v>
      </c>
      <c r="C6" s="672">
        <v>-1296.0367699999899</v>
      </c>
      <c r="D6" s="672">
        <v>92477.4772331001</v>
      </c>
      <c r="E6" s="673">
        <v>1.3820925703574932E-2</v>
      </c>
      <c r="F6" s="671">
        <v>-20742.693549199998</v>
      </c>
      <c r="G6" s="672">
        <v>-13828.462366133332</v>
      </c>
      <c r="H6" s="672">
        <v>-759.45022999999799</v>
      </c>
      <c r="I6" s="672">
        <v>-3169.0145699999998</v>
      </c>
      <c r="J6" s="672">
        <v>10659.447796133332</v>
      </c>
      <c r="K6" s="674">
        <v>0.15277738942068217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94236.816302700099</v>
      </c>
      <c r="C7" s="672">
        <v>99454.381139999998</v>
      </c>
      <c r="D7" s="672">
        <v>5217.5648372998985</v>
      </c>
      <c r="E7" s="673">
        <v>1.0553665227880837</v>
      </c>
      <c r="F7" s="671">
        <v>100692.2133056</v>
      </c>
      <c r="G7" s="672">
        <v>67128.14220373334</v>
      </c>
      <c r="H7" s="672">
        <v>8343.0272000000004</v>
      </c>
      <c r="I7" s="672">
        <v>76926.55548000001</v>
      </c>
      <c r="J7" s="672">
        <v>9798.4132762666704</v>
      </c>
      <c r="K7" s="674">
        <v>0.76397720294943339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21199.698876899998</v>
      </c>
      <c r="C8" s="672">
        <v>23574.682280000001</v>
      </c>
      <c r="D8" s="672">
        <v>2374.9834031000028</v>
      </c>
      <c r="E8" s="673">
        <v>1.1120291102666497</v>
      </c>
      <c r="F8" s="671">
        <v>22634.304302700002</v>
      </c>
      <c r="G8" s="672">
        <v>15089.536201800001</v>
      </c>
      <c r="H8" s="672">
        <v>2134.3885699999996</v>
      </c>
      <c r="I8" s="672">
        <v>19569.83293</v>
      </c>
      <c r="J8" s="672">
        <v>4480.2967281999991</v>
      </c>
      <c r="K8" s="674">
        <v>0.864609429487327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20869.0588823</v>
      </c>
      <c r="C9" s="672">
        <v>23250.85728</v>
      </c>
      <c r="D9" s="672">
        <v>2381.7983977000004</v>
      </c>
      <c r="E9" s="673">
        <v>1.114130608914047</v>
      </c>
      <c r="F9" s="671">
        <v>22301.911981100002</v>
      </c>
      <c r="G9" s="672">
        <v>14867.941320733335</v>
      </c>
      <c r="H9" s="672">
        <v>2115.92857</v>
      </c>
      <c r="I9" s="672">
        <v>19357.345929999999</v>
      </c>
      <c r="J9" s="672">
        <v>4489.4046092666649</v>
      </c>
      <c r="K9" s="674">
        <v>0.86796799962283921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2.14E-3</v>
      </c>
      <c r="D10" s="672">
        <v>2.14E-3</v>
      </c>
      <c r="E10" s="673">
        <v>0</v>
      </c>
      <c r="F10" s="671">
        <v>0</v>
      </c>
      <c r="G10" s="672">
        <v>0</v>
      </c>
      <c r="H10" s="672">
        <v>0</v>
      </c>
      <c r="I10" s="672">
        <v>-4.0000000000000003E-5</v>
      </c>
      <c r="J10" s="672">
        <v>-4.0000000000000003E-5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2.14E-3</v>
      </c>
      <c r="D11" s="672">
        <v>2.14E-3</v>
      </c>
      <c r="E11" s="673">
        <v>0</v>
      </c>
      <c r="F11" s="671">
        <v>0</v>
      </c>
      <c r="G11" s="672">
        <v>0</v>
      </c>
      <c r="H11" s="672">
        <v>0</v>
      </c>
      <c r="I11" s="672">
        <v>-4.0000000000000003E-5</v>
      </c>
      <c r="J11" s="672">
        <v>-4.0000000000000003E-5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10000.000000099999</v>
      </c>
      <c r="C12" s="672">
        <v>11251.6669</v>
      </c>
      <c r="D12" s="672">
        <v>1251.6668999000012</v>
      </c>
      <c r="E12" s="673">
        <v>1.1251666899887485</v>
      </c>
      <c r="F12" s="671">
        <v>11049.999999900001</v>
      </c>
      <c r="G12" s="672">
        <v>7366.666666600001</v>
      </c>
      <c r="H12" s="672">
        <v>1150.8705500000001</v>
      </c>
      <c r="I12" s="672">
        <v>9688.6515199999994</v>
      </c>
      <c r="J12" s="672">
        <v>2321.9848533999984</v>
      </c>
      <c r="K12" s="674">
        <v>0.87680104254187141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4600</v>
      </c>
      <c r="C13" s="672">
        <v>4858.9475599999996</v>
      </c>
      <c r="D13" s="672">
        <v>258.94755999999961</v>
      </c>
      <c r="E13" s="673">
        <v>1.056292947826087</v>
      </c>
      <c r="F13" s="671">
        <v>4709.9999999000001</v>
      </c>
      <c r="G13" s="672">
        <v>3139.9999999333336</v>
      </c>
      <c r="H13" s="672">
        <v>580.90188999999998</v>
      </c>
      <c r="I13" s="672">
        <v>4360.9570199999998</v>
      </c>
      <c r="J13" s="672">
        <v>1220.9570200666662</v>
      </c>
      <c r="K13" s="674">
        <v>0.92589321021074078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2299.9999999000001</v>
      </c>
      <c r="C14" s="672">
        <v>2087.31149</v>
      </c>
      <c r="D14" s="672">
        <v>-212.6885099000001</v>
      </c>
      <c r="E14" s="673">
        <v>0.90752673482206636</v>
      </c>
      <c r="F14" s="671">
        <v>2199.9999999000001</v>
      </c>
      <c r="G14" s="672">
        <v>1466.6666666000001</v>
      </c>
      <c r="H14" s="672">
        <v>217.46188000000001</v>
      </c>
      <c r="I14" s="672">
        <v>1578.81719</v>
      </c>
      <c r="J14" s="672">
        <v>112.15052339999988</v>
      </c>
      <c r="K14" s="674">
        <v>0.71764417730534735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234.99999979999998</v>
      </c>
      <c r="C15" s="672">
        <v>196.52951000000002</v>
      </c>
      <c r="D15" s="672">
        <v>-38.470489799999967</v>
      </c>
      <c r="E15" s="673">
        <v>0.83629578794578374</v>
      </c>
      <c r="F15" s="671">
        <v>220</v>
      </c>
      <c r="G15" s="672">
        <v>146.66666666666666</v>
      </c>
      <c r="H15" s="672">
        <v>19.45138</v>
      </c>
      <c r="I15" s="672">
        <v>172.21062000000001</v>
      </c>
      <c r="J15" s="672">
        <v>25.543953333333349</v>
      </c>
      <c r="K15" s="674">
        <v>0.78277554545454553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1000.0000001</v>
      </c>
      <c r="C16" s="672">
        <v>1415.64177</v>
      </c>
      <c r="D16" s="672">
        <v>415.64176989999999</v>
      </c>
      <c r="E16" s="673">
        <v>1.4156417698584358</v>
      </c>
      <c r="F16" s="671">
        <v>1500</v>
      </c>
      <c r="G16" s="672">
        <v>1000</v>
      </c>
      <c r="H16" s="672">
        <v>153.56778</v>
      </c>
      <c r="I16" s="672">
        <v>1783.39842</v>
      </c>
      <c r="J16" s="672">
        <v>783.39841999999999</v>
      </c>
      <c r="K16" s="674">
        <v>1.18893228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230.00000020000002</v>
      </c>
      <c r="C17" s="672">
        <v>423.62736000000001</v>
      </c>
      <c r="D17" s="672">
        <v>193.62735979999999</v>
      </c>
      <c r="E17" s="673">
        <v>1.841858085354906</v>
      </c>
      <c r="F17" s="671">
        <v>230.00000020000002</v>
      </c>
      <c r="G17" s="672">
        <v>153.33333346666669</v>
      </c>
      <c r="H17" s="672">
        <v>59.344349999999999</v>
      </c>
      <c r="I17" s="672">
        <v>419.97540000000004</v>
      </c>
      <c r="J17" s="672">
        <v>266.64206653333338</v>
      </c>
      <c r="K17" s="674">
        <v>1.8259799984121914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0</v>
      </c>
      <c r="C18" s="672">
        <v>0</v>
      </c>
      <c r="D18" s="672">
        <v>0</v>
      </c>
      <c r="E18" s="673">
        <v>0</v>
      </c>
      <c r="F18" s="671">
        <v>0</v>
      </c>
      <c r="G18" s="672">
        <v>0</v>
      </c>
      <c r="H18" s="672">
        <v>0</v>
      </c>
      <c r="I18" s="672">
        <v>19.637499999999999</v>
      </c>
      <c r="J18" s="672">
        <v>19.637499999999999</v>
      </c>
      <c r="K18" s="674">
        <v>0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1090.0000001000001</v>
      </c>
      <c r="C19" s="672">
        <v>1318.2383600000001</v>
      </c>
      <c r="D19" s="672">
        <v>228.23835989999998</v>
      </c>
      <c r="E19" s="673">
        <v>1.2093929907147345</v>
      </c>
      <c r="F19" s="671">
        <v>1320</v>
      </c>
      <c r="G19" s="672">
        <v>880</v>
      </c>
      <c r="H19" s="672">
        <v>110.55327</v>
      </c>
      <c r="I19" s="672">
        <v>961.11983999999995</v>
      </c>
      <c r="J19" s="672">
        <v>81.119839999999954</v>
      </c>
      <c r="K19" s="674">
        <v>0.72812109090909083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400</v>
      </c>
      <c r="C20" s="672">
        <v>714.58493999999996</v>
      </c>
      <c r="D20" s="672">
        <v>314.58493999999996</v>
      </c>
      <c r="E20" s="673">
        <v>1.7864623499999999</v>
      </c>
      <c r="F20" s="671">
        <v>720.00000009999997</v>
      </c>
      <c r="G20" s="672">
        <v>480.00000006666664</v>
      </c>
      <c r="H20" s="672">
        <v>2.552</v>
      </c>
      <c r="I20" s="672">
        <v>199.10162</v>
      </c>
      <c r="J20" s="672">
        <v>-280.89838006666662</v>
      </c>
      <c r="K20" s="674">
        <v>0.27653002773937085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145</v>
      </c>
      <c r="C21" s="672">
        <v>236.78591</v>
      </c>
      <c r="D21" s="672">
        <v>91.785910000000001</v>
      </c>
      <c r="E21" s="673">
        <v>1.6330062758620689</v>
      </c>
      <c r="F21" s="671">
        <v>149.99999979999998</v>
      </c>
      <c r="G21" s="672">
        <v>99.999999866666656</v>
      </c>
      <c r="H21" s="672">
        <v>7.0380000000000003</v>
      </c>
      <c r="I21" s="672">
        <v>193.43391</v>
      </c>
      <c r="J21" s="672">
        <v>93.433910133333342</v>
      </c>
      <c r="K21" s="674">
        <v>1.2895594017194127</v>
      </c>
      <c r="L21" s="254"/>
      <c r="M21" s="670" t="str">
        <f t="shared" si="0"/>
        <v/>
      </c>
    </row>
    <row r="22" spans="1:13" ht="14.45" customHeight="1" x14ac:dyDescent="0.2">
      <c r="A22" s="675" t="s">
        <v>323</v>
      </c>
      <c r="B22" s="671">
        <v>5275.7066849999992</v>
      </c>
      <c r="C22" s="672">
        <v>5219.0950000000003</v>
      </c>
      <c r="D22" s="672">
        <v>-56.611684999998943</v>
      </c>
      <c r="E22" s="673">
        <v>0.98926936458371373</v>
      </c>
      <c r="F22" s="671">
        <v>4971.0153797000003</v>
      </c>
      <c r="G22" s="672">
        <v>3314.0102531333337</v>
      </c>
      <c r="H22" s="672">
        <v>311.13499999999999</v>
      </c>
      <c r="I22" s="672">
        <v>3654.09</v>
      </c>
      <c r="J22" s="672">
        <v>340.07974686666648</v>
      </c>
      <c r="K22" s="674">
        <v>0.73507919829057611</v>
      </c>
      <c r="L22" s="254"/>
      <c r="M22" s="670" t="str">
        <f t="shared" si="0"/>
        <v>X</v>
      </c>
    </row>
    <row r="23" spans="1:13" ht="14.45" customHeight="1" x14ac:dyDescent="0.2">
      <c r="A23" s="675" t="s">
        <v>324</v>
      </c>
      <c r="B23" s="671">
        <v>4898.2960585999999</v>
      </c>
      <c r="C23" s="672">
        <v>4699.1949999999997</v>
      </c>
      <c r="D23" s="672">
        <v>-199.10105860000021</v>
      </c>
      <c r="E23" s="673">
        <v>0.95935299618110348</v>
      </c>
      <c r="F23" s="671">
        <v>4632.9852619000003</v>
      </c>
      <c r="G23" s="672">
        <v>3088.656841266667</v>
      </c>
      <c r="H23" s="672">
        <v>299.11500000000001</v>
      </c>
      <c r="I23" s="672">
        <v>3413.72</v>
      </c>
      <c r="J23" s="672">
        <v>325.06315873333278</v>
      </c>
      <c r="K23" s="674">
        <v>0.73682945380232523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377.41062640000001</v>
      </c>
      <c r="C24" s="672">
        <v>519.9</v>
      </c>
      <c r="D24" s="672">
        <v>142.48937359999996</v>
      </c>
      <c r="E24" s="673">
        <v>1.3775446784823226</v>
      </c>
      <c r="F24" s="671">
        <v>338.03011780000003</v>
      </c>
      <c r="G24" s="672">
        <v>225.35341186666668</v>
      </c>
      <c r="H24" s="672">
        <v>12.02</v>
      </c>
      <c r="I24" s="672">
        <v>240.37</v>
      </c>
      <c r="J24" s="672">
        <v>15.016588133333329</v>
      </c>
      <c r="K24" s="674">
        <v>0.711090483784105</v>
      </c>
      <c r="L24" s="254"/>
      <c r="M24" s="670" t="str">
        <f t="shared" si="0"/>
        <v/>
      </c>
    </row>
    <row r="25" spans="1:13" ht="14.45" customHeight="1" x14ac:dyDescent="0.2">
      <c r="A25" s="675" t="s">
        <v>326</v>
      </c>
      <c r="B25" s="671">
        <v>4707</v>
      </c>
      <c r="C25" s="672">
        <v>5421.9203699999998</v>
      </c>
      <c r="D25" s="672">
        <v>714.92036999999982</v>
      </c>
      <c r="E25" s="673">
        <v>1.151884506054812</v>
      </c>
      <c r="F25" s="671">
        <v>5143.0000001999997</v>
      </c>
      <c r="G25" s="672">
        <v>3428.6666667999998</v>
      </c>
      <c r="H25" s="672">
        <v>566.44427000000007</v>
      </c>
      <c r="I25" s="672">
        <v>5061.8364599999995</v>
      </c>
      <c r="J25" s="672">
        <v>1633.1697931999997</v>
      </c>
      <c r="K25" s="674">
        <v>0.98421863888842231</v>
      </c>
      <c r="L25" s="254"/>
      <c r="M25" s="670" t="str">
        <f t="shared" si="0"/>
        <v>X</v>
      </c>
    </row>
    <row r="26" spans="1:13" ht="14.45" customHeight="1" x14ac:dyDescent="0.2">
      <c r="A26" s="675" t="s">
        <v>327</v>
      </c>
      <c r="B26" s="671">
        <v>449.99999989999998</v>
      </c>
      <c r="C26" s="672">
        <v>506.60507000000001</v>
      </c>
      <c r="D26" s="672">
        <v>56.605070100000034</v>
      </c>
      <c r="E26" s="673">
        <v>1.1257890446946199</v>
      </c>
      <c r="F26" s="671">
        <v>476</v>
      </c>
      <c r="G26" s="672">
        <v>317.33333333333331</v>
      </c>
      <c r="H26" s="672">
        <v>46.119480000000003</v>
      </c>
      <c r="I26" s="672">
        <v>361.30401000000001</v>
      </c>
      <c r="J26" s="672">
        <v>43.970676666666691</v>
      </c>
      <c r="K26" s="674">
        <v>0.75904203781512603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1</v>
      </c>
      <c r="C27" s="672">
        <v>0.45850000000000002</v>
      </c>
      <c r="D27" s="672">
        <v>-0.54149999999999998</v>
      </c>
      <c r="E27" s="673">
        <v>0.45850000000000002</v>
      </c>
      <c r="F27" s="671">
        <v>1</v>
      </c>
      <c r="G27" s="672">
        <v>0.66666666666666663</v>
      </c>
      <c r="H27" s="672">
        <v>0</v>
      </c>
      <c r="I27" s="672">
        <v>0</v>
      </c>
      <c r="J27" s="672">
        <v>-0.66666666666666663</v>
      </c>
      <c r="K27" s="674">
        <v>0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480</v>
      </c>
      <c r="C28" s="672">
        <v>479.39898999999997</v>
      </c>
      <c r="D28" s="672">
        <v>-0.60101000000003069</v>
      </c>
      <c r="E28" s="673">
        <v>0.99874789583333323</v>
      </c>
      <c r="F28" s="671">
        <v>480</v>
      </c>
      <c r="G28" s="672">
        <v>320</v>
      </c>
      <c r="H28" s="672">
        <v>51.635489999999997</v>
      </c>
      <c r="I28" s="672">
        <v>398.32864000000001</v>
      </c>
      <c r="J28" s="672">
        <v>78.328640000000007</v>
      </c>
      <c r="K28" s="674">
        <v>0.82985133333333339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2770</v>
      </c>
      <c r="C29" s="672">
        <v>3199.8728599999999</v>
      </c>
      <c r="D29" s="672">
        <v>429.87285999999995</v>
      </c>
      <c r="E29" s="673">
        <v>1.1551887581227436</v>
      </c>
      <c r="F29" s="671">
        <v>3190.0000002000002</v>
      </c>
      <c r="G29" s="672">
        <v>2126.6666668000003</v>
      </c>
      <c r="H29" s="672">
        <v>293.09737999999999</v>
      </c>
      <c r="I29" s="672">
        <v>2675.1323399999997</v>
      </c>
      <c r="J29" s="672">
        <v>548.4656731999994</v>
      </c>
      <c r="K29" s="674">
        <v>0.83859947957124759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0</v>
      </c>
      <c r="C30" s="672">
        <v>0.73809999999999998</v>
      </c>
      <c r="D30" s="672">
        <v>0.73809999999999998</v>
      </c>
      <c r="E30" s="673">
        <v>0</v>
      </c>
      <c r="F30" s="671">
        <v>0</v>
      </c>
      <c r="G30" s="672">
        <v>0</v>
      </c>
      <c r="H30" s="672">
        <v>0</v>
      </c>
      <c r="I30" s="672">
        <v>1.4762</v>
      </c>
      <c r="J30" s="672">
        <v>1.4762</v>
      </c>
      <c r="K30" s="674">
        <v>0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320</v>
      </c>
      <c r="C31" s="672">
        <v>184.43908999999999</v>
      </c>
      <c r="D31" s="672">
        <v>-135.56091000000001</v>
      </c>
      <c r="E31" s="673">
        <v>0.57637215624999993</v>
      </c>
      <c r="F31" s="671">
        <v>189.99999990000001</v>
      </c>
      <c r="G31" s="672">
        <v>126.6666666</v>
      </c>
      <c r="H31" s="672">
        <v>5.08</v>
      </c>
      <c r="I31" s="672">
        <v>119.35961999999999</v>
      </c>
      <c r="J31" s="672">
        <v>-7.3070466000000067</v>
      </c>
      <c r="K31" s="674">
        <v>0.62820852664642546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29.999999899999999</v>
      </c>
      <c r="C32" s="672">
        <v>18.350770000000001</v>
      </c>
      <c r="D32" s="672">
        <v>-11.649229899999998</v>
      </c>
      <c r="E32" s="673">
        <v>0.61169233537230783</v>
      </c>
      <c r="F32" s="671">
        <v>20.000000100000001</v>
      </c>
      <c r="G32" s="672">
        <v>13.333333400000001</v>
      </c>
      <c r="H32" s="672">
        <v>5.6712199999999999</v>
      </c>
      <c r="I32" s="672">
        <v>15.24874</v>
      </c>
      <c r="J32" s="672">
        <v>1.915406599999999</v>
      </c>
      <c r="K32" s="674">
        <v>0.76243699618781491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27.999999899999999</v>
      </c>
      <c r="C33" s="672">
        <v>32.119840000000003</v>
      </c>
      <c r="D33" s="672">
        <v>4.1198401000000047</v>
      </c>
      <c r="E33" s="673">
        <v>1.1471371469540614</v>
      </c>
      <c r="F33" s="671">
        <v>40</v>
      </c>
      <c r="G33" s="672">
        <v>26.666666666666668</v>
      </c>
      <c r="H33" s="672">
        <v>1.9259999999999999</v>
      </c>
      <c r="I33" s="672">
        <v>20.170999999999999</v>
      </c>
      <c r="J33" s="672">
        <v>-6.4956666666666685</v>
      </c>
      <c r="K33" s="674">
        <v>0.50427500000000003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215.00000009999999</v>
      </c>
      <c r="C34" s="672">
        <v>326.5016</v>
      </c>
      <c r="D34" s="672">
        <v>111.5015999</v>
      </c>
      <c r="E34" s="673">
        <v>1.5186120923169246</v>
      </c>
      <c r="F34" s="671">
        <v>246</v>
      </c>
      <c r="G34" s="672">
        <v>164</v>
      </c>
      <c r="H34" s="672">
        <v>90.99</v>
      </c>
      <c r="I34" s="672">
        <v>607.49609999999996</v>
      </c>
      <c r="J34" s="672">
        <v>443.49609999999996</v>
      </c>
      <c r="K34" s="674">
        <v>2.4694963414634143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153.00000030000001</v>
      </c>
      <c r="C35" s="672">
        <v>190.73558</v>
      </c>
      <c r="D35" s="672">
        <v>37.735579699999988</v>
      </c>
      <c r="E35" s="673">
        <v>1.2466377753333899</v>
      </c>
      <c r="F35" s="671">
        <v>200.00000009999999</v>
      </c>
      <c r="G35" s="672">
        <v>133.33333339999999</v>
      </c>
      <c r="H35" s="672">
        <v>19.393789999999999</v>
      </c>
      <c r="I35" s="672">
        <v>176.01442</v>
      </c>
      <c r="J35" s="672">
        <v>42.681086600000015</v>
      </c>
      <c r="K35" s="674">
        <v>0.88007209955996402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259.99999989999998</v>
      </c>
      <c r="C36" s="672">
        <v>475.73289</v>
      </c>
      <c r="D36" s="672">
        <v>215.73289010000002</v>
      </c>
      <c r="E36" s="673">
        <v>1.8297418853191316</v>
      </c>
      <c r="F36" s="671">
        <v>299.99999989999998</v>
      </c>
      <c r="G36" s="672">
        <v>199.99999993333333</v>
      </c>
      <c r="H36" s="672">
        <v>52.530910000000006</v>
      </c>
      <c r="I36" s="672">
        <v>663.56448</v>
      </c>
      <c r="J36" s="672">
        <v>463.56448006666665</v>
      </c>
      <c r="K36" s="674">
        <v>2.2118816007372941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0</v>
      </c>
      <c r="C37" s="672">
        <v>3.3562800000000004</v>
      </c>
      <c r="D37" s="672">
        <v>3.3562800000000004</v>
      </c>
      <c r="E37" s="673">
        <v>0</v>
      </c>
      <c r="F37" s="671">
        <v>0</v>
      </c>
      <c r="G37" s="672">
        <v>0</v>
      </c>
      <c r="H37" s="672">
        <v>0</v>
      </c>
      <c r="I37" s="672">
        <v>2.4409099999999997</v>
      </c>
      <c r="J37" s="672">
        <v>2.4409099999999997</v>
      </c>
      <c r="K37" s="674">
        <v>0</v>
      </c>
      <c r="L37" s="254"/>
      <c r="M37" s="670" t="str">
        <f t="shared" si="0"/>
        <v/>
      </c>
    </row>
    <row r="38" spans="1:13" ht="14.45" customHeight="1" x14ac:dyDescent="0.2">
      <c r="A38" s="675" t="s">
        <v>339</v>
      </c>
      <c r="B38" s="671">
        <v>0</v>
      </c>
      <c r="C38" s="672">
        <v>3.6108000000000002</v>
      </c>
      <c r="D38" s="672">
        <v>3.6108000000000002</v>
      </c>
      <c r="E38" s="673">
        <v>0</v>
      </c>
      <c r="F38" s="671">
        <v>0</v>
      </c>
      <c r="G38" s="672">
        <v>0</v>
      </c>
      <c r="H38" s="672">
        <v>0</v>
      </c>
      <c r="I38" s="672">
        <v>0</v>
      </c>
      <c r="J38" s="672">
        <v>0</v>
      </c>
      <c r="K38" s="674">
        <v>0</v>
      </c>
      <c r="L38" s="254"/>
      <c r="M38" s="670" t="str">
        <f t="shared" si="0"/>
        <v/>
      </c>
    </row>
    <row r="39" spans="1:13" ht="14.45" customHeight="1" x14ac:dyDescent="0.2">
      <c r="A39" s="675" t="s">
        <v>340</v>
      </c>
      <c r="B39" s="671">
        <v>0</v>
      </c>
      <c r="C39" s="672">
        <v>0</v>
      </c>
      <c r="D39" s="672">
        <v>0</v>
      </c>
      <c r="E39" s="673">
        <v>0</v>
      </c>
      <c r="F39" s="671">
        <v>0</v>
      </c>
      <c r="G39" s="672">
        <v>0</v>
      </c>
      <c r="H39" s="672">
        <v>0</v>
      </c>
      <c r="I39" s="672">
        <v>21.3</v>
      </c>
      <c r="J39" s="672">
        <v>21.3</v>
      </c>
      <c r="K39" s="674">
        <v>0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102.2410613</v>
      </c>
      <c r="C40" s="672">
        <v>106.79786</v>
      </c>
      <c r="D40" s="672">
        <v>4.5567987000000016</v>
      </c>
      <c r="E40" s="673">
        <v>1.0445691646982151</v>
      </c>
      <c r="F40" s="671">
        <v>107.83481860000001</v>
      </c>
      <c r="G40" s="672">
        <v>71.889879066666666</v>
      </c>
      <c r="H40" s="672">
        <v>9.0112800000000011</v>
      </c>
      <c r="I40" s="672">
        <v>80.543369999999996</v>
      </c>
      <c r="J40" s="672">
        <v>8.6534909333333303</v>
      </c>
      <c r="K40" s="674">
        <v>0.74691431808093189</v>
      </c>
      <c r="L40" s="254"/>
      <c r="M40" s="670" t="str">
        <f t="shared" si="0"/>
        <v>X</v>
      </c>
    </row>
    <row r="41" spans="1:13" ht="14.45" customHeight="1" x14ac:dyDescent="0.2">
      <c r="A41" s="675" t="s">
        <v>342</v>
      </c>
      <c r="B41" s="671">
        <v>49.681387100000002</v>
      </c>
      <c r="C41" s="672">
        <v>45.243259999999999</v>
      </c>
      <c r="D41" s="672">
        <v>-4.4381271000000027</v>
      </c>
      <c r="E41" s="673">
        <v>0.91066821280438837</v>
      </c>
      <c r="F41" s="671">
        <v>52.381707799999994</v>
      </c>
      <c r="G41" s="672">
        <v>34.921138533333327</v>
      </c>
      <c r="H41" s="672">
        <v>5.0343800000000005</v>
      </c>
      <c r="I41" s="672">
        <v>43.736069999999998</v>
      </c>
      <c r="J41" s="672">
        <v>8.8149314666666712</v>
      </c>
      <c r="K41" s="674">
        <v>0.83494929502852144</v>
      </c>
      <c r="L41" s="254"/>
      <c r="M41" s="670" t="str">
        <f t="shared" si="0"/>
        <v/>
      </c>
    </row>
    <row r="42" spans="1:13" ht="14.45" customHeight="1" x14ac:dyDescent="0.2">
      <c r="A42" s="675" t="s">
        <v>343</v>
      </c>
      <c r="B42" s="671">
        <v>52.559674200000003</v>
      </c>
      <c r="C42" s="672">
        <v>61.554600000000001</v>
      </c>
      <c r="D42" s="672">
        <v>8.9949257999999972</v>
      </c>
      <c r="E42" s="673">
        <v>1.1711373964338614</v>
      </c>
      <c r="F42" s="671">
        <v>55.453110800000005</v>
      </c>
      <c r="G42" s="672">
        <v>36.968740533333339</v>
      </c>
      <c r="H42" s="672">
        <v>3.9769000000000001</v>
      </c>
      <c r="I42" s="672">
        <v>36.807300000000005</v>
      </c>
      <c r="J42" s="672">
        <v>-0.16144053333333375</v>
      </c>
      <c r="K42" s="674">
        <v>0.66375536861675943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450.65532010000004</v>
      </c>
      <c r="C43" s="672">
        <v>543.26693999999998</v>
      </c>
      <c r="D43" s="672">
        <v>92.611619899999937</v>
      </c>
      <c r="E43" s="673">
        <v>1.2055043306255644</v>
      </c>
      <c r="F43" s="671">
        <v>478.89184280000001</v>
      </c>
      <c r="G43" s="672">
        <v>319.26122853333334</v>
      </c>
      <c r="H43" s="672">
        <v>42.333199999999998</v>
      </c>
      <c r="I43" s="672">
        <v>343.26159000000001</v>
      </c>
      <c r="J43" s="672">
        <v>24.000361466666675</v>
      </c>
      <c r="K43" s="674">
        <v>0.71678312161887592</v>
      </c>
      <c r="L43" s="254"/>
      <c r="M43" s="670" t="str">
        <f t="shared" si="0"/>
        <v>X</v>
      </c>
    </row>
    <row r="44" spans="1:13" ht="14.45" customHeight="1" x14ac:dyDescent="0.2">
      <c r="A44" s="675" t="s">
        <v>345</v>
      </c>
      <c r="B44" s="671">
        <v>0</v>
      </c>
      <c r="C44" s="672">
        <v>3.4445000000000001</v>
      </c>
      <c r="D44" s="672">
        <v>3.4445000000000001</v>
      </c>
      <c r="E44" s="673">
        <v>0</v>
      </c>
      <c r="F44" s="671">
        <v>0</v>
      </c>
      <c r="G44" s="672">
        <v>0</v>
      </c>
      <c r="H44" s="672">
        <v>0</v>
      </c>
      <c r="I44" s="672">
        <v>3.4848000000000003</v>
      </c>
      <c r="J44" s="672">
        <v>3.4848000000000003</v>
      </c>
      <c r="K44" s="674">
        <v>0</v>
      </c>
      <c r="L44" s="254"/>
      <c r="M44" s="670" t="str">
        <f t="shared" si="0"/>
        <v/>
      </c>
    </row>
    <row r="45" spans="1:13" ht="14.45" customHeight="1" x14ac:dyDescent="0.2">
      <c r="A45" s="675" t="s">
        <v>346</v>
      </c>
      <c r="B45" s="671">
        <v>50.000000099999994</v>
      </c>
      <c r="C45" s="672">
        <v>57.142019999999995</v>
      </c>
      <c r="D45" s="672">
        <v>7.1420199000000011</v>
      </c>
      <c r="E45" s="673">
        <v>1.1428403977143193</v>
      </c>
      <c r="F45" s="671">
        <v>54.999999900000006</v>
      </c>
      <c r="G45" s="672">
        <v>36.666666600000006</v>
      </c>
      <c r="H45" s="672">
        <v>1.96471</v>
      </c>
      <c r="I45" s="672">
        <v>28.446630000000003</v>
      </c>
      <c r="J45" s="672">
        <v>-8.2200366000000038</v>
      </c>
      <c r="K45" s="674">
        <v>0.51721145548583902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237.99999990000001</v>
      </c>
      <c r="C46" s="672">
        <v>275.11606999999998</v>
      </c>
      <c r="D46" s="672">
        <v>37.116070099999973</v>
      </c>
      <c r="E46" s="673">
        <v>1.155949874435273</v>
      </c>
      <c r="F46" s="671">
        <v>250</v>
      </c>
      <c r="G46" s="672">
        <v>166.66666666666666</v>
      </c>
      <c r="H46" s="672">
        <v>19.368380000000002</v>
      </c>
      <c r="I46" s="672">
        <v>174.04589999999999</v>
      </c>
      <c r="J46" s="672">
        <v>7.3792333333333318</v>
      </c>
      <c r="K46" s="674">
        <v>0.6961835999999999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42.000000099999994</v>
      </c>
      <c r="C47" s="672">
        <v>40.461379999999998</v>
      </c>
      <c r="D47" s="672">
        <v>-1.5386200999999957</v>
      </c>
      <c r="E47" s="673">
        <v>0.96336618818246156</v>
      </c>
      <c r="F47" s="671">
        <v>45</v>
      </c>
      <c r="G47" s="672">
        <v>30</v>
      </c>
      <c r="H47" s="672">
        <v>7.3734200000000003</v>
      </c>
      <c r="I47" s="672">
        <v>32.515639999999998</v>
      </c>
      <c r="J47" s="672">
        <v>2.5156399999999977</v>
      </c>
      <c r="K47" s="674">
        <v>0.72256977777777776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3.7097424999999999</v>
      </c>
      <c r="C48" s="672">
        <v>4.0504800000000003</v>
      </c>
      <c r="D48" s="672">
        <v>0.34073750000000036</v>
      </c>
      <c r="E48" s="673">
        <v>1.0918493669034981</v>
      </c>
      <c r="F48" s="671">
        <v>4.0981586999999999</v>
      </c>
      <c r="G48" s="672">
        <v>2.7321057999999998</v>
      </c>
      <c r="H48" s="672">
        <v>0.254</v>
      </c>
      <c r="I48" s="672">
        <v>1.2615000000000001</v>
      </c>
      <c r="J48" s="672">
        <v>-1.4706057999999997</v>
      </c>
      <c r="K48" s="674">
        <v>0.30782116856528763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0</v>
      </c>
      <c r="C49" s="672">
        <v>0.13643</v>
      </c>
      <c r="D49" s="672">
        <v>0.13643</v>
      </c>
      <c r="E49" s="673">
        <v>0</v>
      </c>
      <c r="F49" s="671">
        <v>0</v>
      </c>
      <c r="G49" s="672">
        <v>0</v>
      </c>
      <c r="H49" s="672">
        <v>0</v>
      </c>
      <c r="I49" s="672">
        <v>0</v>
      </c>
      <c r="J49" s="672">
        <v>0</v>
      </c>
      <c r="K49" s="674">
        <v>0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0</v>
      </c>
      <c r="C50" s="672">
        <v>19.952900000000003</v>
      </c>
      <c r="D50" s="672">
        <v>19.952900000000003</v>
      </c>
      <c r="E50" s="673">
        <v>0</v>
      </c>
      <c r="F50" s="671">
        <v>0</v>
      </c>
      <c r="G50" s="672">
        <v>0</v>
      </c>
      <c r="H50" s="672">
        <v>0</v>
      </c>
      <c r="I50" s="672">
        <v>10.5633</v>
      </c>
      <c r="J50" s="672">
        <v>10.5633</v>
      </c>
      <c r="K50" s="674">
        <v>0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0</v>
      </c>
      <c r="C51" s="672">
        <v>0.94149000000000005</v>
      </c>
      <c r="D51" s="672">
        <v>0.94149000000000005</v>
      </c>
      <c r="E51" s="673">
        <v>0</v>
      </c>
      <c r="F51" s="671">
        <v>0</v>
      </c>
      <c r="G51" s="672">
        <v>0</v>
      </c>
      <c r="H51" s="672">
        <v>0.11159999999999999</v>
      </c>
      <c r="I51" s="672">
        <v>0.11159999999999999</v>
      </c>
      <c r="J51" s="672">
        <v>0.11159999999999999</v>
      </c>
      <c r="K51" s="674">
        <v>0</v>
      </c>
      <c r="L51" s="254"/>
      <c r="M51" s="670" t="str">
        <f t="shared" si="0"/>
        <v/>
      </c>
    </row>
    <row r="52" spans="1:13" ht="14.45" customHeight="1" x14ac:dyDescent="0.2">
      <c r="A52" s="675" t="s">
        <v>353</v>
      </c>
      <c r="B52" s="671">
        <v>16.945577399999998</v>
      </c>
      <c r="C52" s="672">
        <v>32.881749999999997</v>
      </c>
      <c r="D52" s="672">
        <v>15.936172599999999</v>
      </c>
      <c r="E52" s="673">
        <v>1.9404325520356716</v>
      </c>
      <c r="F52" s="671">
        <v>24.7936841</v>
      </c>
      <c r="G52" s="672">
        <v>16.529122733333335</v>
      </c>
      <c r="H52" s="672">
        <v>0.36058000000000001</v>
      </c>
      <c r="I52" s="672">
        <v>5.8818100000000006</v>
      </c>
      <c r="J52" s="672">
        <v>-10.647312733333333</v>
      </c>
      <c r="K52" s="674">
        <v>0.23723017427652071</v>
      </c>
      <c r="L52" s="254"/>
      <c r="M52" s="670" t="str">
        <f t="shared" si="0"/>
        <v/>
      </c>
    </row>
    <row r="53" spans="1:13" ht="14.45" customHeight="1" x14ac:dyDescent="0.2">
      <c r="A53" s="675" t="s">
        <v>354</v>
      </c>
      <c r="B53" s="671">
        <v>100.00000010000001</v>
      </c>
      <c r="C53" s="672">
        <v>109.13992</v>
      </c>
      <c r="D53" s="672">
        <v>9.1399198999999953</v>
      </c>
      <c r="E53" s="673">
        <v>1.0913991989086007</v>
      </c>
      <c r="F53" s="671">
        <v>100.00000010000001</v>
      </c>
      <c r="G53" s="672">
        <v>66.666666733333344</v>
      </c>
      <c r="H53" s="672">
        <v>12.900510000000001</v>
      </c>
      <c r="I53" s="672">
        <v>86.950410000000005</v>
      </c>
      <c r="J53" s="672">
        <v>20.283743266666661</v>
      </c>
      <c r="K53" s="674">
        <v>0.86950409913049587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168.45581559999999</v>
      </c>
      <c r="C54" s="672">
        <v>109.09583000000001</v>
      </c>
      <c r="D54" s="672">
        <v>-59.359985599999987</v>
      </c>
      <c r="E54" s="673">
        <v>0.64762281795630694</v>
      </c>
      <c r="F54" s="671">
        <v>152.16994</v>
      </c>
      <c r="G54" s="672">
        <v>101.44662666666666</v>
      </c>
      <c r="H54" s="672">
        <v>18.983360000000001</v>
      </c>
      <c r="I54" s="672">
        <v>140.96776</v>
      </c>
      <c r="J54" s="672">
        <v>39.521133333333339</v>
      </c>
      <c r="K54" s="674">
        <v>0.92638375227065217</v>
      </c>
      <c r="L54" s="254"/>
      <c r="M54" s="670" t="str">
        <f t="shared" si="0"/>
        <v>X</v>
      </c>
    </row>
    <row r="55" spans="1:13" ht="14.45" customHeight="1" x14ac:dyDescent="0.2">
      <c r="A55" s="675" t="s">
        <v>356</v>
      </c>
      <c r="B55" s="671">
        <v>2.5998056000000003</v>
      </c>
      <c r="C55" s="672">
        <v>6.3E-2</v>
      </c>
      <c r="D55" s="672">
        <v>-2.5368056000000001</v>
      </c>
      <c r="E55" s="673">
        <v>2.4232581082216299E-2</v>
      </c>
      <c r="F55" s="671">
        <v>6.4995140000000005</v>
      </c>
      <c r="G55" s="672">
        <v>4.3330093333333339</v>
      </c>
      <c r="H55" s="672">
        <v>0</v>
      </c>
      <c r="I55" s="672">
        <v>0</v>
      </c>
      <c r="J55" s="672">
        <v>-4.3330093333333339</v>
      </c>
      <c r="K55" s="674">
        <v>0</v>
      </c>
      <c r="L55" s="254"/>
      <c r="M55" s="670" t="str">
        <f t="shared" si="0"/>
        <v/>
      </c>
    </row>
    <row r="56" spans="1:13" ht="14.45" customHeight="1" x14ac:dyDescent="0.2">
      <c r="A56" s="675" t="s">
        <v>357</v>
      </c>
      <c r="B56" s="671">
        <v>127.30359249999999</v>
      </c>
      <c r="C56" s="672">
        <v>64.457380000000001</v>
      </c>
      <c r="D56" s="672">
        <v>-62.846212499999993</v>
      </c>
      <c r="E56" s="673">
        <v>0.50632805197543818</v>
      </c>
      <c r="F56" s="671">
        <v>140.70397070000001</v>
      </c>
      <c r="G56" s="672">
        <v>93.802647133333338</v>
      </c>
      <c r="H56" s="672">
        <v>0</v>
      </c>
      <c r="I56" s="672">
        <v>120.71686</v>
      </c>
      <c r="J56" s="672">
        <v>26.914212866666659</v>
      </c>
      <c r="K56" s="674">
        <v>0.85794920640430783</v>
      </c>
      <c r="L56" s="254"/>
      <c r="M56" s="670" t="str">
        <f t="shared" si="0"/>
        <v/>
      </c>
    </row>
    <row r="57" spans="1:13" ht="14.45" customHeight="1" x14ac:dyDescent="0.2">
      <c r="A57" s="675" t="s">
        <v>358</v>
      </c>
      <c r="B57" s="671">
        <v>3.5524171999999998</v>
      </c>
      <c r="C57" s="672">
        <v>3.2669999999999999</v>
      </c>
      <c r="D57" s="672">
        <v>-0.28541719999999993</v>
      </c>
      <c r="E57" s="673">
        <v>0.91965549541872504</v>
      </c>
      <c r="F57" s="671">
        <v>2.9274313000000003</v>
      </c>
      <c r="G57" s="672">
        <v>1.9516208666666668</v>
      </c>
      <c r="H57" s="672">
        <v>0</v>
      </c>
      <c r="I57" s="672">
        <v>0</v>
      </c>
      <c r="J57" s="672">
        <v>-1.9516208666666668</v>
      </c>
      <c r="K57" s="674">
        <v>0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14.999999900000001</v>
      </c>
      <c r="C58" s="672">
        <v>1.3990199999999999</v>
      </c>
      <c r="D58" s="672">
        <v>-13.6009799</v>
      </c>
      <c r="E58" s="673">
        <v>9.3268000621786668E-2</v>
      </c>
      <c r="F58" s="671">
        <v>2.0390239999999999</v>
      </c>
      <c r="G58" s="672">
        <v>1.3593493333333333</v>
      </c>
      <c r="H58" s="672">
        <v>1.6755199999999999</v>
      </c>
      <c r="I58" s="672">
        <v>2.94306</v>
      </c>
      <c r="J58" s="672">
        <v>1.5837106666666667</v>
      </c>
      <c r="K58" s="674">
        <v>1.4433670226539757</v>
      </c>
      <c r="L58" s="254"/>
      <c r="M58" s="670" t="str">
        <f t="shared" si="0"/>
        <v/>
      </c>
    </row>
    <row r="59" spans="1:13" ht="14.45" customHeight="1" x14ac:dyDescent="0.2">
      <c r="A59" s="675" t="s">
        <v>360</v>
      </c>
      <c r="B59" s="671">
        <v>20.000000400000001</v>
      </c>
      <c r="C59" s="672">
        <v>39.90943</v>
      </c>
      <c r="D59" s="672">
        <v>19.909429599999999</v>
      </c>
      <c r="E59" s="673">
        <v>1.9954714600905707</v>
      </c>
      <c r="F59" s="671">
        <v>0</v>
      </c>
      <c r="G59" s="672">
        <v>0</v>
      </c>
      <c r="H59" s="672">
        <v>17.307839999999999</v>
      </c>
      <c r="I59" s="672">
        <v>17.307839999999999</v>
      </c>
      <c r="J59" s="672">
        <v>17.307839999999999</v>
      </c>
      <c r="K59" s="674">
        <v>0</v>
      </c>
      <c r="L59" s="254"/>
      <c r="M59" s="670" t="str">
        <f t="shared" si="0"/>
        <v/>
      </c>
    </row>
    <row r="60" spans="1:13" ht="14.45" customHeight="1" x14ac:dyDescent="0.2">
      <c r="A60" s="675" t="s">
        <v>361</v>
      </c>
      <c r="B60" s="671">
        <v>165.00000020000002</v>
      </c>
      <c r="C60" s="672">
        <v>598.61623999999995</v>
      </c>
      <c r="D60" s="672">
        <v>433.6162397999999</v>
      </c>
      <c r="E60" s="673">
        <v>3.6279772077236632</v>
      </c>
      <c r="F60" s="671">
        <v>398.99999989999998</v>
      </c>
      <c r="G60" s="672">
        <v>265.9999999333333</v>
      </c>
      <c r="H60" s="672">
        <v>17.15091</v>
      </c>
      <c r="I60" s="672">
        <v>376.06327000000005</v>
      </c>
      <c r="J60" s="672">
        <v>110.06327006666675</v>
      </c>
      <c r="K60" s="674">
        <v>0.94251446138910155</v>
      </c>
      <c r="L60" s="254"/>
      <c r="M60" s="670" t="str">
        <f t="shared" si="0"/>
        <v>X</v>
      </c>
    </row>
    <row r="61" spans="1:13" ht="14.45" customHeight="1" x14ac:dyDescent="0.2">
      <c r="A61" s="675" t="s">
        <v>362</v>
      </c>
      <c r="B61" s="671">
        <v>0</v>
      </c>
      <c r="C61" s="672">
        <v>3.1217800000000002</v>
      </c>
      <c r="D61" s="672">
        <v>3.1217800000000002</v>
      </c>
      <c r="E61" s="673">
        <v>0</v>
      </c>
      <c r="F61" s="671">
        <v>0</v>
      </c>
      <c r="G61" s="672">
        <v>0</v>
      </c>
      <c r="H61" s="672">
        <v>0</v>
      </c>
      <c r="I61" s="672">
        <v>0.31218000000000001</v>
      </c>
      <c r="J61" s="672">
        <v>0.31218000000000001</v>
      </c>
      <c r="K61" s="674">
        <v>0</v>
      </c>
      <c r="L61" s="254"/>
      <c r="M61" s="670" t="str">
        <f t="shared" si="0"/>
        <v/>
      </c>
    </row>
    <row r="62" spans="1:13" ht="14.45" customHeight="1" x14ac:dyDescent="0.2">
      <c r="A62" s="675" t="s">
        <v>363</v>
      </c>
      <c r="B62" s="671">
        <v>0</v>
      </c>
      <c r="C62" s="672">
        <v>7.3931000000000004</v>
      </c>
      <c r="D62" s="672">
        <v>7.3931000000000004</v>
      </c>
      <c r="E62" s="673">
        <v>0</v>
      </c>
      <c r="F62" s="671">
        <v>0</v>
      </c>
      <c r="G62" s="672">
        <v>0</v>
      </c>
      <c r="H62" s="672">
        <v>0</v>
      </c>
      <c r="I62" s="672">
        <v>2.2748000000000004</v>
      </c>
      <c r="J62" s="672">
        <v>2.2748000000000004</v>
      </c>
      <c r="K62" s="674">
        <v>0</v>
      </c>
      <c r="L62" s="254"/>
      <c r="M62" s="670" t="str">
        <f t="shared" si="0"/>
        <v/>
      </c>
    </row>
    <row r="63" spans="1:13" ht="14.45" customHeight="1" x14ac:dyDescent="0.2">
      <c r="A63" s="675" t="s">
        <v>364</v>
      </c>
      <c r="B63" s="671">
        <v>0</v>
      </c>
      <c r="C63" s="672">
        <v>9.0110400000000013</v>
      </c>
      <c r="D63" s="672">
        <v>9.0110400000000013</v>
      </c>
      <c r="E63" s="673">
        <v>0</v>
      </c>
      <c r="F63" s="671">
        <v>0</v>
      </c>
      <c r="G63" s="672">
        <v>0</v>
      </c>
      <c r="H63" s="672">
        <v>0</v>
      </c>
      <c r="I63" s="672">
        <v>0.64855999999999991</v>
      </c>
      <c r="J63" s="672">
        <v>0.64855999999999991</v>
      </c>
      <c r="K63" s="674">
        <v>0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45</v>
      </c>
      <c r="C64" s="672">
        <v>244.94487000000001</v>
      </c>
      <c r="D64" s="672">
        <v>199.94487000000001</v>
      </c>
      <c r="E64" s="673">
        <v>5.4432193333333334</v>
      </c>
      <c r="F64" s="671">
        <v>249</v>
      </c>
      <c r="G64" s="672">
        <v>166</v>
      </c>
      <c r="H64" s="672">
        <v>5.4631499999999997</v>
      </c>
      <c r="I64" s="672">
        <v>269.15854999999999</v>
      </c>
      <c r="J64" s="672">
        <v>103.15854999999999</v>
      </c>
      <c r="K64" s="674">
        <v>1.0809580321285139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11</v>
      </c>
      <c r="C65" s="672">
        <v>24.918110000000002</v>
      </c>
      <c r="D65" s="672">
        <v>13.918110000000002</v>
      </c>
      <c r="E65" s="673">
        <v>2.2652827272727274</v>
      </c>
      <c r="F65" s="671">
        <v>26</v>
      </c>
      <c r="G65" s="672">
        <v>17.333333333333332</v>
      </c>
      <c r="H65" s="672">
        <v>1.4721</v>
      </c>
      <c r="I65" s="672">
        <v>13.543659999999999</v>
      </c>
      <c r="J65" s="672">
        <v>-3.789673333333333</v>
      </c>
      <c r="K65" s="674">
        <v>0.52090999999999998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109.00000019999999</v>
      </c>
      <c r="C66" s="672">
        <v>116.23788</v>
      </c>
      <c r="D66" s="672">
        <v>7.237879800000016</v>
      </c>
      <c r="E66" s="673">
        <v>1.0664025668506376</v>
      </c>
      <c r="F66" s="671">
        <v>123.99999989999999</v>
      </c>
      <c r="G66" s="672">
        <v>82.666666599999999</v>
      </c>
      <c r="H66" s="672">
        <v>10.21566</v>
      </c>
      <c r="I66" s="672">
        <v>87.54552000000001</v>
      </c>
      <c r="J66" s="672">
        <v>4.8788534000000112</v>
      </c>
      <c r="K66" s="674">
        <v>0.70601225863388095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0</v>
      </c>
      <c r="C67" s="672">
        <v>167.2704</v>
      </c>
      <c r="D67" s="672">
        <v>167.2704</v>
      </c>
      <c r="E67" s="673">
        <v>0</v>
      </c>
      <c r="F67" s="671">
        <v>0</v>
      </c>
      <c r="G67" s="672">
        <v>0</v>
      </c>
      <c r="H67" s="672">
        <v>0</v>
      </c>
      <c r="I67" s="672">
        <v>0</v>
      </c>
      <c r="J67" s="672">
        <v>0</v>
      </c>
      <c r="K67" s="674">
        <v>0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0</v>
      </c>
      <c r="C68" s="672">
        <v>19.547319999999999</v>
      </c>
      <c r="D68" s="672">
        <v>19.547319999999999</v>
      </c>
      <c r="E68" s="673">
        <v>0</v>
      </c>
      <c r="F68" s="671">
        <v>0</v>
      </c>
      <c r="G68" s="672">
        <v>0</v>
      </c>
      <c r="H68" s="672">
        <v>0</v>
      </c>
      <c r="I68" s="672">
        <v>0</v>
      </c>
      <c r="J68" s="672">
        <v>0</v>
      </c>
      <c r="K68" s="674">
        <v>0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4.2367400000000002</v>
      </c>
      <c r="D69" s="672">
        <v>4.2367400000000002</v>
      </c>
      <c r="E69" s="673">
        <v>0</v>
      </c>
      <c r="F69" s="671">
        <v>0</v>
      </c>
      <c r="G69" s="672">
        <v>0</v>
      </c>
      <c r="H69" s="672">
        <v>0</v>
      </c>
      <c r="I69" s="672">
        <v>0</v>
      </c>
      <c r="J69" s="672">
        <v>0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1.9350000000000001</v>
      </c>
      <c r="D70" s="672">
        <v>1.9350000000000001</v>
      </c>
      <c r="E70" s="673">
        <v>0</v>
      </c>
      <c r="F70" s="671">
        <v>0</v>
      </c>
      <c r="G70" s="672">
        <v>0</v>
      </c>
      <c r="H70" s="672">
        <v>0</v>
      </c>
      <c r="I70" s="672">
        <v>2.58</v>
      </c>
      <c r="J70" s="672">
        <v>2.58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75" t="s">
        <v>372</v>
      </c>
      <c r="B71" s="671">
        <v>0</v>
      </c>
      <c r="C71" s="672">
        <v>0.39600000000000002</v>
      </c>
      <c r="D71" s="672">
        <v>0.39600000000000002</v>
      </c>
      <c r="E71" s="673">
        <v>0</v>
      </c>
      <c r="F71" s="671">
        <v>0</v>
      </c>
      <c r="G71" s="672">
        <v>0</v>
      </c>
      <c r="H71" s="672">
        <v>0</v>
      </c>
      <c r="I71" s="672">
        <v>0</v>
      </c>
      <c r="J71" s="672">
        <v>0</v>
      </c>
      <c r="K71" s="674">
        <v>0</v>
      </c>
      <c r="L71" s="254"/>
      <c r="M71" s="670" t="str">
        <f t="shared" si="1"/>
        <v>X</v>
      </c>
    </row>
    <row r="72" spans="1:13" ht="14.45" customHeight="1" x14ac:dyDescent="0.2">
      <c r="A72" s="675" t="s">
        <v>373</v>
      </c>
      <c r="B72" s="671">
        <v>0</v>
      </c>
      <c r="C72" s="672">
        <v>0.39600000000000002</v>
      </c>
      <c r="D72" s="672">
        <v>0.39600000000000002</v>
      </c>
      <c r="E72" s="673">
        <v>0</v>
      </c>
      <c r="F72" s="671">
        <v>0</v>
      </c>
      <c r="G72" s="672">
        <v>0</v>
      </c>
      <c r="H72" s="672">
        <v>0</v>
      </c>
      <c r="I72" s="672">
        <v>0</v>
      </c>
      <c r="J72" s="672">
        <v>0</v>
      </c>
      <c r="K72" s="674">
        <v>0</v>
      </c>
      <c r="L72" s="254"/>
      <c r="M72" s="670" t="str">
        <f t="shared" si="1"/>
        <v/>
      </c>
    </row>
    <row r="73" spans="1:13" ht="14.45" customHeight="1" x14ac:dyDescent="0.2">
      <c r="A73" s="675" t="s">
        <v>374</v>
      </c>
      <c r="B73" s="671">
        <v>0</v>
      </c>
      <c r="C73" s="672">
        <v>0</v>
      </c>
      <c r="D73" s="672">
        <v>0</v>
      </c>
      <c r="E73" s="673">
        <v>0</v>
      </c>
      <c r="F73" s="671">
        <v>0</v>
      </c>
      <c r="G73" s="672">
        <v>0</v>
      </c>
      <c r="H73" s="672">
        <v>0</v>
      </c>
      <c r="I73" s="672">
        <v>11.932</v>
      </c>
      <c r="J73" s="672">
        <v>11.932</v>
      </c>
      <c r="K73" s="674">
        <v>0</v>
      </c>
      <c r="L73" s="254"/>
      <c r="M73" s="670" t="str">
        <f t="shared" si="1"/>
        <v>X</v>
      </c>
    </row>
    <row r="74" spans="1:13" ht="14.45" customHeight="1" x14ac:dyDescent="0.2">
      <c r="A74" s="675" t="s">
        <v>375</v>
      </c>
      <c r="B74" s="671">
        <v>0</v>
      </c>
      <c r="C74" s="672">
        <v>0</v>
      </c>
      <c r="D74" s="672">
        <v>0</v>
      </c>
      <c r="E74" s="673">
        <v>0</v>
      </c>
      <c r="F74" s="671">
        <v>0</v>
      </c>
      <c r="G74" s="672">
        <v>0</v>
      </c>
      <c r="H74" s="672">
        <v>0</v>
      </c>
      <c r="I74" s="672">
        <v>11.932</v>
      </c>
      <c r="J74" s="672">
        <v>11.932</v>
      </c>
      <c r="K74" s="674">
        <v>0</v>
      </c>
      <c r="L74" s="254"/>
      <c r="M74" s="670" t="str">
        <f t="shared" si="1"/>
        <v/>
      </c>
    </row>
    <row r="75" spans="1:13" ht="14.45" customHeight="1" x14ac:dyDescent="0.2">
      <c r="A75" s="675" t="s">
        <v>376</v>
      </c>
      <c r="B75" s="671">
        <v>330.63999459999997</v>
      </c>
      <c r="C75" s="672">
        <v>323.82499999999999</v>
      </c>
      <c r="D75" s="672">
        <v>-6.8149945999999773</v>
      </c>
      <c r="E75" s="673">
        <v>0.97938847474200874</v>
      </c>
      <c r="F75" s="671">
        <v>332.3923216</v>
      </c>
      <c r="G75" s="672">
        <v>221.59488106666666</v>
      </c>
      <c r="H75" s="672">
        <v>18.46</v>
      </c>
      <c r="I75" s="672">
        <v>212.48699999999999</v>
      </c>
      <c r="J75" s="672">
        <v>-9.1078810666666641</v>
      </c>
      <c r="K75" s="674">
        <v>0.63926566948711372</v>
      </c>
      <c r="L75" s="254"/>
      <c r="M75" s="670" t="str">
        <f t="shared" si="1"/>
        <v/>
      </c>
    </row>
    <row r="76" spans="1:13" ht="14.45" customHeight="1" x14ac:dyDescent="0.2">
      <c r="A76" s="675" t="s">
        <v>377</v>
      </c>
      <c r="B76" s="671">
        <v>330.63999459999997</v>
      </c>
      <c r="C76" s="672">
        <v>323.82499999999999</v>
      </c>
      <c r="D76" s="672">
        <v>-6.8149945999999773</v>
      </c>
      <c r="E76" s="673">
        <v>0.97938847474200874</v>
      </c>
      <c r="F76" s="671">
        <v>332.3923216</v>
      </c>
      <c r="G76" s="672">
        <v>221.59488106666666</v>
      </c>
      <c r="H76" s="672">
        <v>18.46</v>
      </c>
      <c r="I76" s="672">
        <v>212.48699999999999</v>
      </c>
      <c r="J76" s="672">
        <v>-9.1078810666666641</v>
      </c>
      <c r="K76" s="674">
        <v>0.63926566948711372</v>
      </c>
      <c r="L76" s="254"/>
      <c r="M76" s="670" t="str">
        <f t="shared" si="1"/>
        <v>X</v>
      </c>
    </row>
    <row r="77" spans="1:13" ht="14.45" customHeight="1" x14ac:dyDescent="0.2">
      <c r="A77" s="675" t="s">
        <v>378</v>
      </c>
      <c r="B77" s="671">
        <v>130.45211330000001</v>
      </c>
      <c r="C77" s="672">
        <v>126.252</v>
      </c>
      <c r="D77" s="672">
        <v>-4.2001133000000124</v>
      </c>
      <c r="E77" s="673">
        <v>0.96780340928367303</v>
      </c>
      <c r="F77" s="671">
        <v>125.8715919</v>
      </c>
      <c r="G77" s="672">
        <v>83.914394599999994</v>
      </c>
      <c r="H77" s="672">
        <v>10.137</v>
      </c>
      <c r="I77" s="672">
        <v>78.994</v>
      </c>
      <c r="J77" s="672">
        <v>-4.9203945999999945</v>
      </c>
      <c r="K77" s="674">
        <v>0.62757607818893413</v>
      </c>
      <c r="L77" s="254"/>
      <c r="M77" s="670" t="str">
        <f t="shared" si="1"/>
        <v/>
      </c>
    </row>
    <row r="78" spans="1:13" ht="14.45" customHeight="1" x14ac:dyDescent="0.2">
      <c r="A78" s="675" t="s">
        <v>379</v>
      </c>
      <c r="B78" s="671">
        <v>30.475859499999999</v>
      </c>
      <c r="C78" s="672">
        <v>26.952000000000002</v>
      </c>
      <c r="D78" s="672">
        <v>-3.5238594999999968</v>
      </c>
      <c r="E78" s="673">
        <v>0.88437210441923719</v>
      </c>
      <c r="F78" s="671">
        <v>31.214279099999999</v>
      </c>
      <c r="G78" s="672">
        <v>20.809519399999999</v>
      </c>
      <c r="H78" s="672">
        <v>2.944</v>
      </c>
      <c r="I78" s="672">
        <v>20.155999999999999</v>
      </c>
      <c r="J78" s="672">
        <v>-0.65351940000000042</v>
      </c>
      <c r="K78" s="674">
        <v>0.64573011394647262</v>
      </c>
      <c r="L78" s="254"/>
      <c r="M78" s="670" t="str">
        <f t="shared" si="1"/>
        <v/>
      </c>
    </row>
    <row r="79" spans="1:13" ht="14.45" customHeight="1" x14ac:dyDescent="0.2">
      <c r="A79" s="675" t="s">
        <v>380</v>
      </c>
      <c r="B79" s="671">
        <v>169.71202179999997</v>
      </c>
      <c r="C79" s="672">
        <v>170.62100000000001</v>
      </c>
      <c r="D79" s="672">
        <v>0.90897820000003549</v>
      </c>
      <c r="E79" s="673">
        <v>1.005356003601626</v>
      </c>
      <c r="F79" s="671">
        <v>175.30645060000001</v>
      </c>
      <c r="G79" s="672">
        <v>116.87096706666667</v>
      </c>
      <c r="H79" s="672">
        <v>5.3789999999999996</v>
      </c>
      <c r="I79" s="672">
        <v>113.337</v>
      </c>
      <c r="J79" s="672">
        <v>-3.533967066666662</v>
      </c>
      <c r="K79" s="674">
        <v>0.64650787014451139</v>
      </c>
      <c r="L79" s="254"/>
      <c r="M79" s="670" t="str">
        <f t="shared" si="1"/>
        <v/>
      </c>
    </row>
    <row r="80" spans="1:13" ht="14.45" customHeight="1" x14ac:dyDescent="0.2">
      <c r="A80" s="675" t="s">
        <v>381</v>
      </c>
      <c r="B80" s="671">
        <v>3756.3683851999999</v>
      </c>
      <c r="C80" s="672">
        <v>3169.48387</v>
      </c>
      <c r="D80" s="672">
        <v>-586.8845151999999</v>
      </c>
      <c r="E80" s="673">
        <v>0.84376279027575929</v>
      </c>
      <c r="F80" s="671">
        <v>3590.5788903000002</v>
      </c>
      <c r="G80" s="672">
        <v>2393.7192602</v>
      </c>
      <c r="H80" s="672">
        <v>240.44389000000001</v>
      </c>
      <c r="I80" s="672">
        <v>1960.0028799999998</v>
      </c>
      <c r="J80" s="672">
        <v>-433.71638020000023</v>
      </c>
      <c r="K80" s="674">
        <v>0.54587378244075779</v>
      </c>
      <c r="L80" s="254"/>
      <c r="M80" s="670" t="str">
        <f t="shared" si="1"/>
        <v/>
      </c>
    </row>
    <row r="81" spans="1:13" ht="14.45" customHeight="1" x14ac:dyDescent="0.2">
      <c r="A81" s="675" t="s">
        <v>382</v>
      </c>
      <c r="B81" s="671">
        <v>1878.1836171</v>
      </c>
      <c r="C81" s="672">
        <v>1092.07069</v>
      </c>
      <c r="D81" s="672">
        <v>-786.11292709999998</v>
      </c>
      <c r="E81" s="673">
        <v>0.58145043969993004</v>
      </c>
      <c r="F81" s="671">
        <v>1439.5725519</v>
      </c>
      <c r="G81" s="672">
        <v>959.71503459999997</v>
      </c>
      <c r="H81" s="672">
        <v>20.410019999999999</v>
      </c>
      <c r="I81" s="672">
        <v>536.82978000000003</v>
      </c>
      <c r="J81" s="672">
        <v>-422.88525459999994</v>
      </c>
      <c r="K81" s="674">
        <v>0.37290915229765437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1878.1836171</v>
      </c>
      <c r="C82" s="672">
        <v>1092.07069</v>
      </c>
      <c r="D82" s="672">
        <v>-786.11292709999998</v>
      </c>
      <c r="E82" s="673">
        <v>0.58145043969993004</v>
      </c>
      <c r="F82" s="671">
        <v>1439.5725519</v>
      </c>
      <c r="G82" s="672">
        <v>959.71503459999997</v>
      </c>
      <c r="H82" s="672">
        <v>20.410019999999999</v>
      </c>
      <c r="I82" s="672">
        <v>536.82978000000003</v>
      </c>
      <c r="J82" s="672">
        <v>-422.88525459999994</v>
      </c>
      <c r="K82" s="674">
        <v>0.37290915229765437</v>
      </c>
      <c r="L82" s="254"/>
      <c r="M82" s="670" t="str">
        <f t="shared" si="1"/>
        <v>X</v>
      </c>
    </row>
    <row r="83" spans="1:13" ht="14.45" customHeight="1" x14ac:dyDescent="0.2">
      <c r="A83" s="675" t="s">
        <v>384</v>
      </c>
      <c r="B83" s="671">
        <v>1242.4367199999999</v>
      </c>
      <c r="C83" s="672">
        <v>552.41055000000006</v>
      </c>
      <c r="D83" s="672">
        <v>-690.02616999999987</v>
      </c>
      <c r="E83" s="673">
        <v>0.44461866033708347</v>
      </c>
      <c r="F83" s="671">
        <v>1242.4367199999999</v>
      </c>
      <c r="G83" s="672">
        <v>828.29114666666658</v>
      </c>
      <c r="H83" s="672">
        <v>3.6179000000000001</v>
      </c>
      <c r="I83" s="672">
        <v>420.54908</v>
      </c>
      <c r="J83" s="672">
        <v>-407.74206666666657</v>
      </c>
      <c r="K83" s="674">
        <v>0.33848732352340649</v>
      </c>
      <c r="L83" s="254"/>
      <c r="M83" s="670" t="str">
        <f t="shared" si="1"/>
        <v/>
      </c>
    </row>
    <row r="84" spans="1:13" ht="14.45" customHeight="1" x14ac:dyDescent="0.2">
      <c r="A84" s="675" t="s">
        <v>385</v>
      </c>
      <c r="B84" s="671">
        <v>0</v>
      </c>
      <c r="C84" s="672">
        <v>0</v>
      </c>
      <c r="D84" s="672">
        <v>0</v>
      </c>
      <c r="E84" s="673">
        <v>0</v>
      </c>
      <c r="F84" s="671">
        <v>0</v>
      </c>
      <c r="G84" s="672">
        <v>0</v>
      </c>
      <c r="H84" s="672">
        <v>0</v>
      </c>
      <c r="I84" s="672">
        <v>4.9950000000000001</v>
      </c>
      <c r="J84" s="672">
        <v>4.9950000000000001</v>
      </c>
      <c r="K84" s="674">
        <v>0</v>
      </c>
      <c r="L84" s="254"/>
      <c r="M84" s="670" t="str">
        <f t="shared" si="1"/>
        <v/>
      </c>
    </row>
    <row r="85" spans="1:13" ht="14.45" customHeight="1" x14ac:dyDescent="0.2">
      <c r="A85" s="675" t="s">
        <v>386</v>
      </c>
      <c r="B85" s="671">
        <v>0.69495169999999995</v>
      </c>
      <c r="C85" s="672">
        <v>1.92818</v>
      </c>
      <c r="D85" s="672">
        <v>1.2332282999999999</v>
      </c>
      <c r="E85" s="673">
        <v>2.7745525336508998</v>
      </c>
      <c r="F85" s="671">
        <v>1.3723284</v>
      </c>
      <c r="G85" s="672">
        <v>0.91488559999999997</v>
      </c>
      <c r="H85" s="672">
        <v>0</v>
      </c>
      <c r="I85" s="672">
        <v>0.53761999999999999</v>
      </c>
      <c r="J85" s="672">
        <v>-0.37726559999999998</v>
      </c>
      <c r="K85" s="674">
        <v>0.39175754141647146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305.00000010000002</v>
      </c>
      <c r="C86" s="672">
        <v>122.00225</v>
      </c>
      <c r="D86" s="672">
        <v>-182.99775010000002</v>
      </c>
      <c r="E86" s="673">
        <v>0.40000737691803034</v>
      </c>
      <c r="F86" s="671">
        <v>130.26624610000002</v>
      </c>
      <c r="G86" s="672">
        <v>86.844164066666679</v>
      </c>
      <c r="H86" s="672">
        <v>7.0179999999999998</v>
      </c>
      <c r="I86" s="672">
        <v>94.984320000000011</v>
      </c>
      <c r="J86" s="672">
        <v>8.1401559333333324</v>
      </c>
      <c r="K86" s="674">
        <v>0.72915527117503998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24.701874199999999</v>
      </c>
      <c r="C87" s="672">
        <v>13.20978</v>
      </c>
      <c r="D87" s="672">
        <v>-11.492094199999999</v>
      </c>
      <c r="E87" s="673">
        <v>0.53476832944117259</v>
      </c>
      <c r="F87" s="671">
        <v>29.266501300000002</v>
      </c>
      <c r="G87" s="672">
        <v>19.511000866666667</v>
      </c>
      <c r="H87" s="672">
        <v>1.9611500000000002</v>
      </c>
      <c r="I87" s="672">
        <v>7.9507899999999996</v>
      </c>
      <c r="J87" s="672">
        <v>-11.560210866666667</v>
      </c>
      <c r="K87" s="674">
        <v>0.27166861930298442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23.350071100000001</v>
      </c>
      <c r="C88" s="672">
        <v>0</v>
      </c>
      <c r="D88" s="672">
        <v>-23.350071100000001</v>
      </c>
      <c r="E88" s="673">
        <v>0</v>
      </c>
      <c r="F88" s="671">
        <v>10.007172800000001</v>
      </c>
      <c r="G88" s="672">
        <v>6.6714485333333338</v>
      </c>
      <c r="H88" s="672">
        <v>0</v>
      </c>
      <c r="I88" s="672">
        <v>0</v>
      </c>
      <c r="J88" s="672">
        <v>-6.6714485333333338</v>
      </c>
      <c r="K88" s="674">
        <v>0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32.000000399999998</v>
      </c>
      <c r="C89" s="672">
        <v>3.8332800000000002</v>
      </c>
      <c r="D89" s="672">
        <v>-28.166720399999996</v>
      </c>
      <c r="E89" s="673">
        <v>0.11978999850262503</v>
      </c>
      <c r="F89" s="671">
        <v>0</v>
      </c>
      <c r="G89" s="672">
        <v>0</v>
      </c>
      <c r="H89" s="672">
        <v>7.81297</v>
      </c>
      <c r="I89" s="672">
        <v>7.81297</v>
      </c>
      <c r="J89" s="672">
        <v>7.81297</v>
      </c>
      <c r="K89" s="674">
        <v>0</v>
      </c>
      <c r="L89" s="254"/>
      <c r="M89" s="670" t="str">
        <f t="shared" si="1"/>
        <v/>
      </c>
    </row>
    <row r="90" spans="1:13" ht="14.45" customHeight="1" x14ac:dyDescent="0.2">
      <c r="A90" s="675" t="s">
        <v>391</v>
      </c>
      <c r="B90" s="671">
        <v>249.99999960000002</v>
      </c>
      <c r="C90" s="672">
        <v>378.17715000000004</v>
      </c>
      <c r="D90" s="672">
        <v>128.17715040000002</v>
      </c>
      <c r="E90" s="673">
        <v>1.5127086024203338</v>
      </c>
      <c r="F90" s="671">
        <v>26.223583299999998</v>
      </c>
      <c r="G90" s="672">
        <v>17.482388866666664</v>
      </c>
      <c r="H90" s="672">
        <v>0</v>
      </c>
      <c r="I90" s="672">
        <v>0</v>
      </c>
      <c r="J90" s="672">
        <v>-17.482388866666664</v>
      </c>
      <c r="K90" s="674">
        <v>0</v>
      </c>
      <c r="L90" s="254"/>
      <c r="M90" s="670" t="str">
        <f t="shared" si="1"/>
        <v/>
      </c>
    </row>
    <row r="91" spans="1:13" ht="14.45" customHeight="1" x14ac:dyDescent="0.2">
      <c r="A91" s="675" t="s">
        <v>392</v>
      </c>
      <c r="B91" s="671">
        <v>0</v>
      </c>
      <c r="C91" s="672">
        <v>20.509499999999999</v>
      </c>
      <c r="D91" s="672">
        <v>20.509499999999999</v>
      </c>
      <c r="E91" s="673">
        <v>0</v>
      </c>
      <c r="F91" s="671">
        <v>0</v>
      </c>
      <c r="G91" s="672">
        <v>0</v>
      </c>
      <c r="H91" s="672">
        <v>0</v>
      </c>
      <c r="I91" s="672">
        <v>0</v>
      </c>
      <c r="J91" s="672">
        <v>0</v>
      </c>
      <c r="K91" s="674">
        <v>0</v>
      </c>
      <c r="L91" s="254"/>
      <c r="M91" s="670" t="str">
        <f t="shared" si="1"/>
        <v/>
      </c>
    </row>
    <row r="92" spans="1:13" ht="14.45" customHeight="1" x14ac:dyDescent="0.2">
      <c r="A92" s="675" t="s">
        <v>393</v>
      </c>
      <c r="B92" s="671">
        <v>0</v>
      </c>
      <c r="C92" s="672">
        <v>32.993000000000002</v>
      </c>
      <c r="D92" s="672">
        <v>32.993000000000002</v>
      </c>
      <c r="E92" s="673">
        <v>0</v>
      </c>
      <c r="F92" s="671">
        <v>0</v>
      </c>
      <c r="G92" s="672">
        <v>0</v>
      </c>
      <c r="H92" s="672">
        <v>0</v>
      </c>
      <c r="I92" s="672">
        <v>9.0999999999999998E-2</v>
      </c>
      <c r="J92" s="672">
        <v>9.0999999999999998E-2</v>
      </c>
      <c r="K92" s="674">
        <v>0</v>
      </c>
      <c r="L92" s="254"/>
      <c r="M92" s="670" t="str">
        <f t="shared" si="1"/>
        <v/>
      </c>
    </row>
    <row r="93" spans="1:13" ht="14.45" customHeight="1" x14ac:dyDescent="0.2">
      <c r="A93" s="675" t="s">
        <v>394</v>
      </c>
      <c r="B93" s="671">
        <v>0</v>
      </c>
      <c r="C93" s="672">
        <v>32.993000000000002</v>
      </c>
      <c r="D93" s="672">
        <v>32.993000000000002</v>
      </c>
      <c r="E93" s="673">
        <v>0</v>
      </c>
      <c r="F93" s="671">
        <v>0</v>
      </c>
      <c r="G93" s="672">
        <v>0</v>
      </c>
      <c r="H93" s="672">
        <v>0</v>
      </c>
      <c r="I93" s="672">
        <v>9.0999999999999998E-2</v>
      </c>
      <c r="J93" s="672">
        <v>9.0999999999999998E-2</v>
      </c>
      <c r="K93" s="674">
        <v>0</v>
      </c>
      <c r="L93" s="254"/>
      <c r="M93" s="670" t="str">
        <f t="shared" si="1"/>
        <v>X</v>
      </c>
    </row>
    <row r="94" spans="1:13" ht="14.45" customHeight="1" x14ac:dyDescent="0.2">
      <c r="A94" s="675" t="s">
        <v>395</v>
      </c>
      <c r="B94" s="671">
        <v>0</v>
      </c>
      <c r="C94" s="672">
        <v>32.993000000000002</v>
      </c>
      <c r="D94" s="672">
        <v>32.993000000000002</v>
      </c>
      <c r="E94" s="673">
        <v>0</v>
      </c>
      <c r="F94" s="671">
        <v>0</v>
      </c>
      <c r="G94" s="672">
        <v>0</v>
      </c>
      <c r="H94" s="672">
        <v>0</v>
      </c>
      <c r="I94" s="672">
        <v>9.0999999999999998E-2</v>
      </c>
      <c r="J94" s="672">
        <v>9.0999999999999998E-2</v>
      </c>
      <c r="K94" s="674">
        <v>0</v>
      </c>
      <c r="L94" s="254"/>
      <c r="M94" s="670" t="str">
        <f t="shared" si="1"/>
        <v/>
      </c>
    </row>
    <row r="95" spans="1:13" ht="14.45" customHeight="1" x14ac:dyDescent="0.2">
      <c r="A95" s="675" t="s">
        <v>396</v>
      </c>
      <c r="B95" s="671">
        <v>1878.1847680999999</v>
      </c>
      <c r="C95" s="672">
        <v>2044.4201799999998</v>
      </c>
      <c r="D95" s="672">
        <v>166.23541189999992</v>
      </c>
      <c r="E95" s="673">
        <v>1.0885085507684988</v>
      </c>
      <c r="F95" s="671">
        <v>2151.0063383999995</v>
      </c>
      <c r="G95" s="672">
        <v>1434.0042255999997</v>
      </c>
      <c r="H95" s="672">
        <v>220.03387000000001</v>
      </c>
      <c r="I95" s="672">
        <v>1423.0821000000001</v>
      </c>
      <c r="J95" s="672">
        <v>-10.922125599999617</v>
      </c>
      <c r="K95" s="674">
        <v>0.66158898492997598</v>
      </c>
      <c r="L95" s="254"/>
      <c r="M95" s="670" t="str">
        <f t="shared" si="1"/>
        <v/>
      </c>
    </row>
    <row r="96" spans="1:13" ht="14.45" customHeight="1" x14ac:dyDescent="0.2">
      <c r="A96" s="675" t="s">
        <v>397</v>
      </c>
      <c r="B96" s="671">
        <v>6.6475492999999997</v>
      </c>
      <c r="C96" s="672">
        <v>6.9358500000000003</v>
      </c>
      <c r="D96" s="672">
        <v>0.28830070000000063</v>
      </c>
      <c r="E96" s="673">
        <v>1.0433694715133592</v>
      </c>
      <c r="F96" s="671">
        <v>6.1083612</v>
      </c>
      <c r="G96" s="672">
        <v>4.0722408000000003</v>
      </c>
      <c r="H96" s="672">
        <v>0.54944999999999999</v>
      </c>
      <c r="I96" s="672">
        <v>6.44543</v>
      </c>
      <c r="J96" s="672">
        <v>2.3731891999999997</v>
      </c>
      <c r="K96" s="674">
        <v>1.0551815436192606</v>
      </c>
      <c r="L96" s="254"/>
      <c r="M96" s="670" t="str">
        <f t="shared" si="1"/>
        <v>X</v>
      </c>
    </row>
    <row r="97" spans="1:13" ht="14.45" customHeight="1" x14ac:dyDescent="0.2">
      <c r="A97" s="675" t="s">
        <v>398</v>
      </c>
      <c r="B97" s="671">
        <v>1.0170170000000001</v>
      </c>
      <c r="C97" s="672">
        <v>0.90049999999999997</v>
      </c>
      <c r="D97" s="672">
        <v>-0.11651700000000009</v>
      </c>
      <c r="E97" s="673">
        <v>0.88543259355546655</v>
      </c>
      <c r="F97" s="671">
        <v>0</v>
      </c>
      <c r="G97" s="672">
        <v>0</v>
      </c>
      <c r="H97" s="672">
        <v>0</v>
      </c>
      <c r="I97" s="672">
        <v>1.0670999999999999</v>
      </c>
      <c r="J97" s="672">
        <v>1.0670999999999999</v>
      </c>
      <c r="K97" s="674">
        <v>0</v>
      </c>
      <c r="L97" s="254"/>
      <c r="M97" s="670" t="str">
        <f t="shared" si="1"/>
        <v/>
      </c>
    </row>
    <row r="98" spans="1:13" ht="14.45" customHeight="1" x14ac:dyDescent="0.2">
      <c r="A98" s="675" t="s">
        <v>399</v>
      </c>
      <c r="B98" s="671">
        <v>5.6305322999999996</v>
      </c>
      <c r="C98" s="672">
        <v>6.0353500000000002</v>
      </c>
      <c r="D98" s="672">
        <v>0.40481770000000061</v>
      </c>
      <c r="E98" s="673">
        <v>1.071896879092586</v>
      </c>
      <c r="F98" s="671">
        <v>6.1083612</v>
      </c>
      <c r="G98" s="672">
        <v>4.0722408000000003</v>
      </c>
      <c r="H98" s="672">
        <v>0.54944999999999999</v>
      </c>
      <c r="I98" s="672">
        <v>5.3783300000000001</v>
      </c>
      <c r="J98" s="672">
        <v>1.3060891999999997</v>
      </c>
      <c r="K98" s="674">
        <v>0.88048656978568984</v>
      </c>
      <c r="L98" s="254"/>
      <c r="M98" s="670" t="str">
        <f t="shared" si="1"/>
        <v/>
      </c>
    </row>
    <row r="99" spans="1:13" ht="14.45" customHeight="1" x14ac:dyDescent="0.2">
      <c r="A99" s="675" t="s">
        <v>400</v>
      </c>
      <c r="B99" s="671">
        <v>42.2669937</v>
      </c>
      <c r="C99" s="672">
        <v>44.531999999999996</v>
      </c>
      <c r="D99" s="672">
        <v>2.265006299999996</v>
      </c>
      <c r="E99" s="673">
        <v>1.0535880624980432</v>
      </c>
      <c r="F99" s="671">
        <v>42.3042096</v>
      </c>
      <c r="G99" s="672">
        <v>28.2028064</v>
      </c>
      <c r="H99" s="672">
        <v>1.0127699999999999</v>
      </c>
      <c r="I99" s="672">
        <v>38.127459999999999</v>
      </c>
      <c r="J99" s="672">
        <v>9.9246535999999992</v>
      </c>
      <c r="K99" s="674">
        <v>0.90126870021937489</v>
      </c>
      <c r="L99" s="254"/>
      <c r="M99" s="670" t="str">
        <f t="shared" si="1"/>
        <v>X</v>
      </c>
    </row>
    <row r="100" spans="1:13" ht="14.45" customHeight="1" x14ac:dyDescent="0.2">
      <c r="A100" s="675" t="s">
        <v>401</v>
      </c>
      <c r="B100" s="671">
        <v>14.04</v>
      </c>
      <c r="C100" s="672">
        <v>14.04</v>
      </c>
      <c r="D100" s="672">
        <v>0</v>
      </c>
      <c r="E100" s="673">
        <v>1</v>
      </c>
      <c r="F100" s="671">
        <v>14.04</v>
      </c>
      <c r="G100" s="672">
        <v>9.36</v>
      </c>
      <c r="H100" s="672">
        <v>0</v>
      </c>
      <c r="I100" s="672">
        <v>10.53</v>
      </c>
      <c r="J100" s="672">
        <v>1.17</v>
      </c>
      <c r="K100" s="674">
        <v>0.75</v>
      </c>
      <c r="L100" s="254"/>
      <c r="M100" s="670" t="str">
        <f t="shared" si="1"/>
        <v/>
      </c>
    </row>
    <row r="101" spans="1:13" ht="14.45" customHeight="1" x14ac:dyDescent="0.2">
      <c r="A101" s="675" t="s">
        <v>402</v>
      </c>
      <c r="B101" s="671">
        <v>28.226993699999998</v>
      </c>
      <c r="C101" s="672">
        <v>30.492000000000001</v>
      </c>
      <c r="D101" s="672">
        <v>2.2650063000000031</v>
      </c>
      <c r="E101" s="673">
        <v>1.0802425622817922</v>
      </c>
      <c r="F101" s="671">
        <v>28.264209599999997</v>
      </c>
      <c r="G101" s="672">
        <v>18.842806399999997</v>
      </c>
      <c r="H101" s="672">
        <v>1.0127699999999999</v>
      </c>
      <c r="I101" s="672">
        <v>27.597459999999998</v>
      </c>
      <c r="J101" s="672">
        <v>8.754653600000001</v>
      </c>
      <c r="K101" s="674">
        <v>0.97641010983728338</v>
      </c>
      <c r="L101" s="254"/>
      <c r="M101" s="670" t="str">
        <f t="shared" si="1"/>
        <v/>
      </c>
    </row>
    <row r="102" spans="1:13" ht="14.45" customHeight="1" x14ac:dyDescent="0.2">
      <c r="A102" s="675" t="s">
        <v>403</v>
      </c>
      <c r="B102" s="671">
        <v>0</v>
      </c>
      <c r="C102" s="672">
        <v>39.990499999999997</v>
      </c>
      <c r="D102" s="672">
        <v>39.990499999999997</v>
      </c>
      <c r="E102" s="673">
        <v>0</v>
      </c>
      <c r="F102" s="671">
        <v>0</v>
      </c>
      <c r="G102" s="672">
        <v>0</v>
      </c>
      <c r="H102" s="672">
        <v>0</v>
      </c>
      <c r="I102" s="672">
        <v>0</v>
      </c>
      <c r="J102" s="672">
        <v>0</v>
      </c>
      <c r="K102" s="674">
        <v>0</v>
      </c>
      <c r="L102" s="254"/>
      <c r="M102" s="670" t="str">
        <f t="shared" si="1"/>
        <v>X</v>
      </c>
    </row>
    <row r="103" spans="1:13" ht="14.45" customHeight="1" x14ac:dyDescent="0.2">
      <c r="A103" s="675" t="s">
        <v>404</v>
      </c>
      <c r="B103" s="671">
        <v>0</v>
      </c>
      <c r="C103" s="672">
        <v>39.990499999999997</v>
      </c>
      <c r="D103" s="672">
        <v>39.990499999999997</v>
      </c>
      <c r="E103" s="673">
        <v>0</v>
      </c>
      <c r="F103" s="671">
        <v>0</v>
      </c>
      <c r="G103" s="672">
        <v>0</v>
      </c>
      <c r="H103" s="672">
        <v>0</v>
      </c>
      <c r="I103" s="672">
        <v>0</v>
      </c>
      <c r="J103" s="672">
        <v>0</v>
      </c>
      <c r="K103" s="674">
        <v>0</v>
      </c>
      <c r="L103" s="254"/>
      <c r="M103" s="670" t="str">
        <f t="shared" si="1"/>
        <v/>
      </c>
    </row>
    <row r="104" spans="1:13" ht="14.45" customHeight="1" x14ac:dyDescent="0.2">
      <c r="A104" s="675" t="s">
        <v>405</v>
      </c>
      <c r="B104" s="671">
        <v>1383.9188104</v>
      </c>
      <c r="C104" s="672">
        <v>1556.3053600000001</v>
      </c>
      <c r="D104" s="672">
        <v>172.38654960000008</v>
      </c>
      <c r="E104" s="673">
        <v>1.1245640627936653</v>
      </c>
      <c r="F104" s="671">
        <v>1631.7748396000002</v>
      </c>
      <c r="G104" s="672">
        <v>1087.8498930666667</v>
      </c>
      <c r="H104" s="672">
        <v>132.53402</v>
      </c>
      <c r="I104" s="672">
        <v>966.53697999999997</v>
      </c>
      <c r="J104" s="672">
        <v>-121.31291306666674</v>
      </c>
      <c r="K104" s="674">
        <v>0.59232251689634385</v>
      </c>
      <c r="L104" s="254"/>
      <c r="M104" s="670" t="str">
        <f t="shared" si="1"/>
        <v>X</v>
      </c>
    </row>
    <row r="105" spans="1:13" ht="14.45" customHeight="1" x14ac:dyDescent="0.2">
      <c r="A105" s="675" t="s">
        <v>406</v>
      </c>
      <c r="B105" s="671">
        <v>536.86581039999999</v>
      </c>
      <c r="C105" s="672">
        <v>526.80581999999993</v>
      </c>
      <c r="D105" s="672">
        <v>-10.059990400000061</v>
      </c>
      <c r="E105" s="673">
        <v>0.98126162961931829</v>
      </c>
      <c r="F105" s="671">
        <v>611.04083959999991</v>
      </c>
      <c r="G105" s="672">
        <v>407.36055973333328</v>
      </c>
      <c r="H105" s="672">
        <v>46.81194</v>
      </c>
      <c r="I105" s="672">
        <v>297.50973999999997</v>
      </c>
      <c r="J105" s="672">
        <v>-109.85081973333331</v>
      </c>
      <c r="K105" s="674">
        <v>0.48689010736951077</v>
      </c>
      <c r="L105" s="254"/>
      <c r="M105" s="670" t="str">
        <f t="shared" si="1"/>
        <v/>
      </c>
    </row>
    <row r="106" spans="1:13" ht="14.45" customHeight="1" x14ac:dyDescent="0.2">
      <c r="A106" s="675" t="s">
        <v>407</v>
      </c>
      <c r="B106" s="671">
        <v>0</v>
      </c>
      <c r="C106" s="672">
        <v>0</v>
      </c>
      <c r="D106" s="672">
        <v>0</v>
      </c>
      <c r="E106" s="673">
        <v>0</v>
      </c>
      <c r="F106" s="671">
        <v>0</v>
      </c>
      <c r="G106" s="672">
        <v>0</v>
      </c>
      <c r="H106" s="672">
        <v>9.0143199999999997</v>
      </c>
      <c r="I106" s="672">
        <v>9.1035199999999996</v>
      </c>
      <c r="J106" s="672">
        <v>9.1035199999999996</v>
      </c>
      <c r="K106" s="674">
        <v>0</v>
      </c>
      <c r="L106" s="254"/>
      <c r="M106" s="670" t="str">
        <f t="shared" si="1"/>
        <v/>
      </c>
    </row>
    <row r="107" spans="1:13" ht="14.45" customHeight="1" x14ac:dyDescent="0.2">
      <c r="A107" s="675" t="s">
        <v>408</v>
      </c>
      <c r="B107" s="671">
        <v>847.053</v>
      </c>
      <c r="C107" s="672">
        <v>1029.49954</v>
      </c>
      <c r="D107" s="672">
        <v>182.44654000000003</v>
      </c>
      <c r="E107" s="673">
        <v>1.2153897571934695</v>
      </c>
      <c r="F107" s="671">
        <v>1020.734</v>
      </c>
      <c r="G107" s="672">
        <v>680.48933333333332</v>
      </c>
      <c r="H107" s="672">
        <v>76.707759999999993</v>
      </c>
      <c r="I107" s="672">
        <v>659.92372</v>
      </c>
      <c r="J107" s="672">
        <v>-20.565613333333317</v>
      </c>
      <c r="K107" s="674">
        <v>0.64651879921703403</v>
      </c>
      <c r="L107" s="254"/>
      <c r="M107" s="670" t="str">
        <f t="shared" si="1"/>
        <v/>
      </c>
    </row>
    <row r="108" spans="1:13" ht="14.45" customHeight="1" x14ac:dyDescent="0.2">
      <c r="A108" s="675" t="s">
        <v>409</v>
      </c>
      <c r="B108" s="671">
        <v>445.35141470000002</v>
      </c>
      <c r="C108" s="672">
        <v>396.65646999999996</v>
      </c>
      <c r="D108" s="672">
        <v>-48.694944700000065</v>
      </c>
      <c r="E108" s="673">
        <v>0.89065950372516001</v>
      </c>
      <c r="F108" s="671">
        <v>470.81892800000003</v>
      </c>
      <c r="G108" s="672">
        <v>313.87928533333337</v>
      </c>
      <c r="H108" s="672">
        <v>85.937629999999999</v>
      </c>
      <c r="I108" s="672">
        <v>411.97222999999997</v>
      </c>
      <c r="J108" s="672">
        <v>98.092944666666597</v>
      </c>
      <c r="K108" s="674">
        <v>0.87501203859841403</v>
      </c>
      <c r="L108" s="254"/>
      <c r="M108" s="670" t="str">
        <f t="shared" si="1"/>
        <v>X</v>
      </c>
    </row>
    <row r="109" spans="1:13" ht="14.45" customHeight="1" x14ac:dyDescent="0.2">
      <c r="A109" s="675" t="s">
        <v>410</v>
      </c>
      <c r="B109" s="671">
        <v>14.015635399999999</v>
      </c>
      <c r="C109" s="672">
        <v>1.1000000000000001</v>
      </c>
      <c r="D109" s="672">
        <v>-12.915635399999999</v>
      </c>
      <c r="E109" s="673">
        <v>7.8483776768336899E-2</v>
      </c>
      <c r="F109" s="671">
        <v>15.210427900000001</v>
      </c>
      <c r="G109" s="672">
        <v>10.140285266666668</v>
      </c>
      <c r="H109" s="672">
        <v>0</v>
      </c>
      <c r="I109" s="672">
        <v>15.026999999999999</v>
      </c>
      <c r="J109" s="672">
        <v>4.8867147333333314</v>
      </c>
      <c r="K109" s="674">
        <v>0.98794064827065109</v>
      </c>
      <c r="L109" s="254"/>
      <c r="M109" s="670" t="str">
        <f t="shared" si="1"/>
        <v/>
      </c>
    </row>
    <row r="110" spans="1:13" ht="14.45" customHeight="1" x14ac:dyDescent="0.2">
      <c r="A110" s="675" t="s">
        <v>411</v>
      </c>
      <c r="B110" s="671">
        <v>340</v>
      </c>
      <c r="C110" s="672">
        <v>212.22354999999999</v>
      </c>
      <c r="D110" s="672">
        <v>-127.77645000000001</v>
      </c>
      <c r="E110" s="673">
        <v>0.62418691176470587</v>
      </c>
      <c r="F110" s="671">
        <v>386.0820827</v>
      </c>
      <c r="G110" s="672">
        <v>257.38805513333335</v>
      </c>
      <c r="H110" s="672">
        <v>2.9039999999999999</v>
      </c>
      <c r="I110" s="672">
        <v>255.8526</v>
      </c>
      <c r="J110" s="672">
        <v>-1.5354551333333575</v>
      </c>
      <c r="K110" s="674">
        <v>0.66268964933761743</v>
      </c>
      <c r="L110" s="254"/>
      <c r="M110" s="670" t="str">
        <f t="shared" si="1"/>
        <v/>
      </c>
    </row>
    <row r="111" spans="1:13" ht="14.45" customHeight="1" x14ac:dyDescent="0.2">
      <c r="A111" s="675" t="s">
        <v>412</v>
      </c>
      <c r="B111" s="671">
        <v>1</v>
      </c>
      <c r="C111" s="672">
        <v>4.5599999999999996</v>
      </c>
      <c r="D111" s="672">
        <v>3.5599999999999996</v>
      </c>
      <c r="E111" s="673">
        <v>4.5599999999999996</v>
      </c>
      <c r="F111" s="671">
        <v>1</v>
      </c>
      <c r="G111" s="672">
        <v>0.66666666666666663</v>
      </c>
      <c r="H111" s="672">
        <v>0</v>
      </c>
      <c r="I111" s="672">
        <v>0</v>
      </c>
      <c r="J111" s="672">
        <v>-0.66666666666666663</v>
      </c>
      <c r="K111" s="674">
        <v>0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0.3357793</v>
      </c>
      <c r="C112" s="672">
        <v>0</v>
      </c>
      <c r="D112" s="672">
        <v>-0.3357793</v>
      </c>
      <c r="E112" s="673">
        <v>0</v>
      </c>
      <c r="F112" s="671">
        <v>0.35691219999999996</v>
      </c>
      <c r="G112" s="672">
        <v>0.23794146666666663</v>
      </c>
      <c r="H112" s="672">
        <v>0</v>
      </c>
      <c r="I112" s="672">
        <v>0.34699999999999998</v>
      </c>
      <c r="J112" s="672">
        <v>0.10905853333333335</v>
      </c>
      <c r="K112" s="674">
        <v>0.97222790366930578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0</v>
      </c>
      <c r="C113" s="672">
        <v>101.75984</v>
      </c>
      <c r="D113" s="672">
        <v>101.75984</v>
      </c>
      <c r="E113" s="673">
        <v>0</v>
      </c>
      <c r="F113" s="671">
        <v>68.169505200000003</v>
      </c>
      <c r="G113" s="672">
        <v>45.446336800000005</v>
      </c>
      <c r="H113" s="672">
        <v>7.9459999999999997</v>
      </c>
      <c r="I113" s="672">
        <v>64.483000000000004</v>
      </c>
      <c r="J113" s="672">
        <v>19.0366632</v>
      </c>
      <c r="K113" s="674">
        <v>0.94592149100709622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30</v>
      </c>
      <c r="C114" s="672">
        <v>0</v>
      </c>
      <c r="D114" s="672">
        <v>-30</v>
      </c>
      <c r="E114" s="673">
        <v>0</v>
      </c>
      <c r="F114" s="671">
        <v>0</v>
      </c>
      <c r="G114" s="672">
        <v>0</v>
      </c>
      <c r="H114" s="672">
        <v>0</v>
      </c>
      <c r="I114" s="672">
        <v>0</v>
      </c>
      <c r="J114" s="672">
        <v>0</v>
      </c>
      <c r="K114" s="674">
        <v>0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60</v>
      </c>
      <c r="C115" s="672">
        <v>77.013080000000002</v>
      </c>
      <c r="D115" s="672">
        <v>17.013080000000002</v>
      </c>
      <c r="E115" s="673">
        <v>1.2835513333333333</v>
      </c>
      <c r="F115" s="671">
        <v>0</v>
      </c>
      <c r="G115" s="672">
        <v>0</v>
      </c>
      <c r="H115" s="672">
        <v>75.087630000000004</v>
      </c>
      <c r="I115" s="672">
        <v>76.262630000000001</v>
      </c>
      <c r="J115" s="672">
        <v>76.262630000000001</v>
      </c>
      <c r="K115" s="674">
        <v>0</v>
      </c>
      <c r="L115" s="254"/>
      <c r="M115" s="670" t="str">
        <f t="shared" si="1"/>
        <v/>
      </c>
    </row>
    <row r="116" spans="1:13" ht="14.45" customHeight="1" x14ac:dyDescent="0.2">
      <c r="A116" s="675" t="s">
        <v>417</v>
      </c>
      <c r="B116" s="671">
        <v>66568.934645000001</v>
      </c>
      <c r="C116" s="672">
        <v>69713.129760000011</v>
      </c>
      <c r="D116" s="672">
        <v>3144.1951150000095</v>
      </c>
      <c r="E116" s="673">
        <v>1.0472321681542214</v>
      </c>
      <c r="F116" s="671">
        <v>71824.118594600004</v>
      </c>
      <c r="G116" s="672">
        <v>47882.745729733339</v>
      </c>
      <c r="H116" s="672">
        <v>5704.2537699999993</v>
      </c>
      <c r="I116" s="672">
        <v>53384.716469999999</v>
      </c>
      <c r="J116" s="672">
        <v>5501.9707402666609</v>
      </c>
      <c r="K116" s="674">
        <v>0.74327005349444908</v>
      </c>
      <c r="L116" s="254"/>
      <c r="M116" s="670" t="str">
        <f t="shared" si="1"/>
        <v/>
      </c>
    </row>
    <row r="117" spans="1:13" ht="14.45" customHeight="1" x14ac:dyDescent="0.2">
      <c r="A117" s="675" t="s">
        <v>418</v>
      </c>
      <c r="B117" s="671">
        <v>48868.170204999995</v>
      </c>
      <c r="C117" s="672">
        <v>51513.813999999998</v>
      </c>
      <c r="D117" s="672">
        <v>2645.6437950000036</v>
      </c>
      <c r="E117" s="673">
        <v>1.0541383846356767</v>
      </c>
      <c r="F117" s="671">
        <v>52958.664512800002</v>
      </c>
      <c r="G117" s="672">
        <v>35305.776341866665</v>
      </c>
      <c r="H117" s="672">
        <v>4201.0410000000002</v>
      </c>
      <c r="I117" s="672">
        <v>39443.464999999997</v>
      </c>
      <c r="J117" s="672">
        <v>4137.688658133331</v>
      </c>
      <c r="K117" s="674">
        <v>0.74479719915268239</v>
      </c>
      <c r="L117" s="254"/>
      <c r="M117" s="670" t="str">
        <f t="shared" si="1"/>
        <v/>
      </c>
    </row>
    <row r="118" spans="1:13" ht="14.45" customHeight="1" x14ac:dyDescent="0.2">
      <c r="A118" s="675" t="s">
        <v>419</v>
      </c>
      <c r="B118" s="671">
        <v>48679.106684500002</v>
      </c>
      <c r="C118" s="672">
        <v>46913.830999999998</v>
      </c>
      <c r="D118" s="672">
        <v>-1765.275684500004</v>
      </c>
      <c r="E118" s="673">
        <v>0.96373648152705138</v>
      </c>
      <c r="F118" s="671">
        <v>52512.732990299999</v>
      </c>
      <c r="G118" s="672">
        <v>35008.488660199997</v>
      </c>
      <c r="H118" s="672">
        <v>4162.1310000000003</v>
      </c>
      <c r="I118" s="672">
        <v>34309.961000000003</v>
      </c>
      <c r="J118" s="672">
        <v>-698.52766019999399</v>
      </c>
      <c r="K118" s="674">
        <v>0.6533646040920712</v>
      </c>
      <c r="L118" s="254"/>
      <c r="M118" s="670" t="str">
        <f t="shared" si="1"/>
        <v>X</v>
      </c>
    </row>
    <row r="119" spans="1:13" ht="14.45" customHeight="1" x14ac:dyDescent="0.2">
      <c r="A119" s="675" t="s">
        <v>420</v>
      </c>
      <c r="B119" s="671">
        <v>48679.106684500002</v>
      </c>
      <c r="C119" s="672">
        <v>46913.830999999998</v>
      </c>
      <c r="D119" s="672">
        <v>-1765.275684500004</v>
      </c>
      <c r="E119" s="673">
        <v>0.96373648152705138</v>
      </c>
      <c r="F119" s="671">
        <v>52512.732990299999</v>
      </c>
      <c r="G119" s="672">
        <v>35008.488660199997</v>
      </c>
      <c r="H119" s="672">
        <v>4162.1310000000003</v>
      </c>
      <c r="I119" s="672">
        <v>34309.961000000003</v>
      </c>
      <c r="J119" s="672">
        <v>-698.52766019999399</v>
      </c>
      <c r="K119" s="674">
        <v>0.6533646040920712</v>
      </c>
      <c r="L119" s="254"/>
      <c r="M119" s="670" t="str">
        <f t="shared" si="1"/>
        <v/>
      </c>
    </row>
    <row r="120" spans="1:13" ht="14.45" customHeight="1" x14ac:dyDescent="0.2">
      <c r="A120" s="675" t="s">
        <v>421</v>
      </c>
      <c r="B120" s="671">
        <v>0</v>
      </c>
      <c r="C120" s="672">
        <v>213.869</v>
      </c>
      <c r="D120" s="672">
        <v>213.869</v>
      </c>
      <c r="E120" s="673">
        <v>0</v>
      </c>
      <c r="F120" s="671">
        <v>0</v>
      </c>
      <c r="G120" s="672">
        <v>0</v>
      </c>
      <c r="H120" s="672">
        <v>38.159999999999997</v>
      </c>
      <c r="I120" s="672">
        <v>274.35500000000002</v>
      </c>
      <c r="J120" s="672">
        <v>274.35500000000002</v>
      </c>
      <c r="K120" s="674">
        <v>0</v>
      </c>
      <c r="L120" s="254"/>
      <c r="M120" s="670" t="str">
        <f t="shared" si="1"/>
        <v>X</v>
      </c>
    </row>
    <row r="121" spans="1:13" ht="14.45" customHeight="1" x14ac:dyDescent="0.2">
      <c r="A121" s="675" t="s">
        <v>422</v>
      </c>
      <c r="B121" s="671">
        <v>0</v>
      </c>
      <c r="C121" s="672">
        <v>213.869</v>
      </c>
      <c r="D121" s="672">
        <v>213.869</v>
      </c>
      <c r="E121" s="673">
        <v>0</v>
      </c>
      <c r="F121" s="671">
        <v>0</v>
      </c>
      <c r="G121" s="672">
        <v>0</v>
      </c>
      <c r="H121" s="672">
        <v>38.159999999999997</v>
      </c>
      <c r="I121" s="672">
        <v>274.35500000000002</v>
      </c>
      <c r="J121" s="672">
        <v>274.35500000000002</v>
      </c>
      <c r="K121" s="674">
        <v>0</v>
      </c>
      <c r="L121" s="254"/>
      <c r="M121" s="670" t="str">
        <f t="shared" si="1"/>
        <v/>
      </c>
    </row>
    <row r="122" spans="1:13" ht="14.45" customHeight="1" x14ac:dyDescent="0.2">
      <c r="A122" s="675" t="s">
        <v>423</v>
      </c>
      <c r="B122" s="671">
        <v>123.9093213</v>
      </c>
      <c r="C122" s="672">
        <v>340.06799999999998</v>
      </c>
      <c r="D122" s="672">
        <v>216.1586787</v>
      </c>
      <c r="E122" s="673">
        <v>2.7444908618025008</v>
      </c>
      <c r="F122" s="671">
        <v>445.93152250000003</v>
      </c>
      <c r="G122" s="672">
        <v>297.28768166666669</v>
      </c>
      <c r="H122" s="672">
        <v>0</v>
      </c>
      <c r="I122" s="672">
        <v>239.68899999999999</v>
      </c>
      <c r="J122" s="672">
        <v>-57.598681666666693</v>
      </c>
      <c r="K122" s="674">
        <v>0.53750180892403721</v>
      </c>
      <c r="L122" s="254"/>
      <c r="M122" s="670" t="str">
        <f t="shared" si="1"/>
        <v>X</v>
      </c>
    </row>
    <row r="123" spans="1:13" ht="14.45" customHeight="1" x14ac:dyDescent="0.2">
      <c r="A123" s="675" t="s">
        <v>424</v>
      </c>
      <c r="B123" s="671">
        <v>123.9093213</v>
      </c>
      <c r="C123" s="672">
        <v>340.06799999999998</v>
      </c>
      <c r="D123" s="672">
        <v>216.1586787</v>
      </c>
      <c r="E123" s="673">
        <v>2.7444908618025008</v>
      </c>
      <c r="F123" s="671">
        <v>445.93152250000003</v>
      </c>
      <c r="G123" s="672">
        <v>297.28768166666669</v>
      </c>
      <c r="H123" s="672">
        <v>0</v>
      </c>
      <c r="I123" s="672">
        <v>239.68899999999999</v>
      </c>
      <c r="J123" s="672">
        <v>-57.598681666666693</v>
      </c>
      <c r="K123" s="674">
        <v>0.53750180892403721</v>
      </c>
      <c r="L123" s="254"/>
      <c r="M123" s="670" t="str">
        <f t="shared" si="1"/>
        <v/>
      </c>
    </row>
    <row r="124" spans="1:13" ht="14.45" customHeight="1" x14ac:dyDescent="0.2">
      <c r="A124" s="675" t="s">
        <v>425</v>
      </c>
      <c r="B124" s="671">
        <v>65.154199200000008</v>
      </c>
      <c r="C124" s="672">
        <v>25.75</v>
      </c>
      <c r="D124" s="672">
        <v>-39.404199200000008</v>
      </c>
      <c r="E124" s="673">
        <v>0.39521627640540469</v>
      </c>
      <c r="F124" s="671">
        <v>0</v>
      </c>
      <c r="G124" s="672">
        <v>0</v>
      </c>
      <c r="H124" s="672">
        <v>0.75</v>
      </c>
      <c r="I124" s="672">
        <v>18.75</v>
      </c>
      <c r="J124" s="672">
        <v>18.75</v>
      </c>
      <c r="K124" s="674">
        <v>0</v>
      </c>
      <c r="L124" s="254"/>
      <c r="M124" s="670" t="str">
        <f t="shared" si="1"/>
        <v>X</v>
      </c>
    </row>
    <row r="125" spans="1:13" ht="14.45" customHeight="1" x14ac:dyDescent="0.2">
      <c r="A125" s="675" t="s">
        <v>426</v>
      </c>
      <c r="B125" s="671">
        <v>65.154199200000008</v>
      </c>
      <c r="C125" s="672">
        <v>25.75</v>
      </c>
      <c r="D125" s="672">
        <v>-39.404199200000008</v>
      </c>
      <c r="E125" s="673">
        <v>0.39521627640540469</v>
      </c>
      <c r="F125" s="671">
        <v>0</v>
      </c>
      <c r="G125" s="672">
        <v>0</v>
      </c>
      <c r="H125" s="672">
        <v>0.75</v>
      </c>
      <c r="I125" s="672">
        <v>18.75</v>
      </c>
      <c r="J125" s="672">
        <v>18.75</v>
      </c>
      <c r="K125" s="674">
        <v>0</v>
      </c>
      <c r="L125" s="254"/>
      <c r="M125" s="670" t="str">
        <f t="shared" si="1"/>
        <v/>
      </c>
    </row>
    <row r="126" spans="1:13" ht="14.45" customHeight="1" x14ac:dyDescent="0.2">
      <c r="A126" s="675" t="s">
        <v>427</v>
      </c>
      <c r="B126" s="671">
        <v>0</v>
      </c>
      <c r="C126" s="672">
        <v>4020.2959999999998</v>
      </c>
      <c r="D126" s="672">
        <v>4020.2959999999998</v>
      </c>
      <c r="E126" s="673">
        <v>0</v>
      </c>
      <c r="F126" s="671">
        <v>0</v>
      </c>
      <c r="G126" s="672">
        <v>0</v>
      </c>
      <c r="H126" s="672">
        <v>0</v>
      </c>
      <c r="I126" s="672">
        <v>4600.71</v>
      </c>
      <c r="J126" s="672">
        <v>4600.71</v>
      </c>
      <c r="K126" s="674">
        <v>0</v>
      </c>
      <c r="L126" s="254"/>
      <c r="M126" s="670" t="str">
        <f t="shared" si="1"/>
        <v>X</v>
      </c>
    </row>
    <row r="127" spans="1:13" ht="14.45" customHeight="1" x14ac:dyDescent="0.2">
      <c r="A127" s="675" t="s">
        <v>428</v>
      </c>
      <c r="B127" s="671">
        <v>0</v>
      </c>
      <c r="C127" s="672">
        <v>4020.2959999999998</v>
      </c>
      <c r="D127" s="672">
        <v>4020.2959999999998</v>
      </c>
      <c r="E127" s="673">
        <v>0</v>
      </c>
      <c r="F127" s="671">
        <v>0</v>
      </c>
      <c r="G127" s="672">
        <v>0</v>
      </c>
      <c r="H127" s="672">
        <v>0</v>
      </c>
      <c r="I127" s="672">
        <v>4600.71</v>
      </c>
      <c r="J127" s="672">
        <v>4600.71</v>
      </c>
      <c r="K127" s="674">
        <v>0</v>
      </c>
      <c r="L127" s="254"/>
      <c r="M127" s="670" t="str">
        <f t="shared" si="1"/>
        <v/>
      </c>
    </row>
    <row r="128" spans="1:13" ht="14.45" customHeight="1" x14ac:dyDescent="0.2">
      <c r="A128" s="675" t="s">
        <v>429</v>
      </c>
      <c r="B128" s="671">
        <v>16504.818407700001</v>
      </c>
      <c r="C128" s="672">
        <v>17254.177309999999</v>
      </c>
      <c r="D128" s="672">
        <v>749.35890229999859</v>
      </c>
      <c r="E128" s="673">
        <v>1.0454024324163664</v>
      </c>
      <c r="F128" s="671">
        <v>17791.695962000002</v>
      </c>
      <c r="G128" s="672">
        <v>11861.130641333335</v>
      </c>
      <c r="H128" s="672">
        <v>1419.95696</v>
      </c>
      <c r="I128" s="672">
        <v>13250.149820000001</v>
      </c>
      <c r="J128" s="672">
        <v>1389.0191786666655</v>
      </c>
      <c r="K128" s="674">
        <v>0.74473787368556876</v>
      </c>
      <c r="L128" s="254"/>
      <c r="M128" s="670" t="str">
        <f t="shared" si="1"/>
        <v/>
      </c>
    </row>
    <row r="129" spans="1:13" ht="14.45" customHeight="1" x14ac:dyDescent="0.2">
      <c r="A129" s="675" t="s">
        <v>430</v>
      </c>
      <c r="B129" s="671">
        <v>4398.1353184</v>
      </c>
      <c r="C129" s="672">
        <v>4244.2192699999996</v>
      </c>
      <c r="D129" s="672">
        <v>-153.91604840000036</v>
      </c>
      <c r="E129" s="673">
        <v>0.96500424901524096</v>
      </c>
      <c r="F129" s="671">
        <v>4758.3115333000005</v>
      </c>
      <c r="G129" s="672">
        <v>3172.207688866667</v>
      </c>
      <c r="H129" s="672">
        <v>378.09879999999998</v>
      </c>
      <c r="I129" s="672">
        <v>3114.0845800000002</v>
      </c>
      <c r="J129" s="672">
        <v>-58.123108866666826</v>
      </c>
      <c r="K129" s="674">
        <v>0.65445159658142638</v>
      </c>
      <c r="L129" s="254"/>
      <c r="M129" s="670" t="str">
        <f t="shared" si="1"/>
        <v>X</v>
      </c>
    </row>
    <row r="130" spans="1:13" ht="14.45" customHeight="1" x14ac:dyDescent="0.2">
      <c r="A130" s="675" t="s">
        <v>431</v>
      </c>
      <c r="B130" s="671">
        <v>4398.1353184</v>
      </c>
      <c r="C130" s="672">
        <v>4244.2192699999996</v>
      </c>
      <c r="D130" s="672">
        <v>-153.91604840000036</v>
      </c>
      <c r="E130" s="673">
        <v>0.96500424901524096</v>
      </c>
      <c r="F130" s="671">
        <v>4758.3115333000005</v>
      </c>
      <c r="G130" s="672">
        <v>3172.207688866667</v>
      </c>
      <c r="H130" s="672">
        <v>378.09879999999998</v>
      </c>
      <c r="I130" s="672">
        <v>3114.0845800000002</v>
      </c>
      <c r="J130" s="672">
        <v>-58.123108866666826</v>
      </c>
      <c r="K130" s="674">
        <v>0.65445159658142638</v>
      </c>
      <c r="L130" s="254"/>
      <c r="M130" s="670" t="str">
        <f t="shared" si="1"/>
        <v/>
      </c>
    </row>
    <row r="131" spans="1:13" ht="14.45" customHeight="1" x14ac:dyDescent="0.2">
      <c r="A131" s="675" t="s">
        <v>432</v>
      </c>
      <c r="B131" s="671">
        <v>12106.683089299999</v>
      </c>
      <c r="C131" s="672">
        <v>11651.098400000001</v>
      </c>
      <c r="D131" s="672">
        <v>-455.58468929999799</v>
      </c>
      <c r="E131" s="673">
        <v>0.96236915710607407</v>
      </c>
      <c r="F131" s="671">
        <v>13033.384428699999</v>
      </c>
      <c r="G131" s="672">
        <v>8688.9229524666662</v>
      </c>
      <c r="H131" s="672">
        <v>1041.85816</v>
      </c>
      <c r="I131" s="672">
        <v>8581.024730000001</v>
      </c>
      <c r="J131" s="672">
        <v>-107.89822246666517</v>
      </c>
      <c r="K131" s="674">
        <v>0.65838806312689313</v>
      </c>
      <c r="L131" s="254"/>
      <c r="M131" s="670" t="str">
        <f t="shared" si="1"/>
        <v>X</v>
      </c>
    </row>
    <row r="132" spans="1:13" ht="14.45" customHeight="1" x14ac:dyDescent="0.2">
      <c r="A132" s="675" t="s">
        <v>433</v>
      </c>
      <c r="B132" s="671">
        <v>12106.683089299999</v>
      </c>
      <c r="C132" s="672">
        <v>11651.098400000001</v>
      </c>
      <c r="D132" s="672">
        <v>-455.58468929999799</v>
      </c>
      <c r="E132" s="673">
        <v>0.96236915710607407</v>
      </c>
      <c r="F132" s="671">
        <v>13033.384428699999</v>
      </c>
      <c r="G132" s="672">
        <v>8688.9229524666662</v>
      </c>
      <c r="H132" s="672">
        <v>1041.85816</v>
      </c>
      <c r="I132" s="672">
        <v>8581.024730000001</v>
      </c>
      <c r="J132" s="672">
        <v>-107.89822246666517</v>
      </c>
      <c r="K132" s="674">
        <v>0.65838806312689313</v>
      </c>
      <c r="L132" s="254"/>
      <c r="M132" s="670" t="str">
        <f t="shared" si="1"/>
        <v/>
      </c>
    </row>
    <row r="133" spans="1:13" ht="14.45" customHeight="1" x14ac:dyDescent="0.2">
      <c r="A133" s="675" t="s">
        <v>434</v>
      </c>
      <c r="B133" s="671">
        <v>0</v>
      </c>
      <c r="C133" s="672">
        <v>361.82628000000005</v>
      </c>
      <c r="D133" s="672">
        <v>361.82628000000005</v>
      </c>
      <c r="E133" s="673">
        <v>0</v>
      </c>
      <c r="F133" s="671">
        <v>0</v>
      </c>
      <c r="G133" s="672">
        <v>0</v>
      </c>
      <c r="H133" s="672">
        <v>0</v>
      </c>
      <c r="I133" s="672">
        <v>414.06440999999995</v>
      </c>
      <c r="J133" s="672">
        <v>414.06440999999995</v>
      </c>
      <c r="K133" s="674">
        <v>0</v>
      </c>
      <c r="L133" s="254"/>
      <c r="M133" s="670" t="str">
        <f t="shared" si="1"/>
        <v>X</v>
      </c>
    </row>
    <row r="134" spans="1:13" ht="14.45" customHeight="1" x14ac:dyDescent="0.2">
      <c r="A134" s="675" t="s">
        <v>435</v>
      </c>
      <c r="B134" s="671">
        <v>0</v>
      </c>
      <c r="C134" s="672">
        <v>361.82628000000005</v>
      </c>
      <c r="D134" s="672">
        <v>361.82628000000005</v>
      </c>
      <c r="E134" s="673">
        <v>0</v>
      </c>
      <c r="F134" s="671">
        <v>0</v>
      </c>
      <c r="G134" s="672">
        <v>0</v>
      </c>
      <c r="H134" s="672">
        <v>0</v>
      </c>
      <c r="I134" s="672">
        <v>414.06440999999995</v>
      </c>
      <c r="J134" s="672">
        <v>414.06440999999995</v>
      </c>
      <c r="K134" s="674">
        <v>0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675" t="s">
        <v>436</v>
      </c>
      <c r="B135" s="671">
        <v>0</v>
      </c>
      <c r="C135" s="672">
        <v>997.03336000000002</v>
      </c>
      <c r="D135" s="672">
        <v>997.03336000000002</v>
      </c>
      <c r="E135" s="673">
        <v>0</v>
      </c>
      <c r="F135" s="671">
        <v>0</v>
      </c>
      <c r="G135" s="672">
        <v>0</v>
      </c>
      <c r="H135" s="672">
        <v>0</v>
      </c>
      <c r="I135" s="672">
        <v>1140.9761000000001</v>
      </c>
      <c r="J135" s="672">
        <v>1140.9761000000001</v>
      </c>
      <c r="K135" s="674">
        <v>0</v>
      </c>
      <c r="L135" s="254"/>
      <c r="M135" s="670" t="str">
        <f t="shared" si="2"/>
        <v>X</v>
      </c>
    </row>
    <row r="136" spans="1:13" ht="14.45" customHeight="1" x14ac:dyDescent="0.2">
      <c r="A136" s="675" t="s">
        <v>437</v>
      </c>
      <c r="B136" s="671">
        <v>0</v>
      </c>
      <c r="C136" s="672">
        <v>997.03336000000002</v>
      </c>
      <c r="D136" s="672">
        <v>997.03336000000002</v>
      </c>
      <c r="E136" s="673">
        <v>0</v>
      </c>
      <c r="F136" s="671">
        <v>0</v>
      </c>
      <c r="G136" s="672">
        <v>0</v>
      </c>
      <c r="H136" s="672">
        <v>0</v>
      </c>
      <c r="I136" s="672">
        <v>1140.9761000000001</v>
      </c>
      <c r="J136" s="672">
        <v>1140.9761000000001</v>
      </c>
      <c r="K136" s="674">
        <v>0</v>
      </c>
      <c r="L136" s="254"/>
      <c r="M136" s="670" t="str">
        <f t="shared" si="2"/>
        <v/>
      </c>
    </row>
    <row r="137" spans="1:13" ht="14.45" customHeight="1" x14ac:dyDescent="0.2">
      <c r="A137" s="675" t="s">
        <v>438</v>
      </c>
      <c r="B137" s="671">
        <v>218.58262870000001</v>
      </c>
      <c r="C137" s="672">
        <v>0</v>
      </c>
      <c r="D137" s="672">
        <v>-218.58262870000001</v>
      </c>
      <c r="E137" s="673">
        <v>0</v>
      </c>
      <c r="F137" s="671">
        <v>0</v>
      </c>
      <c r="G137" s="672">
        <v>0</v>
      </c>
      <c r="H137" s="672">
        <v>0</v>
      </c>
      <c r="I137" s="672">
        <v>0</v>
      </c>
      <c r="J137" s="672">
        <v>0</v>
      </c>
      <c r="K137" s="674">
        <v>0</v>
      </c>
      <c r="L137" s="254"/>
      <c r="M137" s="670" t="str">
        <f t="shared" si="2"/>
        <v/>
      </c>
    </row>
    <row r="138" spans="1:13" ht="14.45" customHeight="1" x14ac:dyDescent="0.2">
      <c r="A138" s="675" t="s">
        <v>439</v>
      </c>
      <c r="B138" s="671">
        <v>218.58262870000001</v>
      </c>
      <c r="C138" s="672">
        <v>0</v>
      </c>
      <c r="D138" s="672">
        <v>-218.58262870000001</v>
      </c>
      <c r="E138" s="673">
        <v>0</v>
      </c>
      <c r="F138" s="671">
        <v>0</v>
      </c>
      <c r="G138" s="672">
        <v>0</v>
      </c>
      <c r="H138" s="672">
        <v>0</v>
      </c>
      <c r="I138" s="672">
        <v>0</v>
      </c>
      <c r="J138" s="672">
        <v>0</v>
      </c>
      <c r="K138" s="674">
        <v>0</v>
      </c>
      <c r="L138" s="254"/>
      <c r="M138" s="670" t="str">
        <f t="shared" si="2"/>
        <v>X</v>
      </c>
    </row>
    <row r="139" spans="1:13" ht="14.45" customHeight="1" x14ac:dyDescent="0.2">
      <c r="A139" s="675" t="s">
        <v>440</v>
      </c>
      <c r="B139" s="671">
        <v>218.58262870000001</v>
      </c>
      <c r="C139" s="672">
        <v>0</v>
      </c>
      <c r="D139" s="672">
        <v>-218.58262870000001</v>
      </c>
      <c r="E139" s="673">
        <v>0</v>
      </c>
      <c r="F139" s="671">
        <v>0</v>
      </c>
      <c r="G139" s="672">
        <v>0</v>
      </c>
      <c r="H139" s="672">
        <v>0</v>
      </c>
      <c r="I139" s="672">
        <v>0</v>
      </c>
      <c r="J139" s="672">
        <v>0</v>
      </c>
      <c r="K139" s="674">
        <v>0</v>
      </c>
      <c r="L139" s="254"/>
      <c r="M139" s="670" t="str">
        <f t="shared" si="2"/>
        <v/>
      </c>
    </row>
    <row r="140" spans="1:13" ht="14.45" customHeight="1" x14ac:dyDescent="0.2">
      <c r="A140" s="675" t="s">
        <v>441</v>
      </c>
      <c r="B140" s="671">
        <v>977.36340359999997</v>
      </c>
      <c r="C140" s="672">
        <v>945.13844999999992</v>
      </c>
      <c r="D140" s="672">
        <v>-32.224953600000049</v>
      </c>
      <c r="E140" s="673">
        <v>0.96702868812019838</v>
      </c>
      <c r="F140" s="671">
        <v>1073.7581198</v>
      </c>
      <c r="G140" s="672">
        <v>715.83874653333339</v>
      </c>
      <c r="H140" s="672">
        <v>83.255809999999997</v>
      </c>
      <c r="I140" s="672">
        <v>691.10165000000006</v>
      </c>
      <c r="J140" s="672">
        <v>-24.737096533333329</v>
      </c>
      <c r="K140" s="674">
        <v>0.64362879987228949</v>
      </c>
      <c r="L140" s="254"/>
      <c r="M140" s="670" t="str">
        <f t="shared" si="2"/>
        <v/>
      </c>
    </row>
    <row r="141" spans="1:13" ht="14.45" customHeight="1" x14ac:dyDescent="0.2">
      <c r="A141" s="675" t="s">
        <v>442</v>
      </c>
      <c r="B141" s="671">
        <v>977.36340359999997</v>
      </c>
      <c r="C141" s="672">
        <v>945.13844999999992</v>
      </c>
      <c r="D141" s="672">
        <v>-32.224953600000049</v>
      </c>
      <c r="E141" s="673">
        <v>0.96702868812019838</v>
      </c>
      <c r="F141" s="671">
        <v>1073.7581198</v>
      </c>
      <c r="G141" s="672">
        <v>715.83874653333339</v>
      </c>
      <c r="H141" s="672">
        <v>83.255809999999997</v>
      </c>
      <c r="I141" s="672">
        <v>691.10165000000006</v>
      </c>
      <c r="J141" s="672">
        <v>-24.737096533333329</v>
      </c>
      <c r="K141" s="674">
        <v>0.64362879987228949</v>
      </c>
      <c r="L141" s="254"/>
      <c r="M141" s="670" t="str">
        <f t="shared" si="2"/>
        <v>X</v>
      </c>
    </row>
    <row r="142" spans="1:13" ht="14.45" customHeight="1" x14ac:dyDescent="0.2">
      <c r="A142" s="675" t="s">
        <v>443</v>
      </c>
      <c r="B142" s="671">
        <v>977.36340359999997</v>
      </c>
      <c r="C142" s="672">
        <v>945.13844999999992</v>
      </c>
      <c r="D142" s="672">
        <v>-32.224953600000049</v>
      </c>
      <c r="E142" s="673">
        <v>0.96702868812019838</v>
      </c>
      <c r="F142" s="671">
        <v>1073.7581198</v>
      </c>
      <c r="G142" s="672">
        <v>715.83874653333339</v>
      </c>
      <c r="H142" s="672">
        <v>83.255809999999997</v>
      </c>
      <c r="I142" s="672">
        <v>691.10165000000006</v>
      </c>
      <c r="J142" s="672">
        <v>-24.737096533333329</v>
      </c>
      <c r="K142" s="674">
        <v>0.64362879987228949</v>
      </c>
      <c r="L142" s="254"/>
      <c r="M142" s="670" t="str">
        <f t="shared" si="2"/>
        <v/>
      </c>
    </row>
    <row r="143" spans="1:13" ht="14.45" customHeight="1" x14ac:dyDescent="0.2">
      <c r="A143" s="675" t="s">
        <v>444</v>
      </c>
      <c r="B143" s="671">
        <v>43.192227599999995</v>
      </c>
      <c r="C143" s="672">
        <v>16</v>
      </c>
      <c r="D143" s="672">
        <v>-27.192227599999995</v>
      </c>
      <c r="E143" s="673">
        <v>0.37043701816388841</v>
      </c>
      <c r="F143" s="671">
        <v>0</v>
      </c>
      <c r="G143" s="672">
        <v>0</v>
      </c>
      <c r="H143" s="672">
        <v>0</v>
      </c>
      <c r="I143" s="672">
        <v>163.60300000000001</v>
      </c>
      <c r="J143" s="672">
        <v>163.60300000000001</v>
      </c>
      <c r="K143" s="674">
        <v>0</v>
      </c>
      <c r="L143" s="254"/>
      <c r="M143" s="670" t="str">
        <f t="shared" si="2"/>
        <v/>
      </c>
    </row>
    <row r="144" spans="1:13" ht="14.45" customHeight="1" x14ac:dyDescent="0.2">
      <c r="A144" s="675" t="s">
        <v>445</v>
      </c>
      <c r="B144" s="671">
        <v>43.192227599999995</v>
      </c>
      <c r="C144" s="672">
        <v>16</v>
      </c>
      <c r="D144" s="672">
        <v>-27.192227599999995</v>
      </c>
      <c r="E144" s="673">
        <v>0.37043701816388841</v>
      </c>
      <c r="F144" s="671">
        <v>0</v>
      </c>
      <c r="G144" s="672">
        <v>0</v>
      </c>
      <c r="H144" s="672">
        <v>0</v>
      </c>
      <c r="I144" s="672">
        <v>163.60300000000001</v>
      </c>
      <c r="J144" s="672">
        <v>163.60300000000001</v>
      </c>
      <c r="K144" s="674">
        <v>0</v>
      </c>
      <c r="L144" s="254"/>
      <c r="M144" s="670" t="str">
        <f t="shared" si="2"/>
        <v/>
      </c>
    </row>
    <row r="145" spans="1:13" ht="14.45" customHeight="1" x14ac:dyDescent="0.2">
      <c r="A145" s="675" t="s">
        <v>446</v>
      </c>
      <c r="B145" s="671">
        <v>34.757678399999996</v>
      </c>
      <c r="C145" s="672">
        <v>0</v>
      </c>
      <c r="D145" s="672">
        <v>-34.757678399999996</v>
      </c>
      <c r="E145" s="673">
        <v>0</v>
      </c>
      <c r="F145" s="671">
        <v>0</v>
      </c>
      <c r="G145" s="672">
        <v>0</v>
      </c>
      <c r="H145" s="672">
        <v>0</v>
      </c>
      <c r="I145" s="672">
        <v>0</v>
      </c>
      <c r="J145" s="672">
        <v>0</v>
      </c>
      <c r="K145" s="674">
        <v>0</v>
      </c>
      <c r="L145" s="254"/>
      <c r="M145" s="670" t="str">
        <f t="shared" si="2"/>
        <v>X</v>
      </c>
    </row>
    <row r="146" spans="1:13" ht="14.45" customHeight="1" x14ac:dyDescent="0.2">
      <c r="A146" s="675" t="s">
        <v>447</v>
      </c>
      <c r="B146" s="671">
        <v>0.34811999999999999</v>
      </c>
      <c r="C146" s="672">
        <v>0</v>
      </c>
      <c r="D146" s="672">
        <v>-0.34811999999999999</v>
      </c>
      <c r="E146" s="673">
        <v>0</v>
      </c>
      <c r="F146" s="671">
        <v>0</v>
      </c>
      <c r="G146" s="672">
        <v>0</v>
      </c>
      <c r="H146" s="672">
        <v>0</v>
      </c>
      <c r="I146" s="672">
        <v>0</v>
      </c>
      <c r="J146" s="672">
        <v>0</v>
      </c>
      <c r="K146" s="674">
        <v>0</v>
      </c>
      <c r="L146" s="254"/>
      <c r="M146" s="670" t="str">
        <f t="shared" si="2"/>
        <v/>
      </c>
    </row>
    <row r="147" spans="1:13" ht="14.45" customHeight="1" x14ac:dyDescent="0.2">
      <c r="A147" s="675" t="s">
        <v>448</v>
      </c>
      <c r="B147" s="671">
        <v>34.409558400000002</v>
      </c>
      <c r="C147" s="672">
        <v>0</v>
      </c>
      <c r="D147" s="672">
        <v>-34.409558400000002</v>
      </c>
      <c r="E147" s="673">
        <v>0</v>
      </c>
      <c r="F147" s="671">
        <v>0</v>
      </c>
      <c r="G147" s="672">
        <v>0</v>
      </c>
      <c r="H147" s="672">
        <v>0</v>
      </c>
      <c r="I147" s="672">
        <v>0</v>
      </c>
      <c r="J147" s="672">
        <v>0</v>
      </c>
      <c r="K147" s="674">
        <v>0</v>
      </c>
      <c r="L147" s="254"/>
      <c r="M147" s="670" t="str">
        <f t="shared" si="2"/>
        <v/>
      </c>
    </row>
    <row r="148" spans="1:13" ht="14.45" customHeight="1" x14ac:dyDescent="0.2">
      <c r="A148" s="675" t="s">
        <v>449</v>
      </c>
      <c r="B148" s="671">
        <v>0</v>
      </c>
      <c r="C148" s="672">
        <v>0</v>
      </c>
      <c r="D148" s="672">
        <v>0</v>
      </c>
      <c r="E148" s="673">
        <v>0</v>
      </c>
      <c r="F148" s="671">
        <v>0</v>
      </c>
      <c r="G148" s="672">
        <v>0</v>
      </c>
      <c r="H148" s="672">
        <v>0</v>
      </c>
      <c r="I148" s="672">
        <v>163.10300000000001</v>
      </c>
      <c r="J148" s="672">
        <v>163.10300000000001</v>
      </c>
      <c r="K148" s="674">
        <v>0</v>
      </c>
      <c r="L148" s="254"/>
      <c r="M148" s="670" t="str">
        <f t="shared" si="2"/>
        <v>X</v>
      </c>
    </row>
    <row r="149" spans="1:13" ht="14.45" customHeight="1" x14ac:dyDescent="0.2">
      <c r="A149" s="675" t="s">
        <v>450</v>
      </c>
      <c r="B149" s="671">
        <v>0</v>
      </c>
      <c r="C149" s="672">
        <v>0</v>
      </c>
      <c r="D149" s="672">
        <v>0</v>
      </c>
      <c r="E149" s="673">
        <v>0</v>
      </c>
      <c r="F149" s="671">
        <v>0</v>
      </c>
      <c r="G149" s="672">
        <v>0</v>
      </c>
      <c r="H149" s="672">
        <v>0</v>
      </c>
      <c r="I149" s="672">
        <v>163.10300000000001</v>
      </c>
      <c r="J149" s="672">
        <v>163.10300000000001</v>
      </c>
      <c r="K149" s="674">
        <v>0</v>
      </c>
      <c r="L149" s="254"/>
      <c r="M149" s="670" t="str">
        <f t="shared" si="2"/>
        <v/>
      </c>
    </row>
    <row r="150" spans="1:13" ht="14.45" customHeight="1" x14ac:dyDescent="0.2">
      <c r="A150" s="675" t="s">
        <v>451</v>
      </c>
      <c r="B150" s="671">
        <v>0</v>
      </c>
      <c r="C150" s="672">
        <v>16</v>
      </c>
      <c r="D150" s="672">
        <v>16</v>
      </c>
      <c r="E150" s="673">
        <v>0</v>
      </c>
      <c r="F150" s="671">
        <v>0</v>
      </c>
      <c r="G150" s="672">
        <v>0</v>
      </c>
      <c r="H150" s="672">
        <v>0</v>
      </c>
      <c r="I150" s="672">
        <v>0</v>
      </c>
      <c r="J150" s="672">
        <v>0</v>
      </c>
      <c r="K150" s="674">
        <v>0</v>
      </c>
      <c r="L150" s="254"/>
      <c r="M150" s="670" t="str">
        <f t="shared" si="2"/>
        <v>X</v>
      </c>
    </row>
    <row r="151" spans="1:13" ht="14.45" customHeight="1" x14ac:dyDescent="0.2">
      <c r="A151" s="675" t="s">
        <v>452</v>
      </c>
      <c r="B151" s="671">
        <v>0</v>
      </c>
      <c r="C151" s="672">
        <v>16</v>
      </c>
      <c r="D151" s="672">
        <v>16</v>
      </c>
      <c r="E151" s="673">
        <v>0</v>
      </c>
      <c r="F151" s="671">
        <v>0</v>
      </c>
      <c r="G151" s="672">
        <v>0</v>
      </c>
      <c r="H151" s="672">
        <v>0</v>
      </c>
      <c r="I151" s="672">
        <v>0</v>
      </c>
      <c r="J151" s="672">
        <v>0</v>
      </c>
      <c r="K151" s="674">
        <v>0</v>
      </c>
      <c r="L151" s="254"/>
      <c r="M151" s="670" t="str">
        <f t="shared" si="2"/>
        <v/>
      </c>
    </row>
    <row r="152" spans="1:13" ht="14.45" customHeight="1" x14ac:dyDescent="0.2">
      <c r="A152" s="675" t="s">
        <v>453</v>
      </c>
      <c r="B152" s="671">
        <v>2.4643548000000002</v>
      </c>
      <c r="C152" s="672">
        <v>0</v>
      </c>
      <c r="D152" s="672">
        <v>-2.4643548000000002</v>
      </c>
      <c r="E152" s="673">
        <v>0</v>
      </c>
      <c r="F152" s="671">
        <v>0</v>
      </c>
      <c r="G152" s="672">
        <v>0</v>
      </c>
      <c r="H152" s="672">
        <v>0</v>
      </c>
      <c r="I152" s="672">
        <v>0.5</v>
      </c>
      <c r="J152" s="672">
        <v>0.5</v>
      </c>
      <c r="K152" s="674">
        <v>0</v>
      </c>
      <c r="L152" s="254"/>
      <c r="M152" s="670" t="str">
        <f t="shared" si="2"/>
        <v>X</v>
      </c>
    </row>
    <row r="153" spans="1:13" ht="14.45" customHeight="1" x14ac:dyDescent="0.2">
      <c r="A153" s="675" t="s">
        <v>454</v>
      </c>
      <c r="B153" s="671">
        <v>2.4643548000000002</v>
      </c>
      <c r="C153" s="672">
        <v>0</v>
      </c>
      <c r="D153" s="672">
        <v>-2.4643548000000002</v>
      </c>
      <c r="E153" s="673">
        <v>0</v>
      </c>
      <c r="F153" s="671">
        <v>0</v>
      </c>
      <c r="G153" s="672">
        <v>0</v>
      </c>
      <c r="H153" s="672">
        <v>0</v>
      </c>
      <c r="I153" s="672">
        <v>0.5</v>
      </c>
      <c r="J153" s="672">
        <v>0.5</v>
      </c>
      <c r="K153" s="674">
        <v>0</v>
      </c>
      <c r="L153" s="254"/>
      <c r="M153" s="670" t="str">
        <f t="shared" si="2"/>
        <v/>
      </c>
    </row>
    <row r="154" spans="1:13" ht="14.45" customHeight="1" x14ac:dyDescent="0.2">
      <c r="A154" s="675" t="s">
        <v>455</v>
      </c>
      <c r="B154" s="671">
        <v>5.9701944000000005</v>
      </c>
      <c r="C154" s="672">
        <v>0</v>
      </c>
      <c r="D154" s="672">
        <v>-5.9701944000000005</v>
      </c>
      <c r="E154" s="673">
        <v>0</v>
      </c>
      <c r="F154" s="671">
        <v>0</v>
      </c>
      <c r="G154" s="672">
        <v>0</v>
      </c>
      <c r="H154" s="672">
        <v>0</v>
      </c>
      <c r="I154" s="672">
        <v>0</v>
      </c>
      <c r="J154" s="672">
        <v>0</v>
      </c>
      <c r="K154" s="674">
        <v>0</v>
      </c>
      <c r="L154" s="254"/>
      <c r="M154" s="670" t="str">
        <f t="shared" si="2"/>
        <v>X</v>
      </c>
    </row>
    <row r="155" spans="1:13" ht="14.45" customHeight="1" x14ac:dyDescent="0.2">
      <c r="A155" s="675" t="s">
        <v>456</v>
      </c>
      <c r="B155" s="671">
        <v>5.9701944000000005</v>
      </c>
      <c r="C155" s="672">
        <v>0</v>
      </c>
      <c r="D155" s="672">
        <v>-5.9701944000000005</v>
      </c>
      <c r="E155" s="673">
        <v>0</v>
      </c>
      <c r="F155" s="671">
        <v>0</v>
      </c>
      <c r="G155" s="672">
        <v>0</v>
      </c>
      <c r="H155" s="672">
        <v>0</v>
      </c>
      <c r="I155" s="672">
        <v>0</v>
      </c>
      <c r="J155" s="672">
        <v>0</v>
      </c>
      <c r="K155" s="674">
        <v>0</v>
      </c>
      <c r="L155" s="254"/>
      <c r="M155" s="670" t="str">
        <f t="shared" si="2"/>
        <v/>
      </c>
    </row>
    <row r="156" spans="1:13" ht="14.45" customHeight="1" x14ac:dyDescent="0.2">
      <c r="A156" s="675" t="s">
        <v>457</v>
      </c>
      <c r="B156" s="671">
        <v>2668.6221679999999</v>
      </c>
      <c r="C156" s="672">
        <v>2981.0852300000001</v>
      </c>
      <c r="D156" s="672">
        <v>312.46306200000026</v>
      </c>
      <c r="E156" s="673">
        <v>1.1170877862541986</v>
      </c>
      <c r="F156" s="671">
        <v>2643.2115180000001</v>
      </c>
      <c r="G156" s="672">
        <v>1762.141012</v>
      </c>
      <c r="H156" s="672">
        <v>263.94096999999999</v>
      </c>
      <c r="I156" s="672">
        <v>1848.4002</v>
      </c>
      <c r="J156" s="672">
        <v>86.259187999999995</v>
      </c>
      <c r="K156" s="674">
        <v>0.69930090248645771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2658.1267538000002</v>
      </c>
      <c r="C157" s="672">
        <v>2804.7761299999997</v>
      </c>
      <c r="D157" s="672">
        <v>146.64937619999955</v>
      </c>
      <c r="E157" s="673">
        <v>1.0551701968276541</v>
      </c>
      <c r="F157" s="671">
        <v>2643.2115180000001</v>
      </c>
      <c r="G157" s="672">
        <v>1762.141012</v>
      </c>
      <c r="H157" s="672">
        <v>224.08962</v>
      </c>
      <c r="I157" s="672">
        <v>1802.6125900000002</v>
      </c>
      <c r="J157" s="672">
        <v>40.471578000000136</v>
      </c>
      <c r="K157" s="674">
        <v>0.68197818363168927</v>
      </c>
      <c r="L157" s="254"/>
      <c r="M157" s="670" t="str">
        <f t="shared" si="2"/>
        <v/>
      </c>
    </row>
    <row r="158" spans="1:13" ht="14.45" customHeight="1" x14ac:dyDescent="0.2">
      <c r="A158" s="675" t="s">
        <v>459</v>
      </c>
      <c r="B158" s="671">
        <v>2658.1267538000002</v>
      </c>
      <c r="C158" s="672">
        <v>2797.8281299999999</v>
      </c>
      <c r="D158" s="672">
        <v>139.70137619999969</v>
      </c>
      <c r="E158" s="673">
        <v>1.0525563259917103</v>
      </c>
      <c r="F158" s="671">
        <v>2643.2115180000001</v>
      </c>
      <c r="G158" s="672">
        <v>1762.141012</v>
      </c>
      <c r="H158" s="672">
        <v>224.08962</v>
      </c>
      <c r="I158" s="672">
        <v>1802.6125900000002</v>
      </c>
      <c r="J158" s="672">
        <v>40.471578000000136</v>
      </c>
      <c r="K158" s="674">
        <v>0.68197818363168927</v>
      </c>
      <c r="L158" s="254"/>
      <c r="M158" s="670" t="str">
        <f t="shared" si="2"/>
        <v>X</v>
      </c>
    </row>
    <row r="159" spans="1:13" ht="14.45" customHeight="1" x14ac:dyDescent="0.2">
      <c r="A159" s="675" t="s">
        <v>460</v>
      </c>
      <c r="B159" s="671">
        <v>110.886777</v>
      </c>
      <c r="C159" s="672">
        <v>132.30303000000001</v>
      </c>
      <c r="D159" s="672">
        <v>21.416253000000012</v>
      </c>
      <c r="E159" s="673">
        <v>1.1931362203809026</v>
      </c>
      <c r="F159" s="671">
        <v>120.5635896</v>
      </c>
      <c r="G159" s="672">
        <v>80.375726400000005</v>
      </c>
      <c r="H159" s="672">
        <v>10.89714</v>
      </c>
      <c r="I159" s="672">
        <v>87.233770000000007</v>
      </c>
      <c r="J159" s="672">
        <v>6.858043600000002</v>
      </c>
      <c r="K159" s="674">
        <v>0.72354987346859823</v>
      </c>
      <c r="L159" s="254"/>
      <c r="M159" s="670" t="str">
        <f t="shared" si="2"/>
        <v/>
      </c>
    </row>
    <row r="160" spans="1:13" ht="14.45" customHeight="1" x14ac:dyDescent="0.2">
      <c r="A160" s="675" t="s">
        <v>461</v>
      </c>
      <c r="B160" s="671">
        <v>1267.6310072000001</v>
      </c>
      <c r="C160" s="672">
        <v>1382.261</v>
      </c>
      <c r="D160" s="672">
        <v>114.62999279999985</v>
      </c>
      <c r="E160" s="673">
        <v>1.0904285175645867</v>
      </c>
      <c r="F160" s="671">
        <v>1231.8759995999999</v>
      </c>
      <c r="G160" s="672">
        <v>821.25066639999989</v>
      </c>
      <c r="H160" s="672">
        <v>106.67100000000001</v>
      </c>
      <c r="I160" s="672">
        <v>861.92</v>
      </c>
      <c r="J160" s="672">
        <v>40.669333600000073</v>
      </c>
      <c r="K160" s="674">
        <v>0.6996808122569742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608.9889695999999</v>
      </c>
      <c r="C161" s="672">
        <v>612.64409999999998</v>
      </c>
      <c r="D161" s="672">
        <v>3.6551304000000755</v>
      </c>
      <c r="E161" s="673">
        <v>1.0060019648671155</v>
      </c>
      <c r="F161" s="671">
        <v>620.15192879999995</v>
      </c>
      <c r="G161" s="672">
        <v>413.43461919999999</v>
      </c>
      <c r="H161" s="672">
        <v>50.636480000000006</v>
      </c>
      <c r="I161" s="672">
        <v>406.37882000000002</v>
      </c>
      <c r="J161" s="672">
        <v>-7.0557991999999672</v>
      </c>
      <c r="K161" s="674">
        <v>0.6552891334004991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670.62</v>
      </c>
      <c r="C162" s="672">
        <v>670.62</v>
      </c>
      <c r="D162" s="672">
        <v>0</v>
      </c>
      <c r="E162" s="673">
        <v>1</v>
      </c>
      <c r="F162" s="671">
        <v>670.62</v>
      </c>
      <c r="G162" s="672">
        <v>447.08</v>
      </c>
      <c r="H162" s="672">
        <v>55.884999999999998</v>
      </c>
      <c r="I162" s="672">
        <v>447.08</v>
      </c>
      <c r="J162" s="672">
        <v>0</v>
      </c>
      <c r="K162" s="674">
        <v>0.66666666666666663</v>
      </c>
      <c r="L162" s="254"/>
      <c r="M162" s="670" t="str">
        <f t="shared" si="2"/>
        <v/>
      </c>
    </row>
    <row r="163" spans="1:13" ht="14.45" customHeight="1" x14ac:dyDescent="0.2">
      <c r="A163" s="675" t="s">
        <v>464</v>
      </c>
      <c r="B163" s="671">
        <v>0</v>
      </c>
      <c r="C163" s="672">
        <v>6.9480000000000004</v>
      </c>
      <c r="D163" s="672">
        <v>6.9480000000000004</v>
      </c>
      <c r="E163" s="673">
        <v>0</v>
      </c>
      <c r="F163" s="671">
        <v>0</v>
      </c>
      <c r="G163" s="672">
        <v>0</v>
      </c>
      <c r="H163" s="672">
        <v>0</v>
      </c>
      <c r="I163" s="672">
        <v>0</v>
      </c>
      <c r="J163" s="672">
        <v>0</v>
      </c>
      <c r="K163" s="674">
        <v>0</v>
      </c>
      <c r="L163" s="254"/>
      <c r="M163" s="670" t="str">
        <f t="shared" si="2"/>
        <v>X</v>
      </c>
    </row>
    <row r="164" spans="1:13" ht="14.45" customHeight="1" x14ac:dyDescent="0.2">
      <c r="A164" s="675" t="s">
        <v>465</v>
      </c>
      <c r="B164" s="671">
        <v>0</v>
      </c>
      <c r="C164" s="672">
        <v>6.9480000000000004</v>
      </c>
      <c r="D164" s="672">
        <v>6.9480000000000004</v>
      </c>
      <c r="E164" s="673">
        <v>0</v>
      </c>
      <c r="F164" s="671">
        <v>0</v>
      </c>
      <c r="G164" s="672">
        <v>0</v>
      </c>
      <c r="H164" s="672">
        <v>0</v>
      </c>
      <c r="I164" s="672">
        <v>0</v>
      </c>
      <c r="J164" s="672">
        <v>0</v>
      </c>
      <c r="K164" s="674">
        <v>0</v>
      </c>
      <c r="L164" s="254"/>
      <c r="M164" s="670" t="str">
        <f t="shared" si="2"/>
        <v/>
      </c>
    </row>
    <row r="165" spans="1:13" ht="14.45" customHeight="1" x14ac:dyDescent="0.2">
      <c r="A165" s="675" t="s">
        <v>466</v>
      </c>
      <c r="B165" s="671">
        <v>10.495414199999999</v>
      </c>
      <c r="C165" s="672">
        <v>176.3091</v>
      </c>
      <c r="D165" s="672">
        <v>165.8136858</v>
      </c>
      <c r="E165" s="673">
        <v>16.798679560450317</v>
      </c>
      <c r="F165" s="671">
        <v>0</v>
      </c>
      <c r="G165" s="672">
        <v>0</v>
      </c>
      <c r="H165" s="672">
        <v>39.851349999999996</v>
      </c>
      <c r="I165" s="672">
        <v>45.787610000000001</v>
      </c>
      <c r="J165" s="672">
        <v>45.787610000000001</v>
      </c>
      <c r="K165" s="674">
        <v>0</v>
      </c>
      <c r="L165" s="254"/>
      <c r="M165" s="670" t="str">
        <f t="shared" si="2"/>
        <v/>
      </c>
    </row>
    <row r="166" spans="1:13" ht="14.45" customHeight="1" x14ac:dyDescent="0.2">
      <c r="A166" s="675" t="s">
        <v>467</v>
      </c>
      <c r="B166" s="671">
        <v>0</v>
      </c>
      <c r="C166" s="672">
        <v>143.58828</v>
      </c>
      <c r="D166" s="672">
        <v>143.58828</v>
      </c>
      <c r="E166" s="673">
        <v>0</v>
      </c>
      <c r="F166" s="671">
        <v>0</v>
      </c>
      <c r="G166" s="672">
        <v>0</v>
      </c>
      <c r="H166" s="672">
        <v>0</v>
      </c>
      <c r="I166" s="672">
        <v>0</v>
      </c>
      <c r="J166" s="672">
        <v>0</v>
      </c>
      <c r="K166" s="674">
        <v>0</v>
      </c>
      <c r="L166" s="254"/>
      <c r="M166" s="670" t="str">
        <f t="shared" si="2"/>
        <v>X</v>
      </c>
    </row>
    <row r="167" spans="1:13" ht="14.45" customHeight="1" x14ac:dyDescent="0.2">
      <c r="A167" s="675" t="s">
        <v>468</v>
      </c>
      <c r="B167" s="671">
        <v>0</v>
      </c>
      <c r="C167" s="672">
        <v>143.58828</v>
      </c>
      <c r="D167" s="672">
        <v>143.58828</v>
      </c>
      <c r="E167" s="673">
        <v>0</v>
      </c>
      <c r="F167" s="671">
        <v>0</v>
      </c>
      <c r="G167" s="672">
        <v>0</v>
      </c>
      <c r="H167" s="672">
        <v>0</v>
      </c>
      <c r="I167" s="672">
        <v>0</v>
      </c>
      <c r="J167" s="672">
        <v>0</v>
      </c>
      <c r="K167" s="674">
        <v>0</v>
      </c>
      <c r="L167" s="254"/>
      <c r="M167" s="670" t="str">
        <f t="shared" si="2"/>
        <v/>
      </c>
    </row>
    <row r="168" spans="1:13" ht="14.45" customHeight="1" x14ac:dyDescent="0.2">
      <c r="A168" s="675" t="s">
        <v>469</v>
      </c>
      <c r="B168" s="671">
        <v>0</v>
      </c>
      <c r="C168" s="672">
        <v>16.143819999999998</v>
      </c>
      <c r="D168" s="672">
        <v>16.143819999999998</v>
      </c>
      <c r="E168" s="673">
        <v>0</v>
      </c>
      <c r="F168" s="671">
        <v>0</v>
      </c>
      <c r="G168" s="672">
        <v>0</v>
      </c>
      <c r="H168" s="672">
        <v>0</v>
      </c>
      <c r="I168" s="672">
        <v>5.9362599999999999</v>
      </c>
      <c r="J168" s="672">
        <v>5.9362599999999999</v>
      </c>
      <c r="K168" s="674">
        <v>0</v>
      </c>
      <c r="L168" s="254"/>
      <c r="M168" s="670" t="str">
        <f t="shared" si="2"/>
        <v>X</v>
      </c>
    </row>
    <row r="169" spans="1:13" ht="14.45" customHeight="1" x14ac:dyDescent="0.2">
      <c r="A169" s="675" t="s">
        <v>470</v>
      </c>
      <c r="B169" s="671">
        <v>0</v>
      </c>
      <c r="C169" s="672">
        <v>0</v>
      </c>
      <c r="D169" s="672">
        <v>0</v>
      </c>
      <c r="E169" s="673">
        <v>0</v>
      </c>
      <c r="F169" s="671">
        <v>0</v>
      </c>
      <c r="G169" s="672">
        <v>0</v>
      </c>
      <c r="H169" s="672">
        <v>0</v>
      </c>
      <c r="I169" s="672">
        <v>5.9362599999999999</v>
      </c>
      <c r="J169" s="672">
        <v>5.9362599999999999</v>
      </c>
      <c r="K169" s="674">
        <v>0</v>
      </c>
      <c r="L169" s="254"/>
      <c r="M169" s="670" t="str">
        <f t="shared" si="2"/>
        <v/>
      </c>
    </row>
    <row r="170" spans="1:13" ht="14.45" customHeight="1" x14ac:dyDescent="0.2">
      <c r="A170" s="675" t="s">
        <v>471</v>
      </c>
      <c r="B170" s="671">
        <v>0</v>
      </c>
      <c r="C170" s="672">
        <v>16.143819999999998</v>
      </c>
      <c r="D170" s="672">
        <v>16.143819999999998</v>
      </c>
      <c r="E170" s="673">
        <v>0</v>
      </c>
      <c r="F170" s="671">
        <v>0</v>
      </c>
      <c r="G170" s="672">
        <v>0</v>
      </c>
      <c r="H170" s="672">
        <v>0</v>
      </c>
      <c r="I170" s="672">
        <v>0</v>
      </c>
      <c r="J170" s="672">
        <v>0</v>
      </c>
      <c r="K170" s="674">
        <v>0</v>
      </c>
      <c r="L170" s="254"/>
      <c r="M170" s="670" t="str">
        <f t="shared" si="2"/>
        <v/>
      </c>
    </row>
    <row r="171" spans="1:13" ht="14.45" customHeight="1" x14ac:dyDescent="0.2">
      <c r="A171" s="675" t="s">
        <v>472</v>
      </c>
      <c r="B171" s="671">
        <v>10.495414199999999</v>
      </c>
      <c r="C171" s="672">
        <v>16.577000000000002</v>
      </c>
      <c r="D171" s="672">
        <v>6.0815858000000027</v>
      </c>
      <c r="E171" s="673">
        <v>1.5794517190183883</v>
      </c>
      <c r="F171" s="671">
        <v>0</v>
      </c>
      <c r="G171" s="672">
        <v>0</v>
      </c>
      <c r="H171" s="672">
        <v>0</v>
      </c>
      <c r="I171" s="672">
        <v>0</v>
      </c>
      <c r="J171" s="672">
        <v>0</v>
      </c>
      <c r="K171" s="674">
        <v>0</v>
      </c>
      <c r="L171" s="254"/>
      <c r="M171" s="670" t="str">
        <f t="shared" si="2"/>
        <v>X</v>
      </c>
    </row>
    <row r="172" spans="1:13" ht="14.45" customHeight="1" x14ac:dyDescent="0.2">
      <c r="A172" s="675" t="s">
        <v>473</v>
      </c>
      <c r="B172" s="671">
        <v>10.495414199999999</v>
      </c>
      <c r="C172" s="672">
        <v>16.577000000000002</v>
      </c>
      <c r="D172" s="672">
        <v>6.0815858000000027</v>
      </c>
      <c r="E172" s="673">
        <v>1.5794517190183883</v>
      </c>
      <c r="F172" s="671">
        <v>0</v>
      </c>
      <c r="G172" s="672">
        <v>0</v>
      </c>
      <c r="H172" s="672">
        <v>0</v>
      </c>
      <c r="I172" s="672">
        <v>0</v>
      </c>
      <c r="J172" s="672">
        <v>0</v>
      </c>
      <c r="K172" s="674">
        <v>0</v>
      </c>
      <c r="L172" s="254"/>
      <c r="M172" s="670" t="str">
        <f t="shared" si="2"/>
        <v/>
      </c>
    </row>
    <row r="173" spans="1:13" ht="14.45" customHeight="1" x14ac:dyDescent="0.2">
      <c r="A173" s="675" t="s">
        <v>474</v>
      </c>
      <c r="B173" s="671">
        <v>0</v>
      </c>
      <c r="C173" s="672">
        <v>0</v>
      </c>
      <c r="D173" s="672">
        <v>0</v>
      </c>
      <c r="E173" s="673">
        <v>0</v>
      </c>
      <c r="F173" s="671">
        <v>0</v>
      </c>
      <c r="G173" s="672">
        <v>0</v>
      </c>
      <c r="H173" s="672">
        <v>39.851349999999996</v>
      </c>
      <c r="I173" s="672">
        <v>39.851349999999996</v>
      </c>
      <c r="J173" s="672">
        <v>39.851349999999996</v>
      </c>
      <c r="K173" s="674">
        <v>0</v>
      </c>
      <c r="L173" s="254"/>
      <c r="M173" s="670" t="str">
        <f t="shared" si="2"/>
        <v>X</v>
      </c>
    </row>
    <row r="174" spans="1:13" ht="14.45" customHeight="1" x14ac:dyDescent="0.2">
      <c r="A174" s="675" t="s">
        <v>475</v>
      </c>
      <c r="B174" s="671">
        <v>0</v>
      </c>
      <c r="C174" s="672">
        <v>0</v>
      </c>
      <c r="D174" s="672">
        <v>0</v>
      </c>
      <c r="E174" s="673">
        <v>0</v>
      </c>
      <c r="F174" s="671">
        <v>0</v>
      </c>
      <c r="G174" s="672">
        <v>0</v>
      </c>
      <c r="H174" s="672">
        <v>39.851349999999996</v>
      </c>
      <c r="I174" s="672">
        <v>39.851349999999996</v>
      </c>
      <c r="J174" s="672">
        <v>39.851349999999996</v>
      </c>
      <c r="K174" s="674">
        <v>0</v>
      </c>
      <c r="L174" s="254"/>
      <c r="M174" s="670" t="str">
        <f t="shared" si="2"/>
        <v/>
      </c>
    </row>
    <row r="175" spans="1:13" ht="14.45" customHeight="1" x14ac:dyDescent="0.2">
      <c r="A175" s="675" t="s">
        <v>476</v>
      </c>
      <c r="B175" s="671">
        <v>463.30229960000003</v>
      </c>
      <c r="C175" s="672">
        <v>109910.65976000001</v>
      </c>
      <c r="D175" s="672">
        <v>109447.3574604</v>
      </c>
      <c r="E175" s="673">
        <v>237.23314098568744</v>
      </c>
      <c r="F175" s="671">
        <v>79949.519756399997</v>
      </c>
      <c r="G175" s="672">
        <v>53299.679837600001</v>
      </c>
      <c r="H175" s="672">
        <v>8508.00533</v>
      </c>
      <c r="I175" s="672">
        <v>83250.497019999995</v>
      </c>
      <c r="J175" s="672">
        <v>29950.817182399995</v>
      </c>
      <c r="K175" s="674">
        <v>1.0412882688183471</v>
      </c>
      <c r="L175" s="254"/>
      <c r="M175" s="670" t="str">
        <f t="shared" si="2"/>
        <v/>
      </c>
    </row>
    <row r="176" spans="1:13" ht="14.45" customHeight="1" x14ac:dyDescent="0.2">
      <c r="A176" s="675" t="s">
        <v>477</v>
      </c>
      <c r="B176" s="671">
        <v>463.30229960000003</v>
      </c>
      <c r="C176" s="672">
        <v>104505.70817</v>
      </c>
      <c r="D176" s="672">
        <v>104042.40587039999</v>
      </c>
      <c r="E176" s="673">
        <v>225.56699645183457</v>
      </c>
      <c r="F176" s="671">
        <v>79948.422363999998</v>
      </c>
      <c r="G176" s="672">
        <v>53298.948242666665</v>
      </c>
      <c r="H176" s="672">
        <v>8507.2553800000005</v>
      </c>
      <c r="I176" s="672">
        <v>77228.520449999996</v>
      </c>
      <c r="J176" s="672">
        <v>23929.572207333331</v>
      </c>
      <c r="K176" s="674">
        <v>0.96597929222897649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463.30229960000003</v>
      </c>
      <c r="C177" s="672">
        <v>104505.70817</v>
      </c>
      <c r="D177" s="672">
        <v>104042.40587039999</v>
      </c>
      <c r="E177" s="673">
        <v>225.56699645183457</v>
      </c>
      <c r="F177" s="671">
        <v>79948.422363999998</v>
      </c>
      <c r="G177" s="672">
        <v>53298.948242666665</v>
      </c>
      <c r="H177" s="672">
        <v>8507.2553800000005</v>
      </c>
      <c r="I177" s="672">
        <v>77228.520449999996</v>
      </c>
      <c r="J177" s="672">
        <v>23929.572207333331</v>
      </c>
      <c r="K177" s="674">
        <v>0.96597929222897649</v>
      </c>
      <c r="L177" s="254"/>
      <c r="M177" s="670" t="str">
        <f t="shared" si="2"/>
        <v/>
      </c>
    </row>
    <row r="178" spans="1:13" ht="14.45" customHeight="1" x14ac:dyDescent="0.2">
      <c r="A178" s="675" t="s">
        <v>479</v>
      </c>
      <c r="B178" s="671">
        <v>463.30229960000003</v>
      </c>
      <c r="C178" s="672">
        <v>60.102419999999995</v>
      </c>
      <c r="D178" s="672">
        <v>-403.19987960000003</v>
      </c>
      <c r="E178" s="673">
        <v>0.12972614220108653</v>
      </c>
      <c r="F178" s="671">
        <v>335.3315728</v>
      </c>
      <c r="G178" s="672">
        <v>223.55438186666666</v>
      </c>
      <c r="H178" s="672">
        <v>0.41323000000000004</v>
      </c>
      <c r="I178" s="672">
        <v>0.87109999999999999</v>
      </c>
      <c r="J178" s="672">
        <v>-222.68328186666665</v>
      </c>
      <c r="K178" s="674">
        <v>2.5977273560206793E-3</v>
      </c>
      <c r="L178" s="254"/>
      <c r="M178" s="670" t="str">
        <f t="shared" si="2"/>
        <v>X</v>
      </c>
    </row>
    <row r="179" spans="1:13" ht="14.45" customHeight="1" x14ac:dyDescent="0.2">
      <c r="A179" s="675" t="s">
        <v>480</v>
      </c>
      <c r="B179" s="671">
        <v>0</v>
      </c>
      <c r="C179" s="672">
        <v>0.33729000000000003</v>
      </c>
      <c r="D179" s="672">
        <v>0.33729000000000003</v>
      </c>
      <c r="E179" s="673">
        <v>0</v>
      </c>
      <c r="F179" s="671">
        <v>0</v>
      </c>
      <c r="G179" s="672">
        <v>0</v>
      </c>
      <c r="H179" s="672">
        <v>0.41323000000000004</v>
      </c>
      <c r="I179" s="672">
        <v>0.81820000000000004</v>
      </c>
      <c r="J179" s="672">
        <v>0.81820000000000004</v>
      </c>
      <c r="K179" s="674">
        <v>0</v>
      </c>
      <c r="L179" s="254"/>
      <c r="M179" s="670" t="str">
        <f t="shared" si="2"/>
        <v/>
      </c>
    </row>
    <row r="180" spans="1:13" ht="14.45" customHeight="1" x14ac:dyDescent="0.2">
      <c r="A180" s="675" t="s">
        <v>481</v>
      </c>
      <c r="B180" s="671">
        <v>0</v>
      </c>
      <c r="C180" s="672">
        <v>0.10248</v>
      </c>
      <c r="D180" s="672">
        <v>0.10248</v>
      </c>
      <c r="E180" s="673">
        <v>0</v>
      </c>
      <c r="F180" s="671">
        <v>0</v>
      </c>
      <c r="G180" s="672">
        <v>0</v>
      </c>
      <c r="H180" s="672">
        <v>0</v>
      </c>
      <c r="I180" s="672">
        <v>0</v>
      </c>
      <c r="J180" s="672">
        <v>0</v>
      </c>
      <c r="K180" s="674">
        <v>0</v>
      </c>
      <c r="L180" s="254"/>
      <c r="M180" s="670" t="str">
        <f t="shared" si="2"/>
        <v/>
      </c>
    </row>
    <row r="181" spans="1:13" ht="14.45" customHeight="1" x14ac:dyDescent="0.2">
      <c r="A181" s="675" t="s">
        <v>482</v>
      </c>
      <c r="B181" s="671">
        <v>462.76380879999999</v>
      </c>
      <c r="C181" s="672">
        <v>9.6623999999999999</v>
      </c>
      <c r="D181" s="672">
        <v>-453.1014088</v>
      </c>
      <c r="E181" s="673">
        <v>2.0879765911374356E-2</v>
      </c>
      <c r="F181" s="671">
        <v>334.69661509999997</v>
      </c>
      <c r="G181" s="672">
        <v>223.13107673333332</v>
      </c>
      <c r="H181" s="672">
        <v>0</v>
      </c>
      <c r="I181" s="672">
        <v>0</v>
      </c>
      <c r="J181" s="672">
        <v>-223.13107673333332</v>
      </c>
      <c r="K181" s="674">
        <v>0</v>
      </c>
      <c r="L181" s="254"/>
      <c r="M181" s="670" t="str">
        <f t="shared" si="2"/>
        <v/>
      </c>
    </row>
    <row r="182" spans="1:13" ht="14.45" customHeight="1" x14ac:dyDescent="0.2">
      <c r="A182" s="675" t="s">
        <v>483</v>
      </c>
      <c r="B182" s="671">
        <v>0.53849080000000005</v>
      </c>
      <c r="C182" s="672">
        <v>50.000250000000001</v>
      </c>
      <c r="D182" s="672">
        <v>49.461759200000003</v>
      </c>
      <c r="E182" s="673">
        <v>92.852561269384722</v>
      </c>
      <c r="F182" s="671">
        <v>0.63495770000000007</v>
      </c>
      <c r="G182" s="672">
        <v>0.42330513333333336</v>
      </c>
      <c r="H182" s="672">
        <v>0</v>
      </c>
      <c r="I182" s="672">
        <v>5.2899999999999996E-2</v>
      </c>
      <c r="J182" s="672">
        <v>-0.37040513333333336</v>
      </c>
      <c r="K182" s="674">
        <v>8.3312636416567581E-2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0</v>
      </c>
      <c r="C183" s="672">
        <v>121.25784</v>
      </c>
      <c r="D183" s="672">
        <v>121.25784</v>
      </c>
      <c r="E183" s="673">
        <v>0</v>
      </c>
      <c r="F183" s="671">
        <v>587.71698760000004</v>
      </c>
      <c r="G183" s="672">
        <v>391.81132506666671</v>
      </c>
      <c r="H183" s="672">
        <v>0</v>
      </c>
      <c r="I183" s="672">
        <v>152.33840000000001</v>
      </c>
      <c r="J183" s="672">
        <v>-239.4729250666667</v>
      </c>
      <c r="K183" s="674">
        <v>0.25920366981748955</v>
      </c>
      <c r="L183" s="254"/>
      <c r="M183" s="670" t="str">
        <f t="shared" si="2"/>
        <v>X</v>
      </c>
    </row>
    <row r="184" spans="1:13" ht="14.45" customHeight="1" x14ac:dyDescent="0.2">
      <c r="A184" s="675" t="s">
        <v>485</v>
      </c>
      <c r="B184" s="671">
        <v>0</v>
      </c>
      <c r="C184" s="672">
        <v>0</v>
      </c>
      <c r="D184" s="672">
        <v>0</v>
      </c>
      <c r="E184" s="673">
        <v>0</v>
      </c>
      <c r="F184" s="671">
        <v>68.252319600000007</v>
      </c>
      <c r="G184" s="672">
        <v>45.501546400000002</v>
      </c>
      <c r="H184" s="672">
        <v>0</v>
      </c>
      <c r="I184" s="672">
        <v>0</v>
      </c>
      <c r="J184" s="672">
        <v>-45.501546400000002</v>
      </c>
      <c r="K184" s="674">
        <v>0</v>
      </c>
      <c r="L184" s="254"/>
      <c r="M184" s="670" t="str">
        <f t="shared" si="2"/>
        <v/>
      </c>
    </row>
    <row r="185" spans="1:13" ht="14.45" customHeight="1" x14ac:dyDescent="0.2">
      <c r="A185" s="675" t="s">
        <v>486</v>
      </c>
      <c r="B185" s="671">
        <v>0</v>
      </c>
      <c r="C185" s="672">
        <v>121.25784</v>
      </c>
      <c r="D185" s="672">
        <v>121.25784</v>
      </c>
      <c r="E185" s="673">
        <v>0</v>
      </c>
      <c r="F185" s="671">
        <v>519.46466799999996</v>
      </c>
      <c r="G185" s="672">
        <v>346.30977866666666</v>
      </c>
      <c r="H185" s="672">
        <v>0</v>
      </c>
      <c r="I185" s="672">
        <v>152.33840000000001</v>
      </c>
      <c r="J185" s="672">
        <v>-193.97137866666665</v>
      </c>
      <c r="K185" s="674">
        <v>0.29326036857621279</v>
      </c>
      <c r="L185" s="254"/>
      <c r="M185" s="670" t="str">
        <f t="shared" si="2"/>
        <v/>
      </c>
    </row>
    <row r="186" spans="1:13" ht="14.45" customHeight="1" x14ac:dyDescent="0.2">
      <c r="A186" s="675" t="s">
        <v>487</v>
      </c>
      <c r="B186" s="671">
        <v>0</v>
      </c>
      <c r="C186" s="672">
        <v>101323.73965</v>
      </c>
      <c r="D186" s="672">
        <v>101323.73965</v>
      </c>
      <c r="E186" s="673">
        <v>0</v>
      </c>
      <c r="F186" s="671">
        <v>79025.3738036</v>
      </c>
      <c r="G186" s="672">
        <v>52683.582535733331</v>
      </c>
      <c r="H186" s="672">
        <v>6401.6079200000004</v>
      </c>
      <c r="I186" s="672">
        <v>74293.032420000003</v>
      </c>
      <c r="J186" s="672">
        <v>21609.449884266673</v>
      </c>
      <c r="K186" s="674">
        <v>0.94011617843958351</v>
      </c>
      <c r="L186" s="254"/>
      <c r="M186" s="670" t="str">
        <f t="shared" si="2"/>
        <v>X</v>
      </c>
    </row>
    <row r="187" spans="1:13" ht="14.45" customHeight="1" x14ac:dyDescent="0.2">
      <c r="A187" s="675" t="s">
        <v>488</v>
      </c>
      <c r="B187" s="671">
        <v>0</v>
      </c>
      <c r="C187" s="672">
        <v>101323.73965</v>
      </c>
      <c r="D187" s="672">
        <v>101323.73965</v>
      </c>
      <c r="E187" s="673">
        <v>0</v>
      </c>
      <c r="F187" s="671">
        <v>79025.3738036</v>
      </c>
      <c r="G187" s="672">
        <v>52683.582535733331</v>
      </c>
      <c r="H187" s="672">
        <v>6401.6079200000004</v>
      </c>
      <c r="I187" s="672">
        <v>74293.032420000003</v>
      </c>
      <c r="J187" s="672">
        <v>21609.449884266673</v>
      </c>
      <c r="K187" s="674">
        <v>0.94011617843958351</v>
      </c>
      <c r="L187" s="254"/>
      <c r="M187" s="670" t="str">
        <f t="shared" si="2"/>
        <v/>
      </c>
    </row>
    <row r="188" spans="1:13" ht="14.45" customHeight="1" x14ac:dyDescent="0.2">
      <c r="A188" s="675" t="s">
        <v>489</v>
      </c>
      <c r="B188" s="671">
        <v>0</v>
      </c>
      <c r="C188" s="672">
        <v>3000.60826</v>
      </c>
      <c r="D188" s="672">
        <v>3000.60826</v>
      </c>
      <c r="E188" s="673">
        <v>0</v>
      </c>
      <c r="F188" s="671">
        <v>0</v>
      </c>
      <c r="G188" s="672">
        <v>0</v>
      </c>
      <c r="H188" s="672">
        <v>2105.23423</v>
      </c>
      <c r="I188" s="672">
        <v>2782.2785299999996</v>
      </c>
      <c r="J188" s="672">
        <v>2782.2785299999996</v>
      </c>
      <c r="K188" s="674">
        <v>0</v>
      </c>
      <c r="L188" s="254"/>
      <c r="M188" s="670" t="str">
        <f t="shared" si="2"/>
        <v>X</v>
      </c>
    </row>
    <row r="189" spans="1:13" ht="14.45" customHeight="1" x14ac:dyDescent="0.2">
      <c r="A189" s="675" t="s">
        <v>490</v>
      </c>
      <c r="B189" s="671">
        <v>0</v>
      </c>
      <c r="C189" s="672">
        <v>3000.60826</v>
      </c>
      <c r="D189" s="672">
        <v>3000.60826</v>
      </c>
      <c r="E189" s="673">
        <v>0</v>
      </c>
      <c r="F189" s="671">
        <v>0</v>
      </c>
      <c r="G189" s="672">
        <v>0</v>
      </c>
      <c r="H189" s="672">
        <v>2105.23423</v>
      </c>
      <c r="I189" s="672">
        <v>2782.2785299999996</v>
      </c>
      <c r="J189" s="672">
        <v>2782.2785299999996</v>
      </c>
      <c r="K189" s="674">
        <v>0</v>
      </c>
      <c r="L189" s="254"/>
      <c r="M189" s="670" t="str">
        <f t="shared" si="2"/>
        <v/>
      </c>
    </row>
    <row r="190" spans="1:13" ht="14.45" customHeight="1" x14ac:dyDescent="0.2">
      <c r="A190" s="675" t="s">
        <v>491</v>
      </c>
      <c r="B190" s="671">
        <v>0</v>
      </c>
      <c r="C190" s="672">
        <v>25.795950000000001</v>
      </c>
      <c r="D190" s="672">
        <v>25.795950000000001</v>
      </c>
      <c r="E190" s="673">
        <v>0</v>
      </c>
      <c r="F190" s="671">
        <v>1.0973923999999999</v>
      </c>
      <c r="G190" s="672">
        <v>0.73159493333333325</v>
      </c>
      <c r="H190" s="672">
        <v>0.74995000000000001</v>
      </c>
      <c r="I190" s="672">
        <v>30.68187</v>
      </c>
      <c r="J190" s="672">
        <v>29.950275066666666</v>
      </c>
      <c r="K190" s="674">
        <v>27.958886903171557</v>
      </c>
      <c r="L190" s="254"/>
      <c r="M190" s="670" t="str">
        <f t="shared" si="2"/>
        <v/>
      </c>
    </row>
    <row r="191" spans="1:13" ht="14.45" customHeight="1" x14ac:dyDescent="0.2">
      <c r="A191" s="675" t="s">
        <v>492</v>
      </c>
      <c r="B191" s="671">
        <v>0</v>
      </c>
      <c r="C191" s="672">
        <v>25.75</v>
      </c>
      <c r="D191" s="672">
        <v>25.75</v>
      </c>
      <c r="E191" s="673">
        <v>0</v>
      </c>
      <c r="F191" s="671">
        <v>0</v>
      </c>
      <c r="G191" s="672">
        <v>0</v>
      </c>
      <c r="H191" s="672">
        <v>0.75</v>
      </c>
      <c r="I191" s="672">
        <v>18.75</v>
      </c>
      <c r="J191" s="672">
        <v>18.75</v>
      </c>
      <c r="K191" s="674">
        <v>0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25.75</v>
      </c>
      <c r="D192" s="672">
        <v>25.75</v>
      </c>
      <c r="E192" s="673">
        <v>0</v>
      </c>
      <c r="F192" s="671">
        <v>0</v>
      </c>
      <c r="G192" s="672">
        <v>0</v>
      </c>
      <c r="H192" s="672">
        <v>0.75</v>
      </c>
      <c r="I192" s="672">
        <v>18.75</v>
      </c>
      <c r="J192" s="672">
        <v>18.75</v>
      </c>
      <c r="K192" s="674">
        <v>0</v>
      </c>
      <c r="L192" s="254"/>
      <c r="M192" s="670" t="str">
        <f t="shared" si="2"/>
        <v>X</v>
      </c>
    </row>
    <row r="193" spans="1:13" ht="14.45" customHeight="1" x14ac:dyDescent="0.2">
      <c r="A193" s="675" t="s">
        <v>494</v>
      </c>
      <c r="B193" s="671">
        <v>0</v>
      </c>
      <c r="C193" s="672">
        <v>25.75</v>
      </c>
      <c r="D193" s="672">
        <v>25.75</v>
      </c>
      <c r="E193" s="673">
        <v>0</v>
      </c>
      <c r="F193" s="671">
        <v>0</v>
      </c>
      <c r="G193" s="672">
        <v>0</v>
      </c>
      <c r="H193" s="672">
        <v>0.75</v>
      </c>
      <c r="I193" s="672">
        <v>18.75</v>
      </c>
      <c r="J193" s="672">
        <v>18.75</v>
      </c>
      <c r="K193" s="674">
        <v>0</v>
      </c>
      <c r="L193" s="254"/>
      <c r="M193" s="670" t="str">
        <f t="shared" si="2"/>
        <v/>
      </c>
    </row>
    <row r="194" spans="1:13" ht="14.45" customHeight="1" x14ac:dyDescent="0.2">
      <c r="A194" s="675" t="s">
        <v>495</v>
      </c>
      <c r="B194" s="671">
        <v>0</v>
      </c>
      <c r="C194" s="672">
        <v>4.5950000000000005E-2</v>
      </c>
      <c r="D194" s="672">
        <v>4.5950000000000005E-2</v>
      </c>
      <c r="E194" s="673">
        <v>0</v>
      </c>
      <c r="F194" s="671">
        <v>1.0973923999999999</v>
      </c>
      <c r="G194" s="672">
        <v>0.73159493333333325</v>
      </c>
      <c r="H194" s="672">
        <v>-5.0000000000000002E-5</v>
      </c>
      <c r="I194" s="672">
        <v>11.93187</v>
      </c>
      <c r="J194" s="672">
        <v>11.200275066666666</v>
      </c>
      <c r="K194" s="674">
        <v>10.872929318628415</v>
      </c>
      <c r="L194" s="254"/>
      <c r="M194" s="670" t="str">
        <f t="shared" si="2"/>
        <v/>
      </c>
    </row>
    <row r="195" spans="1:13" ht="14.45" customHeight="1" x14ac:dyDescent="0.2">
      <c r="A195" s="675" t="s">
        <v>496</v>
      </c>
      <c r="B195" s="671">
        <v>0</v>
      </c>
      <c r="C195" s="672">
        <v>-5.0000000000000002E-5</v>
      </c>
      <c r="D195" s="672">
        <v>-5.0000000000000002E-5</v>
      </c>
      <c r="E195" s="673">
        <v>0</v>
      </c>
      <c r="F195" s="671">
        <v>0</v>
      </c>
      <c r="G195" s="672">
        <v>0</v>
      </c>
      <c r="H195" s="672">
        <v>-5.0000000000000002E-5</v>
      </c>
      <c r="I195" s="672">
        <v>-1.3000000000000002E-4</v>
      </c>
      <c r="J195" s="672">
        <v>-1.3000000000000002E-4</v>
      </c>
      <c r="K195" s="674">
        <v>0</v>
      </c>
      <c r="L195" s="254"/>
      <c r="M195" s="670" t="str">
        <f t="shared" si="2"/>
        <v>X</v>
      </c>
    </row>
    <row r="196" spans="1:13" ht="14.45" customHeight="1" x14ac:dyDescent="0.2">
      <c r="A196" s="675" t="s">
        <v>497</v>
      </c>
      <c r="B196" s="671">
        <v>0</v>
      </c>
      <c r="C196" s="672">
        <v>-5.0000000000000002E-5</v>
      </c>
      <c r="D196" s="672">
        <v>-5.0000000000000002E-5</v>
      </c>
      <c r="E196" s="673">
        <v>0</v>
      </c>
      <c r="F196" s="671">
        <v>0</v>
      </c>
      <c r="G196" s="672">
        <v>0</v>
      </c>
      <c r="H196" s="672">
        <v>-5.0000000000000002E-5</v>
      </c>
      <c r="I196" s="672">
        <v>-1.3000000000000002E-4</v>
      </c>
      <c r="J196" s="672">
        <v>-1.3000000000000002E-4</v>
      </c>
      <c r="K196" s="674">
        <v>0</v>
      </c>
      <c r="L196" s="254"/>
      <c r="M196" s="670" t="str">
        <f t="shared" si="2"/>
        <v/>
      </c>
    </row>
    <row r="197" spans="1:13" ht="14.45" customHeight="1" x14ac:dyDescent="0.2">
      <c r="A197" s="675" t="s">
        <v>498</v>
      </c>
      <c r="B197" s="671">
        <v>0</v>
      </c>
      <c r="C197" s="672">
        <v>4.5999999999999999E-2</v>
      </c>
      <c r="D197" s="672">
        <v>4.5999999999999999E-2</v>
      </c>
      <c r="E197" s="673">
        <v>0</v>
      </c>
      <c r="F197" s="671">
        <v>1.0973923999999999</v>
      </c>
      <c r="G197" s="672">
        <v>0.73159493333333325</v>
      </c>
      <c r="H197" s="672">
        <v>0</v>
      </c>
      <c r="I197" s="672">
        <v>0</v>
      </c>
      <c r="J197" s="672">
        <v>-0.73159493333333325</v>
      </c>
      <c r="K197" s="674">
        <v>0</v>
      </c>
      <c r="L197" s="254"/>
      <c r="M197" s="670" t="str">
        <f t="shared" si="2"/>
        <v>X</v>
      </c>
    </row>
    <row r="198" spans="1:13" ht="14.45" customHeight="1" x14ac:dyDescent="0.2">
      <c r="A198" s="675" t="s">
        <v>499</v>
      </c>
      <c r="B198" s="671">
        <v>0</v>
      </c>
      <c r="C198" s="672">
        <v>4.5999999999999999E-2</v>
      </c>
      <c r="D198" s="672">
        <v>4.5999999999999999E-2</v>
      </c>
      <c r="E198" s="673">
        <v>0</v>
      </c>
      <c r="F198" s="671">
        <v>1.0973923999999999</v>
      </c>
      <c r="G198" s="672">
        <v>0.73159493333333325</v>
      </c>
      <c r="H198" s="672">
        <v>0</v>
      </c>
      <c r="I198" s="672">
        <v>0</v>
      </c>
      <c r="J198" s="672">
        <v>-0.73159493333333325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675" t="s">
        <v>500</v>
      </c>
      <c r="B199" s="671">
        <v>0</v>
      </c>
      <c r="C199" s="672">
        <v>0</v>
      </c>
      <c r="D199" s="672">
        <v>0</v>
      </c>
      <c r="E199" s="673">
        <v>0</v>
      </c>
      <c r="F199" s="671">
        <v>0</v>
      </c>
      <c r="G199" s="672">
        <v>0</v>
      </c>
      <c r="H199" s="672">
        <v>0</v>
      </c>
      <c r="I199" s="672">
        <v>11.932</v>
      </c>
      <c r="J199" s="672">
        <v>11.932</v>
      </c>
      <c r="K199" s="674">
        <v>0</v>
      </c>
      <c r="L199" s="254"/>
      <c r="M199" s="670" t="str">
        <f t="shared" si="3"/>
        <v>X</v>
      </c>
    </row>
    <row r="200" spans="1:13" ht="14.45" customHeight="1" x14ac:dyDescent="0.2">
      <c r="A200" s="675" t="s">
        <v>501</v>
      </c>
      <c r="B200" s="671">
        <v>0</v>
      </c>
      <c r="C200" s="672">
        <v>0</v>
      </c>
      <c r="D200" s="672">
        <v>0</v>
      </c>
      <c r="E200" s="673">
        <v>0</v>
      </c>
      <c r="F200" s="671">
        <v>0</v>
      </c>
      <c r="G200" s="672">
        <v>0</v>
      </c>
      <c r="H200" s="672">
        <v>0</v>
      </c>
      <c r="I200" s="672">
        <v>11.932</v>
      </c>
      <c r="J200" s="672">
        <v>11.932</v>
      </c>
      <c r="K200" s="674">
        <v>0</v>
      </c>
      <c r="L200" s="254"/>
      <c r="M200" s="670" t="str">
        <f t="shared" si="3"/>
        <v/>
      </c>
    </row>
    <row r="201" spans="1:13" ht="14.45" customHeight="1" x14ac:dyDescent="0.2">
      <c r="A201" s="675" t="s">
        <v>502</v>
      </c>
      <c r="B201" s="671">
        <v>0</v>
      </c>
      <c r="C201" s="672">
        <v>5379.1556399999999</v>
      </c>
      <c r="D201" s="672">
        <v>5379.1556399999999</v>
      </c>
      <c r="E201" s="673">
        <v>0</v>
      </c>
      <c r="F201" s="671">
        <v>0</v>
      </c>
      <c r="G201" s="672">
        <v>0</v>
      </c>
      <c r="H201" s="672">
        <v>0</v>
      </c>
      <c r="I201" s="672">
        <v>5991.2947000000004</v>
      </c>
      <c r="J201" s="672">
        <v>5991.2947000000004</v>
      </c>
      <c r="K201" s="674">
        <v>0</v>
      </c>
      <c r="L201" s="254"/>
      <c r="M201" s="670" t="str">
        <f t="shared" si="3"/>
        <v/>
      </c>
    </row>
    <row r="202" spans="1:13" ht="14.45" customHeight="1" x14ac:dyDescent="0.2">
      <c r="A202" s="675" t="s">
        <v>503</v>
      </c>
      <c r="B202" s="671">
        <v>0</v>
      </c>
      <c r="C202" s="672">
        <v>5379.1556399999999</v>
      </c>
      <c r="D202" s="672">
        <v>5379.1556399999999</v>
      </c>
      <c r="E202" s="673">
        <v>0</v>
      </c>
      <c r="F202" s="671">
        <v>0</v>
      </c>
      <c r="G202" s="672">
        <v>0</v>
      </c>
      <c r="H202" s="672">
        <v>0</v>
      </c>
      <c r="I202" s="672">
        <v>5991.2947000000004</v>
      </c>
      <c r="J202" s="672">
        <v>5991.2947000000004</v>
      </c>
      <c r="K202" s="674">
        <v>0</v>
      </c>
      <c r="L202" s="254"/>
      <c r="M202" s="670" t="str">
        <f t="shared" si="3"/>
        <v/>
      </c>
    </row>
    <row r="203" spans="1:13" ht="14.45" customHeight="1" x14ac:dyDescent="0.2">
      <c r="A203" s="675" t="s">
        <v>504</v>
      </c>
      <c r="B203" s="671">
        <v>0</v>
      </c>
      <c r="C203" s="672">
        <v>5379.1556399999999</v>
      </c>
      <c r="D203" s="672">
        <v>5379.1556399999999</v>
      </c>
      <c r="E203" s="673">
        <v>0</v>
      </c>
      <c r="F203" s="671">
        <v>0</v>
      </c>
      <c r="G203" s="672">
        <v>0</v>
      </c>
      <c r="H203" s="672">
        <v>0</v>
      </c>
      <c r="I203" s="672">
        <v>5991.2947000000004</v>
      </c>
      <c r="J203" s="672">
        <v>5991.2947000000004</v>
      </c>
      <c r="K203" s="674">
        <v>0</v>
      </c>
      <c r="L203" s="254"/>
      <c r="M203" s="670" t="str">
        <f t="shared" si="3"/>
        <v>X</v>
      </c>
    </row>
    <row r="204" spans="1:13" ht="14.45" customHeight="1" x14ac:dyDescent="0.2">
      <c r="A204" s="675" t="s">
        <v>505</v>
      </c>
      <c r="B204" s="671">
        <v>0</v>
      </c>
      <c r="C204" s="672">
        <v>5379.1556399999999</v>
      </c>
      <c r="D204" s="672">
        <v>5379.1556399999999</v>
      </c>
      <c r="E204" s="673">
        <v>0</v>
      </c>
      <c r="F204" s="671">
        <v>0</v>
      </c>
      <c r="G204" s="672">
        <v>0</v>
      </c>
      <c r="H204" s="672">
        <v>0</v>
      </c>
      <c r="I204" s="672">
        <v>5991.2947000000004</v>
      </c>
      <c r="J204" s="672">
        <v>5991.2947000000004</v>
      </c>
      <c r="K204" s="674">
        <v>0</v>
      </c>
      <c r="L204" s="254"/>
      <c r="M204" s="670" t="str">
        <f t="shared" si="3"/>
        <v/>
      </c>
    </row>
    <row r="205" spans="1:13" ht="14.45" customHeight="1" x14ac:dyDescent="0.2">
      <c r="A205" s="675" t="s">
        <v>506</v>
      </c>
      <c r="B205" s="671">
        <v>0</v>
      </c>
      <c r="C205" s="672">
        <v>11752.31539</v>
      </c>
      <c r="D205" s="672">
        <v>11752.31539</v>
      </c>
      <c r="E205" s="673">
        <v>0</v>
      </c>
      <c r="F205" s="671">
        <v>0</v>
      </c>
      <c r="G205" s="672">
        <v>0</v>
      </c>
      <c r="H205" s="672">
        <v>924.42836</v>
      </c>
      <c r="I205" s="672">
        <v>9492.9561099999992</v>
      </c>
      <c r="J205" s="672">
        <v>9492.9561099999992</v>
      </c>
      <c r="K205" s="674">
        <v>0</v>
      </c>
      <c r="L205" s="254"/>
      <c r="M205" s="670" t="str">
        <f t="shared" si="3"/>
        <v/>
      </c>
    </row>
    <row r="206" spans="1:13" ht="14.45" customHeight="1" x14ac:dyDescent="0.2">
      <c r="A206" s="675" t="s">
        <v>507</v>
      </c>
      <c r="B206" s="671">
        <v>0</v>
      </c>
      <c r="C206" s="672">
        <v>11752.31539</v>
      </c>
      <c r="D206" s="672">
        <v>11752.31539</v>
      </c>
      <c r="E206" s="673">
        <v>0</v>
      </c>
      <c r="F206" s="671">
        <v>0</v>
      </c>
      <c r="G206" s="672">
        <v>0</v>
      </c>
      <c r="H206" s="672">
        <v>924.42836</v>
      </c>
      <c r="I206" s="672">
        <v>9492.9561099999992</v>
      </c>
      <c r="J206" s="672">
        <v>9492.9561099999992</v>
      </c>
      <c r="K206" s="674">
        <v>0</v>
      </c>
      <c r="L206" s="254"/>
      <c r="M206" s="670" t="str">
        <f t="shared" si="3"/>
        <v/>
      </c>
    </row>
    <row r="207" spans="1:13" ht="14.45" customHeight="1" x14ac:dyDescent="0.2">
      <c r="A207" s="675" t="s">
        <v>508</v>
      </c>
      <c r="B207" s="671">
        <v>0</v>
      </c>
      <c r="C207" s="672">
        <v>11752.31539</v>
      </c>
      <c r="D207" s="672">
        <v>11752.31539</v>
      </c>
      <c r="E207" s="673">
        <v>0</v>
      </c>
      <c r="F207" s="671">
        <v>0</v>
      </c>
      <c r="G207" s="672">
        <v>0</v>
      </c>
      <c r="H207" s="672">
        <v>924.42836</v>
      </c>
      <c r="I207" s="672">
        <v>9492.9561099999992</v>
      </c>
      <c r="J207" s="672">
        <v>9492.9561099999992</v>
      </c>
      <c r="K207" s="674">
        <v>0</v>
      </c>
      <c r="L207" s="254"/>
      <c r="M207" s="670" t="str">
        <f t="shared" si="3"/>
        <v/>
      </c>
    </row>
    <row r="208" spans="1:13" ht="14.45" customHeight="1" x14ac:dyDescent="0.2">
      <c r="A208" s="675" t="s">
        <v>509</v>
      </c>
      <c r="B208" s="671">
        <v>0</v>
      </c>
      <c r="C208" s="672">
        <v>367.98849999999999</v>
      </c>
      <c r="D208" s="672">
        <v>367.98849999999999</v>
      </c>
      <c r="E208" s="673">
        <v>0</v>
      </c>
      <c r="F208" s="671">
        <v>0</v>
      </c>
      <c r="G208" s="672">
        <v>0</v>
      </c>
      <c r="H208" s="672">
        <v>36.581189999999999</v>
      </c>
      <c r="I208" s="672">
        <v>288.48969</v>
      </c>
      <c r="J208" s="672">
        <v>288.48969</v>
      </c>
      <c r="K208" s="674">
        <v>0</v>
      </c>
      <c r="L208" s="254"/>
      <c r="M208" s="670" t="str">
        <f t="shared" si="3"/>
        <v>X</v>
      </c>
    </row>
    <row r="209" spans="1:13" ht="14.45" customHeight="1" x14ac:dyDescent="0.2">
      <c r="A209" s="675" t="s">
        <v>510</v>
      </c>
      <c r="B209" s="671">
        <v>0</v>
      </c>
      <c r="C209" s="672">
        <v>367.98849999999999</v>
      </c>
      <c r="D209" s="672">
        <v>367.98849999999999</v>
      </c>
      <c r="E209" s="673">
        <v>0</v>
      </c>
      <c r="F209" s="671">
        <v>0</v>
      </c>
      <c r="G209" s="672">
        <v>0</v>
      </c>
      <c r="H209" s="672">
        <v>36.581189999999999</v>
      </c>
      <c r="I209" s="672">
        <v>288.48969</v>
      </c>
      <c r="J209" s="672">
        <v>288.48969</v>
      </c>
      <c r="K209" s="674">
        <v>0</v>
      </c>
      <c r="L209" s="254"/>
      <c r="M209" s="670" t="str">
        <f t="shared" si="3"/>
        <v/>
      </c>
    </row>
    <row r="210" spans="1:13" ht="14.45" customHeight="1" x14ac:dyDescent="0.2">
      <c r="A210" s="675" t="s">
        <v>511</v>
      </c>
      <c r="B210" s="671">
        <v>0</v>
      </c>
      <c r="C210" s="672">
        <v>13.59</v>
      </c>
      <c r="D210" s="672">
        <v>13.59</v>
      </c>
      <c r="E210" s="673">
        <v>0</v>
      </c>
      <c r="F210" s="671">
        <v>0</v>
      </c>
      <c r="G210" s="672">
        <v>0</v>
      </c>
      <c r="H210" s="672">
        <v>4.76</v>
      </c>
      <c r="I210" s="672">
        <v>14.79</v>
      </c>
      <c r="J210" s="672">
        <v>14.79</v>
      </c>
      <c r="K210" s="674">
        <v>0</v>
      </c>
      <c r="L210" s="254"/>
      <c r="M210" s="670" t="str">
        <f t="shared" si="3"/>
        <v>X</v>
      </c>
    </row>
    <row r="211" spans="1:13" ht="14.45" customHeight="1" x14ac:dyDescent="0.2">
      <c r="A211" s="675" t="s">
        <v>512</v>
      </c>
      <c r="B211" s="671">
        <v>0</v>
      </c>
      <c r="C211" s="672">
        <v>12.91</v>
      </c>
      <c r="D211" s="672">
        <v>12.91</v>
      </c>
      <c r="E211" s="673">
        <v>0</v>
      </c>
      <c r="F211" s="671">
        <v>0</v>
      </c>
      <c r="G211" s="672">
        <v>0</v>
      </c>
      <c r="H211" s="672">
        <v>4.08</v>
      </c>
      <c r="I211" s="672">
        <v>8.84</v>
      </c>
      <c r="J211" s="672">
        <v>8.84</v>
      </c>
      <c r="K211" s="674">
        <v>0</v>
      </c>
      <c r="L211" s="254"/>
      <c r="M211" s="670" t="str">
        <f t="shared" si="3"/>
        <v/>
      </c>
    </row>
    <row r="212" spans="1:13" ht="14.45" customHeight="1" x14ac:dyDescent="0.2">
      <c r="A212" s="675" t="s">
        <v>513</v>
      </c>
      <c r="B212" s="671">
        <v>0</v>
      </c>
      <c r="C212" s="672">
        <v>0.68</v>
      </c>
      <c r="D212" s="672">
        <v>0.68</v>
      </c>
      <c r="E212" s="673">
        <v>0</v>
      </c>
      <c r="F212" s="671">
        <v>0</v>
      </c>
      <c r="G212" s="672">
        <v>0</v>
      </c>
      <c r="H212" s="672">
        <v>0.68</v>
      </c>
      <c r="I212" s="672">
        <v>5.95</v>
      </c>
      <c r="J212" s="672">
        <v>5.95</v>
      </c>
      <c r="K212" s="674">
        <v>0</v>
      </c>
      <c r="L212" s="254"/>
      <c r="M212" s="670" t="str">
        <f t="shared" si="3"/>
        <v/>
      </c>
    </row>
    <row r="213" spans="1:13" ht="14.45" customHeight="1" x14ac:dyDescent="0.2">
      <c r="A213" s="675" t="s">
        <v>514</v>
      </c>
      <c r="B213" s="671">
        <v>0</v>
      </c>
      <c r="C213" s="672">
        <v>127.49472</v>
      </c>
      <c r="D213" s="672">
        <v>127.49472</v>
      </c>
      <c r="E213" s="673">
        <v>0</v>
      </c>
      <c r="F213" s="671">
        <v>0</v>
      </c>
      <c r="G213" s="672">
        <v>0</v>
      </c>
      <c r="H213" s="672">
        <v>14.951120000000001</v>
      </c>
      <c r="I213" s="672">
        <v>88.925039999999996</v>
      </c>
      <c r="J213" s="672">
        <v>88.925039999999996</v>
      </c>
      <c r="K213" s="674">
        <v>0</v>
      </c>
      <c r="L213" s="254"/>
      <c r="M213" s="670" t="str">
        <f t="shared" si="3"/>
        <v>X</v>
      </c>
    </row>
    <row r="214" spans="1:13" ht="14.45" customHeight="1" x14ac:dyDescent="0.2">
      <c r="A214" s="675" t="s">
        <v>515</v>
      </c>
      <c r="B214" s="671">
        <v>0</v>
      </c>
      <c r="C214" s="672">
        <v>109.89</v>
      </c>
      <c r="D214" s="672">
        <v>109.89</v>
      </c>
      <c r="E214" s="673">
        <v>0</v>
      </c>
      <c r="F214" s="671">
        <v>0</v>
      </c>
      <c r="G214" s="672">
        <v>0</v>
      </c>
      <c r="H214" s="672">
        <v>13.045999999999999</v>
      </c>
      <c r="I214" s="672">
        <v>73.725999999999999</v>
      </c>
      <c r="J214" s="672">
        <v>73.725999999999999</v>
      </c>
      <c r="K214" s="674">
        <v>0</v>
      </c>
      <c r="L214" s="254"/>
      <c r="M214" s="670" t="str">
        <f t="shared" si="3"/>
        <v/>
      </c>
    </row>
    <row r="215" spans="1:13" ht="14.45" customHeight="1" x14ac:dyDescent="0.2">
      <c r="A215" s="675" t="s">
        <v>516</v>
      </c>
      <c r="B215" s="671">
        <v>0</v>
      </c>
      <c r="C215" s="672">
        <v>0</v>
      </c>
      <c r="D215" s="672">
        <v>0</v>
      </c>
      <c r="E215" s="673">
        <v>0</v>
      </c>
      <c r="F215" s="671">
        <v>0</v>
      </c>
      <c r="G215" s="672">
        <v>0</v>
      </c>
      <c r="H215" s="672">
        <v>0</v>
      </c>
      <c r="I215" s="672">
        <v>3.4802</v>
      </c>
      <c r="J215" s="672">
        <v>3.4802</v>
      </c>
      <c r="K215" s="674">
        <v>0</v>
      </c>
      <c r="L215" s="254"/>
      <c r="M215" s="670" t="str">
        <f t="shared" si="3"/>
        <v/>
      </c>
    </row>
    <row r="216" spans="1:13" ht="14.45" customHeight="1" x14ac:dyDescent="0.2">
      <c r="A216" s="675" t="s">
        <v>517</v>
      </c>
      <c r="B216" s="671">
        <v>0</v>
      </c>
      <c r="C216" s="672">
        <v>17.60472</v>
      </c>
      <c r="D216" s="672">
        <v>17.60472</v>
      </c>
      <c r="E216" s="673">
        <v>0</v>
      </c>
      <c r="F216" s="671">
        <v>0</v>
      </c>
      <c r="G216" s="672">
        <v>0</v>
      </c>
      <c r="H216" s="672">
        <v>1.9051199999999999</v>
      </c>
      <c r="I216" s="672">
        <v>11.71884</v>
      </c>
      <c r="J216" s="672">
        <v>11.71884</v>
      </c>
      <c r="K216" s="674">
        <v>0</v>
      </c>
      <c r="L216" s="254"/>
      <c r="M216" s="670" t="str">
        <f t="shared" si="3"/>
        <v/>
      </c>
    </row>
    <row r="217" spans="1:13" ht="14.45" customHeight="1" x14ac:dyDescent="0.2">
      <c r="A217" s="675" t="s">
        <v>518</v>
      </c>
      <c r="B217" s="671">
        <v>0</v>
      </c>
      <c r="C217" s="672">
        <v>54.338879999999996</v>
      </c>
      <c r="D217" s="672">
        <v>54.338879999999996</v>
      </c>
      <c r="E217" s="673">
        <v>0</v>
      </c>
      <c r="F217" s="671">
        <v>0</v>
      </c>
      <c r="G217" s="672">
        <v>0</v>
      </c>
      <c r="H217" s="672">
        <v>3.2609400000000002</v>
      </c>
      <c r="I217" s="672">
        <v>32.602310000000003</v>
      </c>
      <c r="J217" s="672">
        <v>32.602310000000003</v>
      </c>
      <c r="K217" s="674">
        <v>0</v>
      </c>
      <c r="L217" s="254"/>
      <c r="M217" s="670" t="str">
        <f t="shared" si="3"/>
        <v>X</v>
      </c>
    </row>
    <row r="218" spans="1:13" ht="14.45" customHeight="1" x14ac:dyDescent="0.2">
      <c r="A218" s="675" t="s">
        <v>519</v>
      </c>
      <c r="B218" s="671">
        <v>0</v>
      </c>
      <c r="C218" s="672">
        <v>54.338879999999996</v>
      </c>
      <c r="D218" s="672">
        <v>54.338879999999996</v>
      </c>
      <c r="E218" s="673">
        <v>0</v>
      </c>
      <c r="F218" s="671">
        <v>0</v>
      </c>
      <c r="G218" s="672">
        <v>0</v>
      </c>
      <c r="H218" s="672">
        <v>3.2609400000000002</v>
      </c>
      <c r="I218" s="672">
        <v>32.602310000000003</v>
      </c>
      <c r="J218" s="672">
        <v>32.602310000000003</v>
      </c>
      <c r="K218" s="674">
        <v>0</v>
      </c>
      <c r="L218" s="254"/>
      <c r="M218" s="670" t="str">
        <f t="shared" si="3"/>
        <v/>
      </c>
    </row>
    <row r="219" spans="1:13" ht="14.45" customHeight="1" x14ac:dyDescent="0.2">
      <c r="A219" s="675" t="s">
        <v>520</v>
      </c>
      <c r="B219" s="671">
        <v>0</v>
      </c>
      <c r="C219" s="672">
        <v>1.5509999999999999</v>
      </c>
      <c r="D219" s="672">
        <v>1.5509999999999999</v>
      </c>
      <c r="E219" s="673">
        <v>0</v>
      </c>
      <c r="F219" s="671">
        <v>0</v>
      </c>
      <c r="G219" s="672">
        <v>0</v>
      </c>
      <c r="H219" s="672">
        <v>0.14000000000000001</v>
      </c>
      <c r="I219" s="672">
        <v>0.94</v>
      </c>
      <c r="J219" s="672">
        <v>0.94</v>
      </c>
      <c r="K219" s="674">
        <v>0</v>
      </c>
      <c r="L219" s="254"/>
      <c r="M219" s="670" t="str">
        <f t="shared" si="3"/>
        <v>X</v>
      </c>
    </row>
    <row r="220" spans="1:13" ht="14.45" customHeight="1" x14ac:dyDescent="0.2">
      <c r="A220" s="675" t="s">
        <v>521</v>
      </c>
      <c r="B220" s="671">
        <v>0</v>
      </c>
      <c r="C220" s="672">
        <v>1.5509999999999999</v>
      </c>
      <c r="D220" s="672">
        <v>1.5509999999999999</v>
      </c>
      <c r="E220" s="673">
        <v>0</v>
      </c>
      <c r="F220" s="671">
        <v>0</v>
      </c>
      <c r="G220" s="672">
        <v>0</v>
      </c>
      <c r="H220" s="672">
        <v>0.14000000000000001</v>
      </c>
      <c r="I220" s="672">
        <v>0.94</v>
      </c>
      <c r="J220" s="672">
        <v>0.94</v>
      </c>
      <c r="K220" s="674">
        <v>0</v>
      </c>
      <c r="L220" s="254"/>
      <c r="M220" s="670" t="str">
        <f t="shared" si="3"/>
        <v/>
      </c>
    </row>
    <row r="221" spans="1:13" ht="14.45" customHeight="1" x14ac:dyDescent="0.2">
      <c r="A221" s="675" t="s">
        <v>522</v>
      </c>
      <c r="B221" s="671">
        <v>0</v>
      </c>
      <c r="C221" s="672">
        <v>1450.8010200000001</v>
      </c>
      <c r="D221" s="672">
        <v>1450.8010200000001</v>
      </c>
      <c r="E221" s="673">
        <v>0</v>
      </c>
      <c r="F221" s="671">
        <v>0</v>
      </c>
      <c r="G221" s="672">
        <v>0</v>
      </c>
      <c r="H221" s="672">
        <v>87.990440000000007</v>
      </c>
      <c r="I221" s="672">
        <v>801.96470999999997</v>
      </c>
      <c r="J221" s="672">
        <v>801.96470999999997</v>
      </c>
      <c r="K221" s="674">
        <v>0</v>
      </c>
      <c r="L221" s="254"/>
      <c r="M221" s="670" t="str">
        <f t="shared" si="3"/>
        <v>X</v>
      </c>
    </row>
    <row r="222" spans="1:13" ht="14.45" customHeight="1" x14ac:dyDescent="0.2">
      <c r="A222" s="675" t="s">
        <v>523</v>
      </c>
      <c r="B222" s="671">
        <v>0</v>
      </c>
      <c r="C222" s="672">
        <v>1450.8010200000001</v>
      </c>
      <c r="D222" s="672">
        <v>1450.8010200000001</v>
      </c>
      <c r="E222" s="673">
        <v>0</v>
      </c>
      <c r="F222" s="671">
        <v>0</v>
      </c>
      <c r="G222" s="672">
        <v>0</v>
      </c>
      <c r="H222" s="672">
        <v>87.990440000000007</v>
      </c>
      <c r="I222" s="672">
        <v>801.96470999999997</v>
      </c>
      <c r="J222" s="672">
        <v>801.96470999999997</v>
      </c>
      <c r="K222" s="674">
        <v>0</v>
      </c>
      <c r="L222" s="254"/>
      <c r="M222" s="670" t="str">
        <f t="shared" si="3"/>
        <v/>
      </c>
    </row>
    <row r="223" spans="1:13" ht="14.45" customHeight="1" x14ac:dyDescent="0.2">
      <c r="A223" s="675" t="s">
        <v>524</v>
      </c>
      <c r="B223" s="671">
        <v>0</v>
      </c>
      <c r="C223" s="672">
        <v>2573.5221800000004</v>
      </c>
      <c r="D223" s="672">
        <v>2573.5221800000004</v>
      </c>
      <c r="E223" s="673">
        <v>0</v>
      </c>
      <c r="F223" s="671">
        <v>0</v>
      </c>
      <c r="G223" s="672">
        <v>0</v>
      </c>
      <c r="H223" s="672">
        <v>305.94135</v>
      </c>
      <c r="I223" s="672">
        <v>2023.93202</v>
      </c>
      <c r="J223" s="672">
        <v>2023.93202</v>
      </c>
      <c r="K223" s="674">
        <v>0</v>
      </c>
      <c r="L223" s="254"/>
      <c r="M223" s="670" t="str">
        <f t="shared" si="3"/>
        <v>X</v>
      </c>
    </row>
    <row r="224" spans="1:13" ht="14.45" customHeight="1" x14ac:dyDescent="0.2">
      <c r="A224" s="675" t="s">
        <v>525</v>
      </c>
      <c r="B224" s="671">
        <v>0</v>
      </c>
      <c r="C224" s="672">
        <v>2573.5221800000004</v>
      </c>
      <c r="D224" s="672">
        <v>2573.5221800000004</v>
      </c>
      <c r="E224" s="673">
        <v>0</v>
      </c>
      <c r="F224" s="671">
        <v>0</v>
      </c>
      <c r="G224" s="672">
        <v>0</v>
      </c>
      <c r="H224" s="672">
        <v>305.94135</v>
      </c>
      <c r="I224" s="672">
        <v>2023.93202</v>
      </c>
      <c r="J224" s="672">
        <v>2023.93202</v>
      </c>
      <c r="K224" s="674">
        <v>0</v>
      </c>
      <c r="L224" s="254"/>
      <c r="M224" s="670" t="str">
        <f t="shared" si="3"/>
        <v/>
      </c>
    </row>
    <row r="225" spans="1:13" ht="14.45" customHeight="1" x14ac:dyDescent="0.2">
      <c r="A225" s="675" t="s">
        <v>526</v>
      </c>
      <c r="B225" s="671">
        <v>0</v>
      </c>
      <c r="C225" s="672">
        <v>6962.0779000000002</v>
      </c>
      <c r="D225" s="672">
        <v>6962.0779000000002</v>
      </c>
      <c r="E225" s="673">
        <v>0</v>
      </c>
      <c r="F225" s="671">
        <v>0</v>
      </c>
      <c r="G225" s="672">
        <v>0</v>
      </c>
      <c r="H225" s="672">
        <v>460.20299999999997</v>
      </c>
      <c r="I225" s="672">
        <v>6180.9828399999997</v>
      </c>
      <c r="J225" s="672">
        <v>6180.9828399999997</v>
      </c>
      <c r="K225" s="674">
        <v>0</v>
      </c>
      <c r="L225" s="254"/>
      <c r="M225" s="670" t="str">
        <f t="shared" si="3"/>
        <v>X</v>
      </c>
    </row>
    <row r="226" spans="1:13" ht="14.45" customHeight="1" x14ac:dyDescent="0.2">
      <c r="A226" s="675" t="s">
        <v>527</v>
      </c>
      <c r="B226" s="671">
        <v>0</v>
      </c>
      <c r="C226" s="672">
        <v>6962.0779000000002</v>
      </c>
      <c r="D226" s="672">
        <v>6962.0779000000002</v>
      </c>
      <c r="E226" s="673">
        <v>0</v>
      </c>
      <c r="F226" s="671">
        <v>0</v>
      </c>
      <c r="G226" s="672">
        <v>0</v>
      </c>
      <c r="H226" s="672">
        <v>460.20299999999997</v>
      </c>
      <c r="I226" s="672">
        <v>6180.9828399999997</v>
      </c>
      <c r="J226" s="672">
        <v>6180.9828399999997</v>
      </c>
      <c r="K226" s="674">
        <v>0</v>
      </c>
      <c r="L226" s="254"/>
      <c r="M226" s="670" t="str">
        <f t="shared" si="3"/>
        <v/>
      </c>
    </row>
    <row r="227" spans="1:13" ht="14.45" customHeight="1" x14ac:dyDescent="0.2">
      <c r="A227" s="675" t="s">
        <v>528</v>
      </c>
      <c r="B227" s="671">
        <v>0</v>
      </c>
      <c r="C227" s="672">
        <v>200.95119</v>
      </c>
      <c r="D227" s="672">
        <v>200.95119</v>
      </c>
      <c r="E227" s="673">
        <v>0</v>
      </c>
      <c r="F227" s="671">
        <v>0</v>
      </c>
      <c r="G227" s="672">
        <v>0</v>
      </c>
      <c r="H227" s="672">
        <v>10.60032</v>
      </c>
      <c r="I227" s="672">
        <v>60.329500000000003</v>
      </c>
      <c r="J227" s="672">
        <v>60.329500000000003</v>
      </c>
      <c r="K227" s="674">
        <v>0</v>
      </c>
      <c r="L227" s="254"/>
      <c r="M227" s="670" t="str">
        <f t="shared" si="3"/>
        <v>X</v>
      </c>
    </row>
    <row r="228" spans="1:13" ht="14.45" customHeight="1" x14ac:dyDescent="0.2">
      <c r="A228" s="675" t="s">
        <v>529</v>
      </c>
      <c r="B228" s="671">
        <v>0</v>
      </c>
      <c r="C228" s="672">
        <v>200.95119</v>
      </c>
      <c r="D228" s="672">
        <v>200.95119</v>
      </c>
      <c r="E228" s="673">
        <v>0</v>
      </c>
      <c r="F228" s="671">
        <v>0</v>
      </c>
      <c r="G228" s="672">
        <v>0</v>
      </c>
      <c r="H228" s="672">
        <v>10.60032</v>
      </c>
      <c r="I228" s="672">
        <v>60.329500000000003</v>
      </c>
      <c r="J228" s="672">
        <v>60.329500000000003</v>
      </c>
      <c r="K228" s="674">
        <v>0</v>
      </c>
      <c r="L228" s="254"/>
      <c r="M228" s="670" t="str">
        <f t="shared" si="3"/>
        <v/>
      </c>
    </row>
    <row r="229" spans="1:13" ht="14.45" customHeight="1" x14ac:dyDescent="0.2">
      <c r="A229" s="675"/>
      <c r="B229" s="671"/>
      <c r="C229" s="672"/>
      <c r="D229" s="672"/>
      <c r="E229" s="673"/>
      <c r="F229" s="671"/>
      <c r="G229" s="672"/>
      <c r="H229" s="672"/>
      <c r="I229" s="672"/>
      <c r="J229" s="672"/>
      <c r="K229" s="674"/>
      <c r="L229" s="254"/>
      <c r="M229" s="670" t="str">
        <f t="shared" si="3"/>
        <v/>
      </c>
    </row>
    <row r="230" spans="1:13" ht="14.45" customHeight="1" x14ac:dyDescent="0.2">
      <c r="A230" s="675"/>
      <c r="B230" s="671"/>
      <c r="C230" s="672"/>
      <c r="D230" s="672"/>
      <c r="E230" s="673"/>
      <c r="F230" s="671"/>
      <c r="G230" s="672"/>
      <c r="H230" s="672"/>
      <c r="I230" s="672"/>
      <c r="J230" s="672"/>
      <c r="K230" s="674"/>
      <c r="L230" s="254"/>
      <c r="M230" s="670" t="str">
        <f t="shared" si="3"/>
        <v/>
      </c>
    </row>
    <row r="231" spans="1:13" ht="14.45" customHeight="1" x14ac:dyDescent="0.2">
      <c r="A231" s="675"/>
      <c r="B231" s="671"/>
      <c r="C231" s="672"/>
      <c r="D231" s="672"/>
      <c r="E231" s="673"/>
      <c r="F231" s="671"/>
      <c r="G231" s="672"/>
      <c r="H231" s="672"/>
      <c r="I231" s="672"/>
      <c r="J231" s="672"/>
      <c r="K231" s="674"/>
      <c r="L231" s="254"/>
      <c r="M231" s="670" t="str">
        <f t="shared" si="3"/>
        <v/>
      </c>
    </row>
    <row r="232" spans="1:13" ht="14.45" customHeight="1" x14ac:dyDescent="0.2">
      <c r="A232" s="675"/>
      <c r="B232" s="671"/>
      <c r="C232" s="672"/>
      <c r="D232" s="672"/>
      <c r="E232" s="673"/>
      <c r="F232" s="671"/>
      <c r="G232" s="672"/>
      <c r="H232" s="672"/>
      <c r="I232" s="672"/>
      <c r="J232" s="672"/>
      <c r="K232" s="674"/>
      <c r="L232" s="254"/>
      <c r="M232" s="670" t="str">
        <f t="shared" si="3"/>
        <v/>
      </c>
    </row>
    <row r="233" spans="1:13" ht="14.45" customHeight="1" x14ac:dyDescent="0.2">
      <c r="A233" s="675"/>
      <c r="B233" s="671"/>
      <c r="C233" s="672"/>
      <c r="D233" s="672"/>
      <c r="E233" s="673"/>
      <c r="F233" s="671"/>
      <c r="G233" s="672"/>
      <c r="H233" s="672"/>
      <c r="I233" s="672"/>
      <c r="J233" s="672"/>
      <c r="K233" s="674"/>
      <c r="L233" s="254"/>
      <c r="M233" s="670" t="str">
        <f t="shared" si="3"/>
        <v/>
      </c>
    </row>
    <row r="234" spans="1:13" ht="14.45" customHeight="1" x14ac:dyDescent="0.2">
      <c r="A234" s="675"/>
      <c r="B234" s="671"/>
      <c r="C234" s="672"/>
      <c r="D234" s="672"/>
      <c r="E234" s="673"/>
      <c r="F234" s="671"/>
      <c r="G234" s="672"/>
      <c r="H234" s="672"/>
      <c r="I234" s="672"/>
      <c r="J234" s="672"/>
      <c r="K234" s="674"/>
      <c r="L234" s="254"/>
      <c r="M234" s="670" t="str">
        <f t="shared" si="3"/>
        <v/>
      </c>
    </row>
    <row r="235" spans="1:13" ht="14.45" customHeight="1" x14ac:dyDescent="0.2">
      <c r="A235" s="675"/>
      <c r="B235" s="671"/>
      <c r="C235" s="672"/>
      <c r="D235" s="672"/>
      <c r="E235" s="673"/>
      <c r="F235" s="671"/>
      <c r="G235" s="672"/>
      <c r="H235" s="672"/>
      <c r="I235" s="672"/>
      <c r="J235" s="672"/>
      <c r="K235" s="674"/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FF6CF347-45C1-46C9-82A9-87C2E01BFBE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415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530</v>
      </c>
      <c r="B5" s="677" t="s">
        <v>531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530</v>
      </c>
      <c r="B6" s="677" t="s">
        <v>532</v>
      </c>
      <c r="C6" s="678">
        <v>2781.191080000001</v>
      </c>
      <c r="D6" s="678">
        <v>2988.3362599999982</v>
      </c>
      <c r="E6" s="678"/>
      <c r="F6" s="678">
        <v>4360.9570200000007</v>
      </c>
      <c r="G6" s="678">
        <v>0</v>
      </c>
      <c r="H6" s="678">
        <v>4360.9570200000007</v>
      </c>
      <c r="I6" s="679" t="s">
        <v>306</v>
      </c>
      <c r="J6" s="680" t="s">
        <v>1</v>
      </c>
    </row>
    <row r="7" spans="1:10" ht="14.45" customHeight="1" x14ac:dyDescent="0.2">
      <c r="A7" s="676" t="s">
        <v>530</v>
      </c>
      <c r="B7" s="677" t="s">
        <v>533</v>
      </c>
      <c r="C7" s="678">
        <v>1391.9908900000003</v>
      </c>
      <c r="D7" s="678">
        <v>1263.8812200000002</v>
      </c>
      <c r="E7" s="678"/>
      <c r="F7" s="678">
        <v>1578.81719</v>
      </c>
      <c r="G7" s="678">
        <v>0</v>
      </c>
      <c r="H7" s="678">
        <v>1578.81719</v>
      </c>
      <c r="I7" s="679" t="s">
        <v>306</v>
      </c>
      <c r="J7" s="680" t="s">
        <v>1</v>
      </c>
    </row>
    <row r="8" spans="1:10" ht="14.45" customHeight="1" x14ac:dyDescent="0.2">
      <c r="A8" s="676" t="s">
        <v>530</v>
      </c>
      <c r="B8" s="677" t="s">
        <v>534</v>
      </c>
      <c r="C8" s="678">
        <v>143.97365999999994</v>
      </c>
      <c r="D8" s="678">
        <v>115.47269000000001</v>
      </c>
      <c r="E8" s="678"/>
      <c r="F8" s="678">
        <v>172.21062000000006</v>
      </c>
      <c r="G8" s="678">
        <v>0</v>
      </c>
      <c r="H8" s="678">
        <v>172.21062000000006</v>
      </c>
      <c r="I8" s="679" t="s">
        <v>306</v>
      </c>
      <c r="J8" s="680" t="s">
        <v>1</v>
      </c>
    </row>
    <row r="9" spans="1:10" ht="14.45" customHeight="1" x14ac:dyDescent="0.2">
      <c r="A9" s="676" t="s">
        <v>530</v>
      </c>
      <c r="B9" s="677" t="s">
        <v>535</v>
      </c>
      <c r="C9" s="678">
        <v>612.14362000000028</v>
      </c>
      <c r="D9" s="678">
        <v>998.81700000000092</v>
      </c>
      <c r="E9" s="678"/>
      <c r="F9" s="678">
        <v>1783.3984200000016</v>
      </c>
      <c r="G9" s="678">
        <v>0</v>
      </c>
      <c r="H9" s="678">
        <v>1783.3984200000016</v>
      </c>
      <c r="I9" s="679" t="s">
        <v>306</v>
      </c>
      <c r="J9" s="680" t="s">
        <v>1</v>
      </c>
    </row>
    <row r="10" spans="1:10" ht="14.45" customHeight="1" x14ac:dyDescent="0.2">
      <c r="A10" s="676" t="s">
        <v>530</v>
      </c>
      <c r="B10" s="677" t="s">
        <v>536</v>
      </c>
      <c r="C10" s="678">
        <v>118.75869999999999</v>
      </c>
      <c r="D10" s="678">
        <v>191.72789999999995</v>
      </c>
      <c r="E10" s="678"/>
      <c r="F10" s="678">
        <v>419.97540000000015</v>
      </c>
      <c r="G10" s="678">
        <v>0</v>
      </c>
      <c r="H10" s="678">
        <v>419.97540000000015</v>
      </c>
      <c r="I10" s="679" t="s">
        <v>306</v>
      </c>
      <c r="J10" s="680" t="s">
        <v>1</v>
      </c>
    </row>
    <row r="11" spans="1:10" ht="14.45" customHeight="1" x14ac:dyDescent="0.2">
      <c r="A11" s="676" t="s">
        <v>530</v>
      </c>
      <c r="B11" s="677" t="s">
        <v>537</v>
      </c>
      <c r="C11" s="678">
        <v>0</v>
      </c>
      <c r="D11" s="678">
        <v>0</v>
      </c>
      <c r="E11" s="678"/>
      <c r="F11" s="678">
        <v>19.637499999999999</v>
      </c>
      <c r="G11" s="678">
        <v>0</v>
      </c>
      <c r="H11" s="678">
        <v>19.637499999999999</v>
      </c>
      <c r="I11" s="679" t="s">
        <v>306</v>
      </c>
      <c r="J11" s="680" t="s">
        <v>1</v>
      </c>
    </row>
    <row r="12" spans="1:10" ht="14.45" customHeight="1" x14ac:dyDescent="0.2">
      <c r="A12" s="676" t="s">
        <v>530</v>
      </c>
      <c r="B12" s="677" t="s">
        <v>538</v>
      </c>
      <c r="C12" s="678">
        <v>660.84205999999949</v>
      </c>
      <c r="D12" s="678">
        <v>818.09597000000019</v>
      </c>
      <c r="E12" s="678"/>
      <c r="F12" s="678">
        <v>961.11983999999995</v>
      </c>
      <c r="G12" s="678">
        <v>0</v>
      </c>
      <c r="H12" s="678">
        <v>961.11983999999995</v>
      </c>
      <c r="I12" s="679" t="s">
        <v>306</v>
      </c>
      <c r="J12" s="680" t="s">
        <v>1</v>
      </c>
    </row>
    <row r="13" spans="1:10" ht="14.45" customHeight="1" x14ac:dyDescent="0.2">
      <c r="A13" s="676" t="s">
        <v>530</v>
      </c>
      <c r="B13" s="677" t="s">
        <v>539</v>
      </c>
      <c r="C13" s="678">
        <v>264.93090999999998</v>
      </c>
      <c r="D13" s="678">
        <v>454.79671000000002</v>
      </c>
      <c r="E13" s="678"/>
      <c r="F13" s="678">
        <v>199.10162</v>
      </c>
      <c r="G13" s="678">
        <v>0</v>
      </c>
      <c r="H13" s="678">
        <v>199.10162</v>
      </c>
      <c r="I13" s="679" t="s">
        <v>306</v>
      </c>
      <c r="J13" s="680" t="s">
        <v>1</v>
      </c>
    </row>
    <row r="14" spans="1:10" ht="14.45" customHeight="1" x14ac:dyDescent="0.2">
      <c r="A14" s="676" t="s">
        <v>530</v>
      </c>
      <c r="B14" s="677" t="s">
        <v>540</v>
      </c>
      <c r="C14" s="678">
        <v>87.065339999999992</v>
      </c>
      <c r="D14" s="678">
        <v>121.04156</v>
      </c>
      <c r="E14" s="678"/>
      <c r="F14" s="678">
        <v>193.43391</v>
      </c>
      <c r="G14" s="678">
        <v>0</v>
      </c>
      <c r="H14" s="678">
        <v>193.43391</v>
      </c>
      <c r="I14" s="679" t="s">
        <v>306</v>
      </c>
      <c r="J14" s="680" t="s">
        <v>1</v>
      </c>
    </row>
    <row r="15" spans="1:10" ht="14.45" customHeight="1" x14ac:dyDescent="0.2">
      <c r="A15" s="676" t="s">
        <v>530</v>
      </c>
      <c r="B15" s="677" t="s">
        <v>541</v>
      </c>
      <c r="C15" s="678">
        <v>6060.8962600000013</v>
      </c>
      <c r="D15" s="678">
        <v>6952.1693099999984</v>
      </c>
      <c r="E15" s="678"/>
      <c r="F15" s="678">
        <v>9688.6515200000013</v>
      </c>
      <c r="G15" s="678">
        <v>0</v>
      </c>
      <c r="H15" s="678">
        <v>9688.6515200000013</v>
      </c>
      <c r="I15" s="679" t="s">
        <v>306</v>
      </c>
      <c r="J15" s="680" t="s">
        <v>542</v>
      </c>
    </row>
    <row r="17" spans="1:10" ht="14.45" customHeight="1" x14ac:dyDescent="0.2">
      <c r="A17" s="676" t="s">
        <v>530</v>
      </c>
      <c r="B17" s="677" t="s">
        <v>531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60</v>
      </c>
    </row>
    <row r="18" spans="1:10" ht="14.45" customHeight="1" x14ac:dyDescent="0.2">
      <c r="A18" s="676" t="s">
        <v>543</v>
      </c>
      <c r="B18" s="677" t="s">
        <v>544</v>
      </c>
      <c r="C18" s="678" t="s">
        <v>306</v>
      </c>
      <c r="D18" s="678" t="s">
        <v>306</v>
      </c>
      <c r="E18" s="678"/>
      <c r="F18" s="678" t="s">
        <v>306</v>
      </c>
      <c r="G18" s="678" t="s">
        <v>306</v>
      </c>
      <c r="H18" s="678" t="s">
        <v>306</v>
      </c>
      <c r="I18" s="679" t="s">
        <v>306</v>
      </c>
      <c r="J18" s="680" t="s">
        <v>0</v>
      </c>
    </row>
    <row r="19" spans="1:10" ht="14.45" customHeight="1" x14ac:dyDescent="0.2">
      <c r="A19" s="676" t="s">
        <v>543</v>
      </c>
      <c r="B19" s="677" t="s">
        <v>532</v>
      </c>
      <c r="C19" s="678">
        <v>2781.191080000001</v>
      </c>
      <c r="D19" s="678">
        <v>2988.3362599999982</v>
      </c>
      <c r="E19" s="678"/>
      <c r="F19" s="678">
        <v>4360.9570200000007</v>
      </c>
      <c r="G19" s="678">
        <v>0</v>
      </c>
      <c r="H19" s="678">
        <v>4360.9570200000007</v>
      </c>
      <c r="I19" s="679" t="s">
        <v>306</v>
      </c>
      <c r="J19" s="680" t="s">
        <v>1</v>
      </c>
    </row>
    <row r="20" spans="1:10" ht="14.45" customHeight="1" x14ac:dyDescent="0.2">
      <c r="A20" s="676" t="s">
        <v>543</v>
      </c>
      <c r="B20" s="677" t="s">
        <v>533</v>
      </c>
      <c r="C20" s="678">
        <v>1391.9908900000003</v>
      </c>
      <c r="D20" s="678">
        <v>1263.8812200000002</v>
      </c>
      <c r="E20" s="678"/>
      <c r="F20" s="678">
        <v>1578.81719</v>
      </c>
      <c r="G20" s="678">
        <v>0</v>
      </c>
      <c r="H20" s="678">
        <v>1578.81719</v>
      </c>
      <c r="I20" s="679" t="s">
        <v>306</v>
      </c>
      <c r="J20" s="680" t="s">
        <v>1</v>
      </c>
    </row>
    <row r="21" spans="1:10" ht="14.45" customHeight="1" x14ac:dyDescent="0.2">
      <c r="A21" s="676" t="s">
        <v>543</v>
      </c>
      <c r="B21" s="677" t="s">
        <v>534</v>
      </c>
      <c r="C21" s="678">
        <v>143.97365999999994</v>
      </c>
      <c r="D21" s="678">
        <v>115.47269000000001</v>
      </c>
      <c r="E21" s="678"/>
      <c r="F21" s="678">
        <v>172.21062000000006</v>
      </c>
      <c r="G21" s="678">
        <v>0</v>
      </c>
      <c r="H21" s="678">
        <v>172.21062000000006</v>
      </c>
      <c r="I21" s="679" t="s">
        <v>306</v>
      </c>
      <c r="J21" s="680" t="s">
        <v>1</v>
      </c>
    </row>
    <row r="22" spans="1:10" ht="14.45" customHeight="1" x14ac:dyDescent="0.2">
      <c r="A22" s="676" t="s">
        <v>543</v>
      </c>
      <c r="B22" s="677" t="s">
        <v>535</v>
      </c>
      <c r="C22" s="678">
        <v>612.14362000000028</v>
      </c>
      <c r="D22" s="678">
        <v>998.81700000000092</v>
      </c>
      <c r="E22" s="678"/>
      <c r="F22" s="678">
        <v>1783.3984200000016</v>
      </c>
      <c r="G22" s="678">
        <v>0</v>
      </c>
      <c r="H22" s="678">
        <v>1783.3984200000016</v>
      </c>
      <c r="I22" s="679" t="s">
        <v>306</v>
      </c>
      <c r="J22" s="680" t="s">
        <v>1</v>
      </c>
    </row>
    <row r="23" spans="1:10" ht="14.45" customHeight="1" x14ac:dyDescent="0.2">
      <c r="A23" s="676" t="s">
        <v>543</v>
      </c>
      <c r="B23" s="677" t="s">
        <v>536</v>
      </c>
      <c r="C23" s="678">
        <v>118.75869999999999</v>
      </c>
      <c r="D23" s="678">
        <v>191.72789999999995</v>
      </c>
      <c r="E23" s="678"/>
      <c r="F23" s="678">
        <v>419.97540000000015</v>
      </c>
      <c r="G23" s="678">
        <v>0</v>
      </c>
      <c r="H23" s="678">
        <v>419.97540000000015</v>
      </c>
      <c r="I23" s="679" t="s">
        <v>306</v>
      </c>
      <c r="J23" s="680" t="s">
        <v>1</v>
      </c>
    </row>
    <row r="24" spans="1:10" ht="14.45" customHeight="1" x14ac:dyDescent="0.2">
      <c r="A24" s="676" t="s">
        <v>543</v>
      </c>
      <c r="B24" s="677" t="s">
        <v>537</v>
      </c>
      <c r="C24" s="678">
        <v>0</v>
      </c>
      <c r="D24" s="678">
        <v>0</v>
      </c>
      <c r="E24" s="678"/>
      <c r="F24" s="678">
        <v>19.637499999999999</v>
      </c>
      <c r="G24" s="678">
        <v>0</v>
      </c>
      <c r="H24" s="678">
        <v>19.637499999999999</v>
      </c>
      <c r="I24" s="679" t="s">
        <v>306</v>
      </c>
      <c r="J24" s="680" t="s">
        <v>1</v>
      </c>
    </row>
    <row r="25" spans="1:10" ht="14.45" customHeight="1" x14ac:dyDescent="0.2">
      <c r="A25" s="676" t="s">
        <v>543</v>
      </c>
      <c r="B25" s="677" t="s">
        <v>538</v>
      </c>
      <c r="C25" s="678">
        <v>660.84205999999949</v>
      </c>
      <c r="D25" s="678">
        <v>818.09597000000019</v>
      </c>
      <c r="E25" s="678"/>
      <c r="F25" s="678">
        <v>961.11983999999995</v>
      </c>
      <c r="G25" s="678">
        <v>0</v>
      </c>
      <c r="H25" s="678">
        <v>961.11983999999995</v>
      </c>
      <c r="I25" s="679" t="s">
        <v>306</v>
      </c>
      <c r="J25" s="680" t="s">
        <v>1</v>
      </c>
    </row>
    <row r="26" spans="1:10" ht="14.45" customHeight="1" x14ac:dyDescent="0.2">
      <c r="A26" s="676" t="s">
        <v>543</v>
      </c>
      <c r="B26" s="677" t="s">
        <v>539</v>
      </c>
      <c r="C26" s="678">
        <v>264.93090999999998</v>
      </c>
      <c r="D26" s="678">
        <v>454.79671000000002</v>
      </c>
      <c r="E26" s="678"/>
      <c r="F26" s="678">
        <v>199.10162</v>
      </c>
      <c r="G26" s="678">
        <v>0</v>
      </c>
      <c r="H26" s="678">
        <v>199.10162</v>
      </c>
      <c r="I26" s="679" t="s">
        <v>306</v>
      </c>
      <c r="J26" s="680" t="s">
        <v>1</v>
      </c>
    </row>
    <row r="27" spans="1:10" ht="14.45" customHeight="1" x14ac:dyDescent="0.2">
      <c r="A27" s="676" t="s">
        <v>543</v>
      </c>
      <c r="B27" s="677" t="s">
        <v>540</v>
      </c>
      <c r="C27" s="678">
        <v>87.065339999999992</v>
      </c>
      <c r="D27" s="678">
        <v>121.04156</v>
      </c>
      <c r="E27" s="678"/>
      <c r="F27" s="678">
        <v>193.43391</v>
      </c>
      <c r="G27" s="678">
        <v>0</v>
      </c>
      <c r="H27" s="678">
        <v>193.43391</v>
      </c>
      <c r="I27" s="679" t="s">
        <v>306</v>
      </c>
      <c r="J27" s="680" t="s">
        <v>1</v>
      </c>
    </row>
    <row r="28" spans="1:10" ht="14.45" customHeight="1" x14ac:dyDescent="0.2">
      <c r="A28" s="676" t="s">
        <v>543</v>
      </c>
      <c r="B28" s="677" t="s">
        <v>545</v>
      </c>
      <c r="C28" s="678">
        <v>6060.8962600000013</v>
      </c>
      <c r="D28" s="678">
        <v>6952.1693099999984</v>
      </c>
      <c r="E28" s="678"/>
      <c r="F28" s="678">
        <v>9688.6515200000013</v>
      </c>
      <c r="G28" s="678">
        <v>0</v>
      </c>
      <c r="H28" s="678">
        <v>9688.6515200000013</v>
      </c>
      <c r="I28" s="679" t="s">
        <v>306</v>
      </c>
      <c r="J28" s="680" t="s">
        <v>546</v>
      </c>
    </row>
    <row r="29" spans="1:10" ht="14.45" customHeight="1" x14ac:dyDescent="0.2">
      <c r="A29" s="676" t="s">
        <v>306</v>
      </c>
      <c r="B29" s="677" t="s">
        <v>306</v>
      </c>
      <c r="C29" s="678" t="s">
        <v>306</v>
      </c>
      <c r="D29" s="678" t="s">
        <v>306</v>
      </c>
      <c r="E29" s="678"/>
      <c r="F29" s="678" t="s">
        <v>306</v>
      </c>
      <c r="G29" s="678" t="s">
        <v>306</v>
      </c>
      <c r="H29" s="678" t="s">
        <v>306</v>
      </c>
      <c r="I29" s="679" t="s">
        <v>306</v>
      </c>
      <c r="J29" s="680" t="s">
        <v>547</v>
      </c>
    </row>
    <row r="30" spans="1:10" ht="14.45" customHeight="1" x14ac:dyDescent="0.2">
      <c r="A30" s="676" t="s">
        <v>530</v>
      </c>
      <c r="B30" s="677" t="s">
        <v>541</v>
      </c>
      <c r="C30" s="678">
        <v>6060.8962600000013</v>
      </c>
      <c r="D30" s="678">
        <v>6952.1693099999984</v>
      </c>
      <c r="E30" s="678"/>
      <c r="F30" s="678">
        <v>9688.6515200000013</v>
      </c>
      <c r="G30" s="678">
        <v>0</v>
      </c>
      <c r="H30" s="678">
        <v>9688.6515200000013</v>
      </c>
      <c r="I30" s="679" t="s">
        <v>306</v>
      </c>
      <c r="J30" s="680" t="s">
        <v>542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 xr:uid="{3337BC09-17AC-4CEA-9CF0-CA5CDA4E483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8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437" bestFit="1" customWidth="1"/>
    <col min="6" max="6" width="18.7109375" style="318" customWidth="1"/>
    <col min="7" max="7" width="5" style="314" customWidth="1"/>
    <col min="8" max="8" width="12.42578125" style="314" hidden="1" customWidth="1" outlineLevel="1"/>
    <col min="9" max="9" width="8.5703125" style="314" hidden="1" customWidth="1" outlineLevel="1"/>
    <col min="10" max="10" width="25.7109375" style="314" customWidth="1" collapsed="1"/>
    <col min="11" max="11" width="8.7109375" style="314" customWidth="1"/>
    <col min="12" max="13" width="7.7109375" style="312" customWidth="1"/>
    <col min="14" max="14" width="12.7109375" style="312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0" t="s">
        <v>305</v>
      </c>
      <c r="B2" s="66"/>
      <c r="C2" s="316"/>
      <c r="D2" s="316"/>
      <c r="E2" s="436"/>
      <c r="F2" s="316"/>
      <c r="G2" s="316"/>
      <c r="H2" s="316"/>
      <c r="I2" s="316"/>
      <c r="J2" s="316"/>
      <c r="K2" s="316"/>
      <c r="L2" s="317"/>
      <c r="M2" s="317"/>
      <c r="N2" s="317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452.25928283318581</v>
      </c>
      <c r="M3" s="189">
        <f>SUBTOTAL(9,M5:M1048576)</f>
        <v>19958.890000000003</v>
      </c>
      <c r="N3" s="190">
        <f>SUBTOTAL(9,N5:N1048576)</f>
        <v>9026593.2775464449</v>
      </c>
    </row>
    <row r="4" spans="1:14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530</v>
      </c>
      <c r="B5" s="690" t="s">
        <v>531</v>
      </c>
      <c r="C5" s="691" t="s">
        <v>543</v>
      </c>
      <c r="D5" s="692" t="s">
        <v>544</v>
      </c>
      <c r="E5" s="693">
        <v>50113001</v>
      </c>
      <c r="F5" s="692" t="s">
        <v>548</v>
      </c>
      <c r="G5" s="691" t="s">
        <v>549</v>
      </c>
      <c r="H5" s="691">
        <v>846758</v>
      </c>
      <c r="I5" s="691">
        <v>103387</v>
      </c>
      <c r="J5" s="691" t="s">
        <v>550</v>
      </c>
      <c r="K5" s="691" t="s">
        <v>551</v>
      </c>
      <c r="L5" s="694">
        <v>81.303975104505994</v>
      </c>
      <c r="M5" s="694">
        <v>400</v>
      </c>
      <c r="N5" s="695">
        <v>32521.590041802399</v>
      </c>
    </row>
    <row r="6" spans="1:14" ht="14.45" customHeight="1" x14ac:dyDescent="0.2">
      <c r="A6" s="696" t="s">
        <v>530</v>
      </c>
      <c r="B6" s="697" t="s">
        <v>531</v>
      </c>
      <c r="C6" s="698" t="s">
        <v>543</v>
      </c>
      <c r="D6" s="699" t="s">
        <v>544</v>
      </c>
      <c r="E6" s="700">
        <v>50113001</v>
      </c>
      <c r="F6" s="699" t="s">
        <v>548</v>
      </c>
      <c r="G6" s="698" t="s">
        <v>549</v>
      </c>
      <c r="H6" s="698">
        <v>502433</v>
      </c>
      <c r="I6" s="698">
        <v>9999999</v>
      </c>
      <c r="J6" s="698" t="s">
        <v>552</v>
      </c>
      <c r="K6" s="698" t="s">
        <v>551</v>
      </c>
      <c r="L6" s="701">
        <v>107.8</v>
      </c>
      <c r="M6" s="701">
        <v>56</v>
      </c>
      <c r="N6" s="702">
        <v>6036.8</v>
      </c>
    </row>
    <row r="7" spans="1:14" ht="14.45" customHeight="1" x14ac:dyDescent="0.2">
      <c r="A7" s="696" t="s">
        <v>530</v>
      </c>
      <c r="B7" s="697" t="s">
        <v>531</v>
      </c>
      <c r="C7" s="698" t="s">
        <v>543</v>
      </c>
      <c r="D7" s="699" t="s">
        <v>544</v>
      </c>
      <c r="E7" s="700">
        <v>50113001</v>
      </c>
      <c r="F7" s="699" t="s">
        <v>548</v>
      </c>
      <c r="G7" s="698" t="s">
        <v>549</v>
      </c>
      <c r="H7" s="698">
        <v>501927</v>
      </c>
      <c r="I7" s="698">
        <v>172774</v>
      </c>
      <c r="J7" s="698" t="s">
        <v>553</v>
      </c>
      <c r="K7" s="698" t="s">
        <v>554</v>
      </c>
      <c r="L7" s="701">
        <v>302.50179487179486</v>
      </c>
      <c r="M7" s="701">
        <v>39</v>
      </c>
      <c r="N7" s="702">
        <v>11797.57</v>
      </c>
    </row>
    <row r="8" spans="1:14" ht="14.45" customHeight="1" x14ac:dyDescent="0.2">
      <c r="A8" s="696" t="s">
        <v>530</v>
      </c>
      <c r="B8" s="697" t="s">
        <v>531</v>
      </c>
      <c r="C8" s="698" t="s">
        <v>543</v>
      </c>
      <c r="D8" s="699" t="s">
        <v>544</v>
      </c>
      <c r="E8" s="700">
        <v>50113001</v>
      </c>
      <c r="F8" s="699" t="s">
        <v>548</v>
      </c>
      <c r="G8" s="698" t="s">
        <v>549</v>
      </c>
      <c r="H8" s="698">
        <v>243462</v>
      </c>
      <c r="I8" s="698">
        <v>243462</v>
      </c>
      <c r="J8" s="698" t="s">
        <v>555</v>
      </c>
      <c r="K8" s="698" t="s">
        <v>556</v>
      </c>
      <c r="L8" s="701">
        <v>49.13312925170068</v>
      </c>
      <c r="M8" s="701">
        <v>147</v>
      </c>
      <c r="N8" s="702">
        <v>7222.57</v>
      </c>
    </row>
    <row r="9" spans="1:14" ht="14.45" customHeight="1" x14ac:dyDescent="0.2">
      <c r="A9" s="696" t="s">
        <v>530</v>
      </c>
      <c r="B9" s="697" t="s">
        <v>531</v>
      </c>
      <c r="C9" s="698" t="s">
        <v>543</v>
      </c>
      <c r="D9" s="699" t="s">
        <v>544</v>
      </c>
      <c r="E9" s="700">
        <v>50113001</v>
      </c>
      <c r="F9" s="699" t="s">
        <v>548</v>
      </c>
      <c r="G9" s="698" t="s">
        <v>549</v>
      </c>
      <c r="H9" s="698">
        <v>243014</v>
      </c>
      <c r="I9" s="698">
        <v>243014</v>
      </c>
      <c r="J9" s="698" t="s">
        <v>557</v>
      </c>
      <c r="K9" s="698" t="s">
        <v>558</v>
      </c>
      <c r="L9" s="701">
        <v>153.88999999999999</v>
      </c>
      <c r="M9" s="701">
        <v>1</v>
      </c>
      <c r="N9" s="702">
        <v>153.88999999999999</v>
      </c>
    </row>
    <row r="10" spans="1:14" ht="14.45" customHeight="1" x14ac:dyDescent="0.2">
      <c r="A10" s="696" t="s">
        <v>530</v>
      </c>
      <c r="B10" s="697" t="s">
        <v>531</v>
      </c>
      <c r="C10" s="698" t="s">
        <v>543</v>
      </c>
      <c r="D10" s="699" t="s">
        <v>544</v>
      </c>
      <c r="E10" s="700">
        <v>50113001</v>
      </c>
      <c r="F10" s="699" t="s">
        <v>548</v>
      </c>
      <c r="G10" s="698" t="s">
        <v>549</v>
      </c>
      <c r="H10" s="698">
        <v>221862</v>
      </c>
      <c r="I10" s="698">
        <v>221862</v>
      </c>
      <c r="J10" s="698" t="s">
        <v>559</v>
      </c>
      <c r="K10" s="698" t="s">
        <v>560</v>
      </c>
      <c r="L10" s="701">
        <v>112.05999999999997</v>
      </c>
      <c r="M10" s="701">
        <v>2</v>
      </c>
      <c r="N10" s="702">
        <v>224.11999999999995</v>
      </c>
    </row>
    <row r="11" spans="1:14" ht="14.45" customHeight="1" x14ac:dyDescent="0.2">
      <c r="A11" s="696" t="s">
        <v>530</v>
      </c>
      <c r="B11" s="697" t="s">
        <v>531</v>
      </c>
      <c r="C11" s="698" t="s">
        <v>543</v>
      </c>
      <c r="D11" s="699" t="s">
        <v>544</v>
      </c>
      <c r="E11" s="700">
        <v>50113001</v>
      </c>
      <c r="F11" s="699" t="s">
        <v>548</v>
      </c>
      <c r="G11" s="698" t="s">
        <v>549</v>
      </c>
      <c r="H11" s="698">
        <v>100362</v>
      </c>
      <c r="I11" s="698">
        <v>362</v>
      </c>
      <c r="J11" s="698" t="s">
        <v>561</v>
      </c>
      <c r="K11" s="698" t="s">
        <v>562</v>
      </c>
      <c r="L11" s="701">
        <v>72.853333333333339</v>
      </c>
      <c r="M11" s="701">
        <v>6</v>
      </c>
      <c r="N11" s="702">
        <v>437.12</v>
      </c>
    </row>
    <row r="12" spans="1:14" ht="14.45" customHeight="1" x14ac:dyDescent="0.2">
      <c r="A12" s="696" t="s">
        <v>530</v>
      </c>
      <c r="B12" s="697" t="s">
        <v>531</v>
      </c>
      <c r="C12" s="698" t="s">
        <v>543</v>
      </c>
      <c r="D12" s="699" t="s">
        <v>544</v>
      </c>
      <c r="E12" s="700">
        <v>50113001</v>
      </c>
      <c r="F12" s="699" t="s">
        <v>548</v>
      </c>
      <c r="G12" s="698" t="s">
        <v>563</v>
      </c>
      <c r="H12" s="698">
        <v>149149</v>
      </c>
      <c r="I12" s="698">
        <v>149149</v>
      </c>
      <c r="J12" s="698" t="s">
        <v>564</v>
      </c>
      <c r="K12" s="698" t="s">
        <v>565</v>
      </c>
      <c r="L12" s="701">
        <v>2199.85</v>
      </c>
      <c r="M12" s="701">
        <v>1</v>
      </c>
      <c r="N12" s="702">
        <v>2199.85</v>
      </c>
    </row>
    <row r="13" spans="1:14" ht="14.45" customHeight="1" x14ac:dyDescent="0.2">
      <c r="A13" s="696" t="s">
        <v>530</v>
      </c>
      <c r="B13" s="697" t="s">
        <v>531</v>
      </c>
      <c r="C13" s="698" t="s">
        <v>543</v>
      </c>
      <c r="D13" s="699" t="s">
        <v>544</v>
      </c>
      <c r="E13" s="700">
        <v>50113001</v>
      </c>
      <c r="F13" s="699" t="s">
        <v>548</v>
      </c>
      <c r="G13" s="698" t="s">
        <v>563</v>
      </c>
      <c r="H13" s="698">
        <v>129710</v>
      </c>
      <c r="I13" s="698">
        <v>29710</v>
      </c>
      <c r="J13" s="698" t="s">
        <v>566</v>
      </c>
      <c r="K13" s="698" t="s">
        <v>567</v>
      </c>
      <c r="L13" s="701">
        <v>3735.97</v>
      </c>
      <c r="M13" s="701">
        <v>1</v>
      </c>
      <c r="N13" s="702">
        <v>3735.97</v>
      </c>
    </row>
    <row r="14" spans="1:14" ht="14.45" customHeight="1" x14ac:dyDescent="0.2">
      <c r="A14" s="696" t="s">
        <v>530</v>
      </c>
      <c r="B14" s="697" t="s">
        <v>531</v>
      </c>
      <c r="C14" s="698" t="s">
        <v>543</v>
      </c>
      <c r="D14" s="699" t="s">
        <v>544</v>
      </c>
      <c r="E14" s="700">
        <v>50113001</v>
      </c>
      <c r="F14" s="699" t="s">
        <v>548</v>
      </c>
      <c r="G14" s="698" t="s">
        <v>549</v>
      </c>
      <c r="H14" s="698">
        <v>128837</v>
      </c>
      <c r="I14" s="698">
        <v>28837</v>
      </c>
      <c r="J14" s="698" t="s">
        <v>568</v>
      </c>
      <c r="K14" s="698" t="s">
        <v>569</v>
      </c>
      <c r="L14" s="701">
        <v>79.299999999999983</v>
      </c>
      <c r="M14" s="701">
        <v>1</v>
      </c>
      <c r="N14" s="702">
        <v>79.299999999999983</v>
      </c>
    </row>
    <row r="15" spans="1:14" ht="14.45" customHeight="1" x14ac:dyDescent="0.2">
      <c r="A15" s="696" t="s">
        <v>530</v>
      </c>
      <c r="B15" s="697" t="s">
        <v>531</v>
      </c>
      <c r="C15" s="698" t="s">
        <v>543</v>
      </c>
      <c r="D15" s="699" t="s">
        <v>544</v>
      </c>
      <c r="E15" s="700">
        <v>50113001</v>
      </c>
      <c r="F15" s="699" t="s">
        <v>548</v>
      </c>
      <c r="G15" s="698" t="s">
        <v>549</v>
      </c>
      <c r="H15" s="698">
        <v>845008</v>
      </c>
      <c r="I15" s="698">
        <v>107806</v>
      </c>
      <c r="J15" s="698" t="s">
        <v>570</v>
      </c>
      <c r="K15" s="698" t="s">
        <v>571</v>
      </c>
      <c r="L15" s="701">
        <v>71.448000000000008</v>
      </c>
      <c r="M15" s="701">
        <v>5</v>
      </c>
      <c r="N15" s="702">
        <v>357.24000000000007</v>
      </c>
    </row>
    <row r="16" spans="1:14" ht="14.45" customHeight="1" x14ac:dyDescent="0.2">
      <c r="A16" s="696" t="s">
        <v>530</v>
      </c>
      <c r="B16" s="697" t="s">
        <v>531</v>
      </c>
      <c r="C16" s="698" t="s">
        <v>543</v>
      </c>
      <c r="D16" s="699" t="s">
        <v>544</v>
      </c>
      <c r="E16" s="700">
        <v>50113001</v>
      </c>
      <c r="F16" s="699" t="s">
        <v>548</v>
      </c>
      <c r="G16" s="698" t="s">
        <v>549</v>
      </c>
      <c r="H16" s="698">
        <v>202701</v>
      </c>
      <c r="I16" s="698">
        <v>202701</v>
      </c>
      <c r="J16" s="698" t="s">
        <v>570</v>
      </c>
      <c r="K16" s="698" t="s">
        <v>572</v>
      </c>
      <c r="L16" s="701">
        <v>162.47999999999999</v>
      </c>
      <c r="M16" s="701">
        <v>1</v>
      </c>
      <c r="N16" s="702">
        <v>162.47999999999999</v>
      </c>
    </row>
    <row r="17" spans="1:14" ht="14.45" customHeight="1" x14ac:dyDescent="0.2">
      <c r="A17" s="696" t="s">
        <v>530</v>
      </c>
      <c r="B17" s="697" t="s">
        <v>531</v>
      </c>
      <c r="C17" s="698" t="s">
        <v>543</v>
      </c>
      <c r="D17" s="699" t="s">
        <v>544</v>
      </c>
      <c r="E17" s="700">
        <v>50113001</v>
      </c>
      <c r="F17" s="699" t="s">
        <v>548</v>
      </c>
      <c r="G17" s="698" t="s">
        <v>549</v>
      </c>
      <c r="H17" s="698">
        <v>153200</v>
      </c>
      <c r="I17" s="698">
        <v>53200</v>
      </c>
      <c r="J17" s="698" t="s">
        <v>573</v>
      </c>
      <c r="K17" s="698" t="s">
        <v>574</v>
      </c>
      <c r="L17" s="701">
        <v>52.29</v>
      </c>
      <c r="M17" s="701">
        <v>3</v>
      </c>
      <c r="N17" s="702">
        <v>156.87</v>
      </c>
    </row>
    <row r="18" spans="1:14" ht="14.45" customHeight="1" x14ac:dyDescent="0.2">
      <c r="A18" s="696" t="s">
        <v>530</v>
      </c>
      <c r="B18" s="697" t="s">
        <v>531</v>
      </c>
      <c r="C18" s="698" t="s">
        <v>543</v>
      </c>
      <c r="D18" s="699" t="s">
        <v>544</v>
      </c>
      <c r="E18" s="700">
        <v>50113001</v>
      </c>
      <c r="F18" s="699" t="s">
        <v>548</v>
      </c>
      <c r="G18" s="698" t="s">
        <v>306</v>
      </c>
      <c r="H18" s="698">
        <v>191696</v>
      </c>
      <c r="I18" s="698">
        <v>191696</v>
      </c>
      <c r="J18" s="698" t="s">
        <v>575</v>
      </c>
      <c r="K18" s="698" t="s">
        <v>576</v>
      </c>
      <c r="L18" s="701">
        <v>163.07999999999998</v>
      </c>
      <c r="M18" s="701">
        <v>1</v>
      </c>
      <c r="N18" s="702">
        <v>163.07999999999998</v>
      </c>
    </row>
    <row r="19" spans="1:14" ht="14.45" customHeight="1" x14ac:dyDescent="0.2">
      <c r="A19" s="696" t="s">
        <v>530</v>
      </c>
      <c r="B19" s="697" t="s">
        <v>531</v>
      </c>
      <c r="C19" s="698" t="s">
        <v>543</v>
      </c>
      <c r="D19" s="699" t="s">
        <v>544</v>
      </c>
      <c r="E19" s="700">
        <v>50113001</v>
      </c>
      <c r="F19" s="699" t="s">
        <v>548</v>
      </c>
      <c r="G19" s="698" t="s">
        <v>549</v>
      </c>
      <c r="H19" s="698">
        <v>194916</v>
      </c>
      <c r="I19" s="698">
        <v>94916</v>
      </c>
      <c r="J19" s="698" t="s">
        <v>577</v>
      </c>
      <c r="K19" s="698" t="s">
        <v>578</v>
      </c>
      <c r="L19" s="701">
        <v>85.336666666666659</v>
      </c>
      <c r="M19" s="701">
        <v>6</v>
      </c>
      <c r="N19" s="702">
        <v>512.02</v>
      </c>
    </row>
    <row r="20" spans="1:14" ht="14.45" customHeight="1" x14ac:dyDescent="0.2">
      <c r="A20" s="696" t="s">
        <v>530</v>
      </c>
      <c r="B20" s="697" t="s">
        <v>531</v>
      </c>
      <c r="C20" s="698" t="s">
        <v>543</v>
      </c>
      <c r="D20" s="699" t="s">
        <v>544</v>
      </c>
      <c r="E20" s="700">
        <v>50113001</v>
      </c>
      <c r="F20" s="699" t="s">
        <v>548</v>
      </c>
      <c r="G20" s="698" t="s">
        <v>549</v>
      </c>
      <c r="H20" s="698">
        <v>223855</v>
      </c>
      <c r="I20" s="698">
        <v>223855</v>
      </c>
      <c r="J20" s="698" t="s">
        <v>579</v>
      </c>
      <c r="K20" s="698" t="s">
        <v>580</v>
      </c>
      <c r="L20" s="701">
        <v>160.22891566265059</v>
      </c>
      <c r="M20" s="701">
        <v>83</v>
      </c>
      <c r="N20" s="702">
        <v>13299</v>
      </c>
    </row>
    <row r="21" spans="1:14" ht="14.45" customHeight="1" x14ac:dyDescent="0.2">
      <c r="A21" s="696" t="s">
        <v>530</v>
      </c>
      <c r="B21" s="697" t="s">
        <v>531</v>
      </c>
      <c r="C21" s="698" t="s">
        <v>543</v>
      </c>
      <c r="D21" s="699" t="s">
        <v>544</v>
      </c>
      <c r="E21" s="700">
        <v>50113001</v>
      </c>
      <c r="F21" s="699" t="s">
        <v>548</v>
      </c>
      <c r="G21" s="698" t="s">
        <v>306</v>
      </c>
      <c r="H21" s="698">
        <v>246096</v>
      </c>
      <c r="I21" s="698">
        <v>246096</v>
      </c>
      <c r="J21" s="698" t="s">
        <v>581</v>
      </c>
      <c r="K21" s="698" t="s">
        <v>582</v>
      </c>
      <c r="L21" s="701">
        <v>322.32117647058823</v>
      </c>
      <c r="M21" s="701">
        <v>17</v>
      </c>
      <c r="N21" s="702">
        <v>5479.46</v>
      </c>
    </row>
    <row r="22" spans="1:14" ht="14.45" customHeight="1" x14ac:dyDescent="0.2">
      <c r="A22" s="696" t="s">
        <v>530</v>
      </c>
      <c r="B22" s="697" t="s">
        <v>531</v>
      </c>
      <c r="C22" s="698" t="s">
        <v>543</v>
      </c>
      <c r="D22" s="699" t="s">
        <v>544</v>
      </c>
      <c r="E22" s="700">
        <v>50113001</v>
      </c>
      <c r="F22" s="699" t="s">
        <v>548</v>
      </c>
      <c r="G22" s="698" t="s">
        <v>549</v>
      </c>
      <c r="H22" s="698">
        <v>845369</v>
      </c>
      <c r="I22" s="698">
        <v>107987</v>
      </c>
      <c r="J22" s="698" t="s">
        <v>583</v>
      </c>
      <c r="K22" s="698" t="s">
        <v>584</v>
      </c>
      <c r="L22" s="701">
        <v>112.16999999999996</v>
      </c>
      <c r="M22" s="701">
        <v>4</v>
      </c>
      <c r="N22" s="702">
        <v>448.67999999999984</v>
      </c>
    </row>
    <row r="23" spans="1:14" ht="14.45" customHeight="1" x14ac:dyDescent="0.2">
      <c r="A23" s="696" t="s">
        <v>530</v>
      </c>
      <c r="B23" s="697" t="s">
        <v>531</v>
      </c>
      <c r="C23" s="698" t="s">
        <v>543</v>
      </c>
      <c r="D23" s="699" t="s">
        <v>544</v>
      </c>
      <c r="E23" s="700">
        <v>50113001</v>
      </c>
      <c r="F23" s="699" t="s">
        <v>548</v>
      </c>
      <c r="G23" s="698" t="s">
        <v>549</v>
      </c>
      <c r="H23" s="698">
        <v>235897</v>
      </c>
      <c r="I23" s="698">
        <v>235897</v>
      </c>
      <c r="J23" s="698" t="s">
        <v>585</v>
      </c>
      <c r="K23" s="698" t="s">
        <v>586</v>
      </c>
      <c r="L23" s="701">
        <v>72.61</v>
      </c>
      <c r="M23" s="701">
        <v>1</v>
      </c>
      <c r="N23" s="702">
        <v>72.61</v>
      </c>
    </row>
    <row r="24" spans="1:14" ht="14.45" customHeight="1" x14ac:dyDescent="0.2">
      <c r="A24" s="696" t="s">
        <v>530</v>
      </c>
      <c r="B24" s="697" t="s">
        <v>531</v>
      </c>
      <c r="C24" s="698" t="s">
        <v>543</v>
      </c>
      <c r="D24" s="699" t="s">
        <v>544</v>
      </c>
      <c r="E24" s="700">
        <v>50113001</v>
      </c>
      <c r="F24" s="699" t="s">
        <v>548</v>
      </c>
      <c r="G24" s="698" t="s">
        <v>549</v>
      </c>
      <c r="H24" s="698">
        <v>207931</v>
      </c>
      <c r="I24" s="698">
        <v>207931</v>
      </c>
      <c r="J24" s="698" t="s">
        <v>587</v>
      </c>
      <c r="K24" s="698" t="s">
        <v>588</v>
      </c>
      <c r="L24" s="701">
        <v>33.730000000000004</v>
      </c>
      <c r="M24" s="701">
        <v>2</v>
      </c>
      <c r="N24" s="702">
        <v>67.460000000000008</v>
      </c>
    </row>
    <row r="25" spans="1:14" ht="14.45" customHeight="1" x14ac:dyDescent="0.2">
      <c r="A25" s="696" t="s">
        <v>530</v>
      </c>
      <c r="B25" s="697" t="s">
        <v>531</v>
      </c>
      <c r="C25" s="698" t="s">
        <v>543</v>
      </c>
      <c r="D25" s="699" t="s">
        <v>544</v>
      </c>
      <c r="E25" s="700">
        <v>50113001</v>
      </c>
      <c r="F25" s="699" t="s">
        <v>548</v>
      </c>
      <c r="G25" s="698" t="s">
        <v>549</v>
      </c>
      <c r="H25" s="698">
        <v>196610</v>
      </c>
      <c r="I25" s="698">
        <v>96610</v>
      </c>
      <c r="J25" s="698" t="s">
        <v>589</v>
      </c>
      <c r="K25" s="698" t="s">
        <v>590</v>
      </c>
      <c r="L25" s="701">
        <v>66.626290322580644</v>
      </c>
      <c r="M25" s="701">
        <v>62</v>
      </c>
      <c r="N25" s="702">
        <v>4130.83</v>
      </c>
    </row>
    <row r="26" spans="1:14" ht="14.45" customHeight="1" x14ac:dyDescent="0.2">
      <c r="A26" s="696" t="s">
        <v>530</v>
      </c>
      <c r="B26" s="697" t="s">
        <v>531</v>
      </c>
      <c r="C26" s="698" t="s">
        <v>543</v>
      </c>
      <c r="D26" s="699" t="s">
        <v>544</v>
      </c>
      <c r="E26" s="700">
        <v>50113001</v>
      </c>
      <c r="F26" s="699" t="s">
        <v>548</v>
      </c>
      <c r="G26" s="698" t="s">
        <v>549</v>
      </c>
      <c r="H26" s="698">
        <v>173312</v>
      </c>
      <c r="I26" s="698">
        <v>173312</v>
      </c>
      <c r="J26" s="698" t="s">
        <v>591</v>
      </c>
      <c r="K26" s="698" t="s">
        <v>592</v>
      </c>
      <c r="L26" s="701">
        <v>218.79</v>
      </c>
      <c r="M26" s="701">
        <v>3</v>
      </c>
      <c r="N26" s="702">
        <v>656.37</v>
      </c>
    </row>
    <row r="27" spans="1:14" ht="14.45" customHeight="1" x14ac:dyDescent="0.2">
      <c r="A27" s="696" t="s">
        <v>530</v>
      </c>
      <c r="B27" s="697" t="s">
        <v>531</v>
      </c>
      <c r="C27" s="698" t="s">
        <v>543</v>
      </c>
      <c r="D27" s="699" t="s">
        <v>544</v>
      </c>
      <c r="E27" s="700">
        <v>50113001</v>
      </c>
      <c r="F27" s="699" t="s">
        <v>548</v>
      </c>
      <c r="G27" s="698" t="s">
        <v>549</v>
      </c>
      <c r="H27" s="698">
        <v>173314</v>
      </c>
      <c r="I27" s="698">
        <v>173314</v>
      </c>
      <c r="J27" s="698" t="s">
        <v>591</v>
      </c>
      <c r="K27" s="698" t="s">
        <v>593</v>
      </c>
      <c r="L27" s="701">
        <v>207.56999999999991</v>
      </c>
      <c r="M27" s="701">
        <v>74</v>
      </c>
      <c r="N27" s="702">
        <v>15360.179999999993</v>
      </c>
    </row>
    <row r="28" spans="1:14" ht="14.45" customHeight="1" x14ac:dyDescent="0.2">
      <c r="A28" s="696" t="s">
        <v>530</v>
      </c>
      <c r="B28" s="697" t="s">
        <v>531</v>
      </c>
      <c r="C28" s="698" t="s">
        <v>543</v>
      </c>
      <c r="D28" s="699" t="s">
        <v>544</v>
      </c>
      <c r="E28" s="700">
        <v>50113001</v>
      </c>
      <c r="F28" s="699" t="s">
        <v>548</v>
      </c>
      <c r="G28" s="698" t="s">
        <v>549</v>
      </c>
      <c r="H28" s="698">
        <v>10561</v>
      </c>
      <c r="I28" s="698">
        <v>10561</v>
      </c>
      <c r="J28" s="698" t="s">
        <v>594</v>
      </c>
      <c r="K28" s="698" t="s">
        <v>595</v>
      </c>
      <c r="L28" s="701">
        <v>314.03166666666664</v>
      </c>
      <c r="M28" s="701">
        <v>12</v>
      </c>
      <c r="N28" s="702">
        <v>3768.3799999999997</v>
      </c>
    </row>
    <row r="29" spans="1:14" ht="14.45" customHeight="1" x14ac:dyDescent="0.2">
      <c r="A29" s="696" t="s">
        <v>530</v>
      </c>
      <c r="B29" s="697" t="s">
        <v>531</v>
      </c>
      <c r="C29" s="698" t="s">
        <v>543</v>
      </c>
      <c r="D29" s="699" t="s">
        <v>544</v>
      </c>
      <c r="E29" s="700">
        <v>50113001</v>
      </c>
      <c r="F29" s="699" t="s">
        <v>548</v>
      </c>
      <c r="G29" s="698" t="s">
        <v>549</v>
      </c>
      <c r="H29" s="698">
        <v>110555</v>
      </c>
      <c r="I29" s="698">
        <v>10555</v>
      </c>
      <c r="J29" s="698" t="s">
        <v>594</v>
      </c>
      <c r="K29" s="698" t="s">
        <v>596</v>
      </c>
      <c r="L29" s="701">
        <v>254.97999999999996</v>
      </c>
      <c r="M29" s="701">
        <v>46</v>
      </c>
      <c r="N29" s="702">
        <v>11729.079999999998</v>
      </c>
    </row>
    <row r="30" spans="1:14" ht="14.45" customHeight="1" x14ac:dyDescent="0.2">
      <c r="A30" s="696" t="s">
        <v>530</v>
      </c>
      <c r="B30" s="697" t="s">
        <v>531</v>
      </c>
      <c r="C30" s="698" t="s">
        <v>543</v>
      </c>
      <c r="D30" s="699" t="s">
        <v>544</v>
      </c>
      <c r="E30" s="700">
        <v>50113001</v>
      </c>
      <c r="F30" s="699" t="s">
        <v>548</v>
      </c>
      <c r="G30" s="698" t="s">
        <v>306</v>
      </c>
      <c r="H30" s="698">
        <v>126259</v>
      </c>
      <c r="I30" s="698">
        <v>26259</v>
      </c>
      <c r="J30" s="698" t="s">
        <v>597</v>
      </c>
      <c r="K30" s="698" t="s">
        <v>571</v>
      </c>
      <c r="L30" s="701">
        <v>625.31000000000006</v>
      </c>
      <c r="M30" s="701">
        <v>1</v>
      </c>
      <c r="N30" s="702">
        <v>625.31000000000006</v>
      </c>
    </row>
    <row r="31" spans="1:14" ht="14.45" customHeight="1" x14ac:dyDescent="0.2">
      <c r="A31" s="696" t="s">
        <v>530</v>
      </c>
      <c r="B31" s="697" t="s">
        <v>531</v>
      </c>
      <c r="C31" s="698" t="s">
        <v>543</v>
      </c>
      <c r="D31" s="699" t="s">
        <v>544</v>
      </c>
      <c r="E31" s="700">
        <v>50113001</v>
      </c>
      <c r="F31" s="699" t="s">
        <v>548</v>
      </c>
      <c r="G31" s="698" t="s">
        <v>549</v>
      </c>
      <c r="H31" s="698">
        <v>173316</v>
      </c>
      <c r="I31" s="698">
        <v>173316</v>
      </c>
      <c r="J31" s="698" t="s">
        <v>598</v>
      </c>
      <c r="K31" s="698" t="s">
        <v>599</v>
      </c>
      <c r="L31" s="701">
        <v>503.69000000000005</v>
      </c>
      <c r="M31" s="701">
        <v>25</v>
      </c>
      <c r="N31" s="702">
        <v>12592.250000000002</v>
      </c>
    </row>
    <row r="32" spans="1:14" ht="14.45" customHeight="1" x14ac:dyDescent="0.2">
      <c r="A32" s="696" t="s">
        <v>530</v>
      </c>
      <c r="B32" s="697" t="s">
        <v>531</v>
      </c>
      <c r="C32" s="698" t="s">
        <v>543</v>
      </c>
      <c r="D32" s="699" t="s">
        <v>544</v>
      </c>
      <c r="E32" s="700">
        <v>50113001</v>
      </c>
      <c r="F32" s="699" t="s">
        <v>548</v>
      </c>
      <c r="G32" s="698" t="s">
        <v>549</v>
      </c>
      <c r="H32" s="698">
        <v>173315</v>
      </c>
      <c r="I32" s="698">
        <v>173315</v>
      </c>
      <c r="J32" s="698" t="s">
        <v>598</v>
      </c>
      <c r="K32" s="698" t="s">
        <v>600</v>
      </c>
      <c r="L32" s="701">
        <v>448.35999999999996</v>
      </c>
      <c r="M32" s="701">
        <v>14</v>
      </c>
      <c r="N32" s="702">
        <v>6277.0399999999991</v>
      </c>
    </row>
    <row r="33" spans="1:14" ht="14.45" customHeight="1" x14ac:dyDescent="0.2">
      <c r="A33" s="696" t="s">
        <v>530</v>
      </c>
      <c r="B33" s="697" t="s">
        <v>531</v>
      </c>
      <c r="C33" s="698" t="s">
        <v>543</v>
      </c>
      <c r="D33" s="699" t="s">
        <v>544</v>
      </c>
      <c r="E33" s="700">
        <v>50113001</v>
      </c>
      <c r="F33" s="699" t="s">
        <v>548</v>
      </c>
      <c r="G33" s="698" t="s">
        <v>549</v>
      </c>
      <c r="H33" s="698">
        <v>173320</v>
      </c>
      <c r="I33" s="698">
        <v>173320</v>
      </c>
      <c r="J33" s="698" t="s">
        <v>601</v>
      </c>
      <c r="K33" s="698" t="s">
        <v>602</v>
      </c>
      <c r="L33" s="701">
        <v>524.58999999999992</v>
      </c>
      <c r="M33" s="701">
        <v>3</v>
      </c>
      <c r="N33" s="702">
        <v>1573.7699999999998</v>
      </c>
    </row>
    <row r="34" spans="1:14" ht="14.45" customHeight="1" x14ac:dyDescent="0.2">
      <c r="A34" s="696" t="s">
        <v>530</v>
      </c>
      <c r="B34" s="697" t="s">
        <v>531</v>
      </c>
      <c r="C34" s="698" t="s">
        <v>543</v>
      </c>
      <c r="D34" s="699" t="s">
        <v>544</v>
      </c>
      <c r="E34" s="700">
        <v>50113001</v>
      </c>
      <c r="F34" s="699" t="s">
        <v>548</v>
      </c>
      <c r="G34" s="698" t="s">
        <v>549</v>
      </c>
      <c r="H34" s="698">
        <v>173322</v>
      </c>
      <c r="I34" s="698">
        <v>173322</v>
      </c>
      <c r="J34" s="698" t="s">
        <v>603</v>
      </c>
      <c r="K34" s="698" t="s">
        <v>604</v>
      </c>
      <c r="L34" s="701">
        <v>803.66</v>
      </c>
      <c r="M34" s="701">
        <v>12</v>
      </c>
      <c r="N34" s="702">
        <v>9643.92</v>
      </c>
    </row>
    <row r="35" spans="1:14" ht="14.45" customHeight="1" x14ac:dyDescent="0.2">
      <c r="A35" s="696" t="s">
        <v>530</v>
      </c>
      <c r="B35" s="697" t="s">
        <v>531</v>
      </c>
      <c r="C35" s="698" t="s">
        <v>543</v>
      </c>
      <c r="D35" s="699" t="s">
        <v>544</v>
      </c>
      <c r="E35" s="700">
        <v>50113001</v>
      </c>
      <c r="F35" s="699" t="s">
        <v>548</v>
      </c>
      <c r="G35" s="698" t="s">
        <v>549</v>
      </c>
      <c r="H35" s="698">
        <v>173367</v>
      </c>
      <c r="I35" s="698">
        <v>173367</v>
      </c>
      <c r="J35" s="698" t="s">
        <v>605</v>
      </c>
      <c r="K35" s="698" t="s">
        <v>606</v>
      </c>
      <c r="L35" s="701">
        <v>1035.6500000000001</v>
      </c>
      <c r="M35" s="701">
        <v>22</v>
      </c>
      <c r="N35" s="702">
        <v>22784.300000000003</v>
      </c>
    </row>
    <row r="36" spans="1:14" ht="14.45" customHeight="1" x14ac:dyDescent="0.2">
      <c r="A36" s="696" t="s">
        <v>530</v>
      </c>
      <c r="B36" s="697" t="s">
        <v>531</v>
      </c>
      <c r="C36" s="698" t="s">
        <v>543</v>
      </c>
      <c r="D36" s="699" t="s">
        <v>544</v>
      </c>
      <c r="E36" s="700">
        <v>50113001</v>
      </c>
      <c r="F36" s="699" t="s">
        <v>548</v>
      </c>
      <c r="G36" s="698" t="s">
        <v>549</v>
      </c>
      <c r="H36" s="698">
        <v>187822</v>
      </c>
      <c r="I36" s="698">
        <v>87822</v>
      </c>
      <c r="J36" s="698" t="s">
        <v>607</v>
      </c>
      <c r="K36" s="698" t="s">
        <v>608</v>
      </c>
      <c r="L36" s="701">
        <v>1322.6125</v>
      </c>
      <c r="M36" s="701">
        <v>4</v>
      </c>
      <c r="N36" s="702">
        <v>5290.45</v>
      </c>
    </row>
    <row r="37" spans="1:14" ht="14.45" customHeight="1" x14ac:dyDescent="0.2">
      <c r="A37" s="696" t="s">
        <v>530</v>
      </c>
      <c r="B37" s="697" t="s">
        <v>531</v>
      </c>
      <c r="C37" s="698" t="s">
        <v>543</v>
      </c>
      <c r="D37" s="699" t="s">
        <v>544</v>
      </c>
      <c r="E37" s="700">
        <v>50113001</v>
      </c>
      <c r="F37" s="699" t="s">
        <v>548</v>
      </c>
      <c r="G37" s="698" t="s">
        <v>549</v>
      </c>
      <c r="H37" s="698">
        <v>230402</v>
      </c>
      <c r="I37" s="698">
        <v>230402</v>
      </c>
      <c r="J37" s="698" t="s">
        <v>609</v>
      </c>
      <c r="K37" s="698" t="s">
        <v>610</v>
      </c>
      <c r="L37" s="701">
        <v>119.76000000000003</v>
      </c>
      <c r="M37" s="701">
        <v>1</v>
      </c>
      <c r="N37" s="702">
        <v>119.76000000000003</v>
      </c>
    </row>
    <row r="38" spans="1:14" ht="14.45" customHeight="1" x14ac:dyDescent="0.2">
      <c r="A38" s="696" t="s">
        <v>530</v>
      </c>
      <c r="B38" s="697" t="s">
        <v>531</v>
      </c>
      <c r="C38" s="698" t="s">
        <v>543</v>
      </c>
      <c r="D38" s="699" t="s">
        <v>544</v>
      </c>
      <c r="E38" s="700">
        <v>50113001</v>
      </c>
      <c r="F38" s="699" t="s">
        <v>548</v>
      </c>
      <c r="G38" s="698" t="s">
        <v>549</v>
      </c>
      <c r="H38" s="698">
        <v>243863</v>
      </c>
      <c r="I38" s="698">
        <v>243863</v>
      </c>
      <c r="J38" s="698" t="s">
        <v>611</v>
      </c>
      <c r="K38" s="698" t="s">
        <v>612</v>
      </c>
      <c r="L38" s="701">
        <v>57.529999999999994</v>
      </c>
      <c r="M38" s="701">
        <v>7</v>
      </c>
      <c r="N38" s="702">
        <v>402.71</v>
      </c>
    </row>
    <row r="39" spans="1:14" ht="14.45" customHeight="1" x14ac:dyDescent="0.2">
      <c r="A39" s="696" t="s">
        <v>530</v>
      </c>
      <c r="B39" s="697" t="s">
        <v>531</v>
      </c>
      <c r="C39" s="698" t="s">
        <v>543</v>
      </c>
      <c r="D39" s="699" t="s">
        <v>544</v>
      </c>
      <c r="E39" s="700">
        <v>50113001</v>
      </c>
      <c r="F39" s="699" t="s">
        <v>548</v>
      </c>
      <c r="G39" s="698" t="s">
        <v>549</v>
      </c>
      <c r="H39" s="698">
        <v>192351</v>
      </c>
      <c r="I39" s="698">
        <v>92351</v>
      </c>
      <c r="J39" s="698" t="s">
        <v>613</v>
      </c>
      <c r="K39" s="698" t="s">
        <v>614</v>
      </c>
      <c r="L39" s="701">
        <v>86.219999999999985</v>
      </c>
      <c r="M39" s="701">
        <v>12</v>
      </c>
      <c r="N39" s="702">
        <v>1034.6399999999999</v>
      </c>
    </row>
    <row r="40" spans="1:14" ht="14.45" customHeight="1" x14ac:dyDescent="0.2">
      <c r="A40" s="696" t="s">
        <v>530</v>
      </c>
      <c r="B40" s="697" t="s">
        <v>531</v>
      </c>
      <c r="C40" s="698" t="s">
        <v>543</v>
      </c>
      <c r="D40" s="699" t="s">
        <v>544</v>
      </c>
      <c r="E40" s="700">
        <v>50113001</v>
      </c>
      <c r="F40" s="699" t="s">
        <v>548</v>
      </c>
      <c r="G40" s="698" t="s">
        <v>549</v>
      </c>
      <c r="H40" s="698">
        <v>112892</v>
      </c>
      <c r="I40" s="698">
        <v>12892</v>
      </c>
      <c r="J40" s="698" t="s">
        <v>615</v>
      </c>
      <c r="K40" s="698" t="s">
        <v>616</v>
      </c>
      <c r="L40" s="701">
        <v>104.20999999999997</v>
      </c>
      <c r="M40" s="701">
        <v>1</v>
      </c>
      <c r="N40" s="702">
        <v>104.20999999999997</v>
      </c>
    </row>
    <row r="41" spans="1:14" ht="14.45" customHeight="1" x14ac:dyDescent="0.2">
      <c r="A41" s="696" t="s">
        <v>530</v>
      </c>
      <c r="B41" s="697" t="s">
        <v>531</v>
      </c>
      <c r="C41" s="698" t="s">
        <v>543</v>
      </c>
      <c r="D41" s="699" t="s">
        <v>544</v>
      </c>
      <c r="E41" s="700">
        <v>50113001</v>
      </c>
      <c r="F41" s="699" t="s">
        <v>548</v>
      </c>
      <c r="G41" s="698" t="s">
        <v>549</v>
      </c>
      <c r="H41" s="698">
        <v>176496</v>
      </c>
      <c r="I41" s="698">
        <v>76496</v>
      </c>
      <c r="J41" s="698" t="s">
        <v>617</v>
      </c>
      <c r="K41" s="698" t="s">
        <v>618</v>
      </c>
      <c r="L41" s="701">
        <v>125.43</v>
      </c>
      <c r="M41" s="701">
        <v>94</v>
      </c>
      <c r="N41" s="702">
        <v>11790.42</v>
      </c>
    </row>
    <row r="42" spans="1:14" ht="14.45" customHeight="1" x14ac:dyDescent="0.2">
      <c r="A42" s="696" t="s">
        <v>530</v>
      </c>
      <c r="B42" s="697" t="s">
        <v>531</v>
      </c>
      <c r="C42" s="698" t="s">
        <v>543</v>
      </c>
      <c r="D42" s="699" t="s">
        <v>544</v>
      </c>
      <c r="E42" s="700">
        <v>50113001</v>
      </c>
      <c r="F42" s="699" t="s">
        <v>548</v>
      </c>
      <c r="G42" s="698" t="s">
        <v>549</v>
      </c>
      <c r="H42" s="698">
        <v>162321</v>
      </c>
      <c r="I42" s="698">
        <v>62321</v>
      </c>
      <c r="J42" s="698" t="s">
        <v>619</v>
      </c>
      <c r="K42" s="698" t="s">
        <v>620</v>
      </c>
      <c r="L42" s="701">
        <v>148.38999999999999</v>
      </c>
      <c r="M42" s="701">
        <v>2</v>
      </c>
      <c r="N42" s="702">
        <v>296.77999999999997</v>
      </c>
    </row>
    <row r="43" spans="1:14" ht="14.45" customHeight="1" x14ac:dyDescent="0.2">
      <c r="A43" s="696" t="s">
        <v>530</v>
      </c>
      <c r="B43" s="697" t="s">
        <v>531</v>
      </c>
      <c r="C43" s="698" t="s">
        <v>543</v>
      </c>
      <c r="D43" s="699" t="s">
        <v>544</v>
      </c>
      <c r="E43" s="700">
        <v>50113001</v>
      </c>
      <c r="F43" s="699" t="s">
        <v>548</v>
      </c>
      <c r="G43" s="698" t="s">
        <v>549</v>
      </c>
      <c r="H43" s="698">
        <v>162317</v>
      </c>
      <c r="I43" s="698">
        <v>62317</v>
      </c>
      <c r="J43" s="698" t="s">
        <v>621</v>
      </c>
      <c r="K43" s="698" t="s">
        <v>622</v>
      </c>
      <c r="L43" s="701">
        <v>436.91</v>
      </c>
      <c r="M43" s="701">
        <v>2</v>
      </c>
      <c r="N43" s="702">
        <v>873.82</v>
      </c>
    </row>
    <row r="44" spans="1:14" ht="14.45" customHeight="1" x14ac:dyDescent="0.2">
      <c r="A44" s="696" t="s">
        <v>530</v>
      </c>
      <c r="B44" s="697" t="s">
        <v>531</v>
      </c>
      <c r="C44" s="698" t="s">
        <v>543</v>
      </c>
      <c r="D44" s="699" t="s">
        <v>544</v>
      </c>
      <c r="E44" s="700">
        <v>50113001</v>
      </c>
      <c r="F44" s="699" t="s">
        <v>548</v>
      </c>
      <c r="G44" s="698" t="s">
        <v>563</v>
      </c>
      <c r="H44" s="698">
        <v>231703</v>
      </c>
      <c r="I44" s="698">
        <v>231703</v>
      </c>
      <c r="J44" s="698" t="s">
        <v>623</v>
      </c>
      <c r="K44" s="698" t="s">
        <v>624</v>
      </c>
      <c r="L44" s="701">
        <v>88.339991779778728</v>
      </c>
      <c r="M44" s="701">
        <v>16</v>
      </c>
      <c r="N44" s="702">
        <v>1413.4398684764597</v>
      </c>
    </row>
    <row r="45" spans="1:14" ht="14.45" customHeight="1" x14ac:dyDescent="0.2">
      <c r="A45" s="696" t="s">
        <v>530</v>
      </c>
      <c r="B45" s="697" t="s">
        <v>531</v>
      </c>
      <c r="C45" s="698" t="s">
        <v>543</v>
      </c>
      <c r="D45" s="699" t="s">
        <v>544</v>
      </c>
      <c r="E45" s="700">
        <v>50113001</v>
      </c>
      <c r="F45" s="699" t="s">
        <v>548</v>
      </c>
      <c r="G45" s="698" t="s">
        <v>563</v>
      </c>
      <c r="H45" s="698">
        <v>231689</v>
      </c>
      <c r="I45" s="698">
        <v>231689</v>
      </c>
      <c r="J45" s="698" t="s">
        <v>625</v>
      </c>
      <c r="K45" s="698" t="s">
        <v>626</v>
      </c>
      <c r="L45" s="701">
        <v>291.40000000000003</v>
      </c>
      <c r="M45" s="701">
        <v>1</v>
      </c>
      <c r="N45" s="702">
        <v>291.40000000000003</v>
      </c>
    </row>
    <row r="46" spans="1:14" ht="14.45" customHeight="1" x14ac:dyDescent="0.2">
      <c r="A46" s="696" t="s">
        <v>530</v>
      </c>
      <c r="B46" s="697" t="s">
        <v>531</v>
      </c>
      <c r="C46" s="698" t="s">
        <v>543</v>
      </c>
      <c r="D46" s="699" t="s">
        <v>544</v>
      </c>
      <c r="E46" s="700">
        <v>50113001</v>
      </c>
      <c r="F46" s="699" t="s">
        <v>548</v>
      </c>
      <c r="G46" s="698" t="s">
        <v>563</v>
      </c>
      <c r="H46" s="698">
        <v>231702</v>
      </c>
      <c r="I46" s="698">
        <v>231702</v>
      </c>
      <c r="J46" s="698" t="s">
        <v>625</v>
      </c>
      <c r="K46" s="698" t="s">
        <v>627</v>
      </c>
      <c r="L46" s="701">
        <v>249.59</v>
      </c>
      <c r="M46" s="701">
        <v>1</v>
      </c>
      <c r="N46" s="702">
        <v>249.59</v>
      </c>
    </row>
    <row r="47" spans="1:14" ht="14.45" customHeight="1" x14ac:dyDescent="0.2">
      <c r="A47" s="696" t="s">
        <v>530</v>
      </c>
      <c r="B47" s="697" t="s">
        <v>531</v>
      </c>
      <c r="C47" s="698" t="s">
        <v>543</v>
      </c>
      <c r="D47" s="699" t="s">
        <v>544</v>
      </c>
      <c r="E47" s="700">
        <v>50113001</v>
      </c>
      <c r="F47" s="699" t="s">
        <v>548</v>
      </c>
      <c r="G47" s="698" t="s">
        <v>563</v>
      </c>
      <c r="H47" s="698">
        <v>188616</v>
      </c>
      <c r="I47" s="698">
        <v>188616</v>
      </c>
      <c r="J47" s="698" t="s">
        <v>628</v>
      </c>
      <c r="K47" s="698" t="s">
        <v>629</v>
      </c>
      <c r="L47" s="701">
        <v>174.23</v>
      </c>
      <c r="M47" s="701">
        <v>1</v>
      </c>
      <c r="N47" s="702">
        <v>174.23</v>
      </c>
    </row>
    <row r="48" spans="1:14" ht="14.45" customHeight="1" x14ac:dyDescent="0.2">
      <c r="A48" s="696" t="s">
        <v>530</v>
      </c>
      <c r="B48" s="697" t="s">
        <v>531</v>
      </c>
      <c r="C48" s="698" t="s">
        <v>543</v>
      </c>
      <c r="D48" s="699" t="s">
        <v>544</v>
      </c>
      <c r="E48" s="700">
        <v>50113001</v>
      </c>
      <c r="F48" s="699" t="s">
        <v>548</v>
      </c>
      <c r="G48" s="698" t="s">
        <v>549</v>
      </c>
      <c r="H48" s="698">
        <v>197056</v>
      </c>
      <c r="I48" s="698">
        <v>197056</v>
      </c>
      <c r="J48" s="698" t="s">
        <v>630</v>
      </c>
      <c r="K48" s="698" t="s">
        <v>631</v>
      </c>
      <c r="L48" s="701">
        <v>101.15000000000005</v>
      </c>
      <c r="M48" s="701">
        <v>1</v>
      </c>
      <c r="N48" s="702">
        <v>101.15000000000005</v>
      </c>
    </row>
    <row r="49" spans="1:14" ht="14.45" customHeight="1" x14ac:dyDescent="0.2">
      <c r="A49" s="696" t="s">
        <v>530</v>
      </c>
      <c r="B49" s="697" t="s">
        <v>531</v>
      </c>
      <c r="C49" s="698" t="s">
        <v>543</v>
      </c>
      <c r="D49" s="699" t="s">
        <v>544</v>
      </c>
      <c r="E49" s="700">
        <v>50113001</v>
      </c>
      <c r="F49" s="699" t="s">
        <v>548</v>
      </c>
      <c r="G49" s="698" t="s">
        <v>549</v>
      </c>
      <c r="H49" s="698">
        <v>993603</v>
      </c>
      <c r="I49" s="698">
        <v>0</v>
      </c>
      <c r="J49" s="698" t="s">
        <v>632</v>
      </c>
      <c r="K49" s="698" t="s">
        <v>306</v>
      </c>
      <c r="L49" s="701">
        <v>238.03000000000009</v>
      </c>
      <c r="M49" s="701">
        <v>12</v>
      </c>
      <c r="N49" s="702">
        <v>2856.360000000001</v>
      </c>
    </row>
    <row r="50" spans="1:14" ht="14.45" customHeight="1" x14ac:dyDescent="0.2">
      <c r="A50" s="696" t="s">
        <v>530</v>
      </c>
      <c r="B50" s="697" t="s">
        <v>531</v>
      </c>
      <c r="C50" s="698" t="s">
        <v>543</v>
      </c>
      <c r="D50" s="699" t="s">
        <v>544</v>
      </c>
      <c r="E50" s="700">
        <v>50113001</v>
      </c>
      <c r="F50" s="699" t="s">
        <v>548</v>
      </c>
      <c r="G50" s="698" t="s">
        <v>563</v>
      </c>
      <c r="H50" s="698">
        <v>233600</v>
      </c>
      <c r="I50" s="698">
        <v>233600</v>
      </c>
      <c r="J50" s="698" t="s">
        <v>633</v>
      </c>
      <c r="K50" s="698" t="s">
        <v>634</v>
      </c>
      <c r="L50" s="701">
        <v>52.22000000000002</v>
      </c>
      <c r="M50" s="701">
        <v>3</v>
      </c>
      <c r="N50" s="702">
        <v>156.66000000000005</v>
      </c>
    </row>
    <row r="51" spans="1:14" ht="14.45" customHeight="1" x14ac:dyDescent="0.2">
      <c r="A51" s="696" t="s">
        <v>530</v>
      </c>
      <c r="B51" s="697" t="s">
        <v>531</v>
      </c>
      <c r="C51" s="698" t="s">
        <v>543</v>
      </c>
      <c r="D51" s="699" t="s">
        <v>544</v>
      </c>
      <c r="E51" s="700">
        <v>50113001</v>
      </c>
      <c r="F51" s="699" t="s">
        <v>548</v>
      </c>
      <c r="G51" s="698" t="s">
        <v>563</v>
      </c>
      <c r="H51" s="698">
        <v>233579</v>
      </c>
      <c r="I51" s="698">
        <v>233579</v>
      </c>
      <c r="J51" s="698" t="s">
        <v>635</v>
      </c>
      <c r="K51" s="698" t="s">
        <v>636</v>
      </c>
      <c r="L51" s="701">
        <v>26.110000000000003</v>
      </c>
      <c r="M51" s="701">
        <v>1</v>
      </c>
      <c r="N51" s="702">
        <v>26.110000000000003</v>
      </c>
    </row>
    <row r="52" spans="1:14" ht="14.45" customHeight="1" x14ac:dyDescent="0.2">
      <c r="A52" s="696" t="s">
        <v>530</v>
      </c>
      <c r="B52" s="697" t="s">
        <v>531</v>
      </c>
      <c r="C52" s="698" t="s">
        <v>543</v>
      </c>
      <c r="D52" s="699" t="s">
        <v>544</v>
      </c>
      <c r="E52" s="700">
        <v>50113001</v>
      </c>
      <c r="F52" s="699" t="s">
        <v>548</v>
      </c>
      <c r="G52" s="698" t="s">
        <v>549</v>
      </c>
      <c r="H52" s="698">
        <v>231857</v>
      </c>
      <c r="I52" s="698">
        <v>231857</v>
      </c>
      <c r="J52" s="698" t="s">
        <v>637</v>
      </c>
      <c r="K52" s="698" t="s">
        <v>612</v>
      </c>
      <c r="L52" s="701">
        <v>189.52999999999997</v>
      </c>
      <c r="M52" s="701">
        <v>3</v>
      </c>
      <c r="N52" s="702">
        <v>568.58999999999992</v>
      </c>
    </row>
    <row r="53" spans="1:14" ht="14.45" customHeight="1" x14ac:dyDescent="0.2">
      <c r="A53" s="696" t="s">
        <v>530</v>
      </c>
      <c r="B53" s="697" t="s">
        <v>531</v>
      </c>
      <c r="C53" s="698" t="s">
        <v>543</v>
      </c>
      <c r="D53" s="699" t="s">
        <v>544</v>
      </c>
      <c r="E53" s="700">
        <v>50113001</v>
      </c>
      <c r="F53" s="699" t="s">
        <v>548</v>
      </c>
      <c r="G53" s="698" t="s">
        <v>549</v>
      </c>
      <c r="H53" s="698">
        <v>234203</v>
      </c>
      <c r="I53" s="698">
        <v>234203</v>
      </c>
      <c r="J53" s="698" t="s">
        <v>638</v>
      </c>
      <c r="K53" s="698" t="s">
        <v>639</v>
      </c>
      <c r="L53" s="701">
        <v>81.260000000000005</v>
      </c>
      <c r="M53" s="701">
        <v>2</v>
      </c>
      <c r="N53" s="702">
        <v>162.52000000000001</v>
      </c>
    </row>
    <row r="54" spans="1:14" ht="14.45" customHeight="1" x14ac:dyDescent="0.2">
      <c r="A54" s="696" t="s">
        <v>530</v>
      </c>
      <c r="B54" s="697" t="s">
        <v>531</v>
      </c>
      <c r="C54" s="698" t="s">
        <v>543</v>
      </c>
      <c r="D54" s="699" t="s">
        <v>544</v>
      </c>
      <c r="E54" s="700">
        <v>50113001</v>
      </c>
      <c r="F54" s="699" t="s">
        <v>548</v>
      </c>
      <c r="G54" s="698" t="s">
        <v>549</v>
      </c>
      <c r="H54" s="698">
        <v>232999</v>
      </c>
      <c r="I54" s="698">
        <v>232999</v>
      </c>
      <c r="J54" s="698" t="s">
        <v>640</v>
      </c>
      <c r="K54" s="698" t="s">
        <v>641</v>
      </c>
      <c r="L54" s="701">
        <v>91.47000688056248</v>
      </c>
      <c r="M54" s="701">
        <v>1</v>
      </c>
      <c r="N54" s="702">
        <v>91.47000688056248</v>
      </c>
    </row>
    <row r="55" spans="1:14" ht="14.45" customHeight="1" x14ac:dyDescent="0.2">
      <c r="A55" s="696" t="s">
        <v>530</v>
      </c>
      <c r="B55" s="697" t="s">
        <v>531</v>
      </c>
      <c r="C55" s="698" t="s">
        <v>543</v>
      </c>
      <c r="D55" s="699" t="s">
        <v>544</v>
      </c>
      <c r="E55" s="700">
        <v>50113001</v>
      </c>
      <c r="F55" s="699" t="s">
        <v>548</v>
      </c>
      <c r="G55" s="698" t="s">
        <v>549</v>
      </c>
      <c r="H55" s="698">
        <v>149402</v>
      </c>
      <c r="I55" s="698">
        <v>185108</v>
      </c>
      <c r="J55" s="698" t="s">
        <v>642</v>
      </c>
      <c r="K55" s="698" t="s">
        <v>643</v>
      </c>
      <c r="L55" s="701">
        <v>308.09000000000003</v>
      </c>
      <c r="M55" s="701">
        <v>1</v>
      </c>
      <c r="N55" s="702">
        <v>308.09000000000003</v>
      </c>
    </row>
    <row r="56" spans="1:14" ht="14.45" customHeight="1" x14ac:dyDescent="0.2">
      <c r="A56" s="696" t="s">
        <v>530</v>
      </c>
      <c r="B56" s="697" t="s">
        <v>531</v>
      </c>
      <c r="C56" s="698" t="s">
        <v>543</v>
      </c>
      <c r="D56" s="699" t="s">
        <v>544</v>
      </c>
      <c r="E56" s="700">
        <v>50113001</v>
      </c>
      <c r="F56" s="699" t="s">
        <v>548</v>
      </c>
      <c r="G56" s="698" t="s">
        <v>549</v>
      </c>
      <c r="H56" s="698">
        <v>139968</v>
      </c>
      <c r="I56" s="698">
        <v>139968</v>
      </c>
      <c r="J56" s="698" t="s">
        <v>644</v>
      </c>
      <c r="K56" s="698" t="s">
        <v>645</v>
      </c>
      <c r="L56" s="701">
        <v>69.916799409557257</v>
      </c>
      <c r="M56" s="701">
        <v>50</v>
      </c>
      <c r="N56" s="702">
        <v>3495.8399704778631</v>
      </c>
    </row>
    <row r="57" spans="1:14" ht="14.45" customHeight="1" x14ac:dyDescent="0.2">
      <c r="A57" s="696" t="s">
        <v>530</v>
      </c>
      <c r="B57" s="697" t="s">
        <v>531</v>
      </c>
      <c r="C57" s="698" t="s">
        <v>543</v>
      </c>
      <c r="D57" s="699" t="s">
        <v>544</v>
      </c>
      <c r="E57" s="700">
        <v>50113001</v>
      </c>
      <c r="F57" s="699" t="s">
        <v>548</v>
      </c>
      <c r="G57" s="698" t="s">
        <v>549</v>
      </c>
      <c r="H57" s="698">
        <v>199466</v>
      </c>
      <c r="I57" s="698">
        <v>199466</v>
      </c>
      <c r="J57" s="698" t="s">
        <v>646</v>
      </c>
      <c r="K57" s="698" t="s">
        <v>647</v>
      </c>
      <c r="L57" s="701">
        <v>112.37999999999998</v>
      </c>
      <c r="M57" s="701">
        <v>4</v>
      </c>
      <c r="N57" s="702">
        <v>449.51999999999992</v>
      </c>
    </row>
    <row r="58" spans="1:14" ht="14.45" customHeight="1" x14ac:dyDescent="0.2">
      <c r="A58" s="696" t="s">
        <v>530</v>
      </c>
      <c r="B58" s="697" t="s">
        <v>531</v>
      </c>
      <c r="C58" s="698" t="s">
        <v>543</v>
      </c>
      <c r="D58" s="699" t="s">
        <v>544</v>
      </c>
      <c r="E58" s="700">
        <v>50113001</v>
      </c>
      <c r="F58" s="699" t="s">
        <v>548</v>
      </c>
      <c r="G58" s="698" t="s">
        <v>549</v>
      </c>
      <c r="H58" s="698">
        <v>201952</v>
      </c>
      <c r="I58" s="698">
        <v>201952</v>
      </c>
      <c r="J58" s="698" t="s">
        <v>648</v>
      </c>
      <c r="K58" s="698" t="s">
        <v>649</v>
      </c>
      <c r="L58" s="701">
        <v>144.04249999999999</v>
      </c>
      <c r="M58" s="701">
        <v>8</v>
      </c>
      <c r="N58" s="702">
        <v>1152.3399999999999</v>
      </c>
    </row>
    <row r="59" spans="1:14" ht="14.45" customHeight="1" x14ac:dyDescent="0.2">
      <c r="A59" s="696" t="s">
        <v>530</v>
      </c>
      <c r="B59" s="697" t="s">
        <v>531</v>
      </c>
      <c r="C59" s="698" t="s">
        <v>543</v>
      </c>
      <c r="D59" s="699" t="s">
        <v>544</v>
      </c>
      <c r="E59" s="700">
        <v>50113001</v>
      </c>
      <c r="F59" s="699" t="s">
        <v>548</v>
      </c>
      <c r="G59" s="698" t="s">
        <v>549</v>
      </c>
      <c r="H59" s="698">
        <v>100407</v>
      </c>
      <c r="I59" s="698">
        <v>407</v>
      </c>
      <c r="J59" s="698" t="s">
        <v>650</v>
      </c>
      <c r="K59" s="698" t="s">
        <v>651</v>
      </c>
      <c r="L59" s="701">
        <v>190.41930013671907</v>
      </c>
      <c r="M59" s="701">
        <v>86</v>
      </c>
      <c r="N59" s="702">
        <v>16376.059811757839</v>
      </c>
    </row>
    <row r="60" spans="1:14" ht="14.45" customHeight="1" x14ac:dyDescent="0.2">
      <c r="A60" s="696" t="s">
        <v>530</v>
      </c>
      <c r="B60" s="697" t="s">
        <v>531</v>
      </c>
      <c r="C60" s="698" t="s">
        <v>543</v>
      </c>
      <c r="D60" s="699" t="s">
        <v>544</v>
      </c>
      <c r="E60" s="700">
        <v>50113001</v>
      </c>
      <c r="F60" s="699" t="s">
        <v>548</v>
      </c>
      <c r="G60" s="698" t="s">
        <v>549</v>
      </c>
      <c r="H60" s="698">
        <v>149317</v>
      </c>
      <c r="I60" s="698">
        <v>49317</v>
      </c>
      <c r="J60" s="698" t="s">
        <v>652</v>
      </c>
      <c r="K60" s="698" t="s">
        <v>653</v>
      </c>
      <c r="L60" s="701">
        <v>299.00116666666668</v>
      </c>
      <c r="M60" s="701">
        <v>12</v>
      </c>
      <c r="N60" s="702">
        <v>3588.0140000000001</v>
      </c>
    </row>
    <row r="61" spans="1:14" ht="14.45" customHeight="1" x14ac:dyDescent="0.2">
      <c r="A61" s="696" t="s">
        <v>530</v>
      </c>
      <c r="B61" s="697" t="s">
        <v>531</v>
      </c>
      <c r="C61" s="698" t="s">
        <v>543</v>
      </c>
      <c r="D61" s="699" t="s">
        <v>544</v>
      </c>
      <c r="E61" s="700">
        <v>50113001</v>
      </c>
      <c r="F61" s="699" t="s">
        <v>548</v>
      </c>
      <c r="G61" s="698" t="s">
        <v>549</v>
      </c>
      <c r="H61" s="698">
        <v>100409</v>
      </c>
      <c r="I61" s="698">
        <v>409</v>
      </c>
      <c r="J61" s="698" t="s">
        <v>654</v>
      </c>
      <c r="K61" s="698" t="s">
        <v>655</v>
      </c>
      <c r="L61" s="701">
        <v>79.670000070364893</v>
      </c>
      <c r="M61" s="701">
        <v>125</v>
      </c>
      <c r="N61" s="702">
        <v>9958.7500087956123</v>
      </c>
    </row>
    <row r="62" spans="1:14" ht="14.45" customHeight="1" x14ac:dyDescent="0.2">
      <c r="A62" s="696" t="s">
        <v>530</v>
      </c>
      <c r="B62" s="697" t="s">
        <v>531</v>
      </c>
      <c r="C62" s="698" t="s">
        <v>543</v>
      </c>
      <c r="D62" s="699" t="s">
        <v>544</v>
      </c>
      <c r="E62" s="700">
        <v>50113001</v>
      </c>
      <c r="F62" s="699" t="s">
        <v>548</v>
      </c>
      <c r="G62" s="698" t="s">
        <v>549</v>
      </c>
      <c r="H62" s="698">
        <v>137275</v>
      </c>
      <c r="I62" s="698">
        <v>137275</v>
      </c>
      <c r="J62" s="698" t="s">
        <v>656</v>
      </c>
      <c r="K62" s="698" t="s">
        <v>657</v>
      </c>
      <c r="L62" s="701">
        <v>1054.6500279580773</v>
      </c>
      <c r="M62" s="701">
        <v>4</v>
      </c>
      <c r="N62" s="702">
        <v>4218.6001118323093</v>
      </c>
    </row>
    <row r="63" spans="1:14" ht="14.45" customHeight="1" x14ac:dyDescent="0.2">
      <c r="A63" s="696" t="s">
        <v>530</v>
      </c>
      <c r="B63" s="697" t="s">
        <v>531</v>
      </c>
      <c r="C63" s="698" t="s">
        <v>543</v>
      </c>
      <c r="D63" s="699" t="s">
        <v>544</v>
      </c>
      <c r="E63" s="700">
        <v>50113001</v>
      </c>
      <c r="F63" s="699" t="s">
        <v>548</v>
      </c>
      <c r="G63" s="698" t="s">
        <v>549</v>
      </c>
      <c r="H63" s="698">
        <v>223815</v>
      </c>
      <c r="I63" s="698">
        <v>223815</v>
      </c>
      <c r="J63" s="698" t="s">
        <v>658</v>
      </c>
      <c r="K63" s="698" t="s">
        <v>659</v>
      </c>
      <c r="L63" s="701">
        <v>6230.4000000000005</v>
      </c>
      <c r="M63" s="701">
        <v>7</v>
      </c>
      <c r="N63" s="702">
        <v>43612.800000000003</v>
      </c>
    </row>
    <row r="64" spans="1:14" ht="14.45" customHeight="1" x14ac:dyDescent="0.2">
      <c r="A64" s="696" t="s">
        <v>530</v>
      </c>
      <c r="B64" s="697" t="s">
        <v>531</v>
      </c>
      <c r="C64" s="698" t="s">
        <v>543</v>
      </c>
      <c r="D64" s="699" t="s">
        <v>544</v>
      </c>
      <c r="E64" s="700">
        <v>50113001</v>
      </c>
      <c r="F64" s="699" t="s">
        <v>548</v>
      </c>
      <c r="G64" s="698" t="s">
        <v>549</v>
      </c>
      <c r="H64" s="698">
        <v>164888</v>
      </c>
      <c r="I64" s="698">
        <v>164888</v>
      </c>
      <c r="J64" s="698" t="s">
        <v>660</v>
      </c>
      <c r="K64" s="698" t="s">
        <v>661</v>
      </c>
      <c r="L64" s="701">
        <v>239.5</v>
      </c>
      <c r="M64" s="701">
        <v>1</v>
      </c>
      <c r="N64" s="702">
        <v>239.5</v>
      </c>
    </row>
    <row r="65" spans="1:14" ht="14.45" customHeight="1" x14ac:dyDescent="0.2">
      <c r="A65" s="696" t="s">
        <v>530</v>
      </c>
      <c r="B65" s="697" t="s">
        <v>531</v>
      </c>
      <c r="C65" s="698" t="s">
        <v>543</v>
      </c>
      <c r="D65" s="699" t="s">
        <v>544</v>
      </c>
      <c r="E65" s="700">
        <v>50113001</v>
      </c>
      <c r="F65" s="699" t="s">
        <v>548</v>
      </c>
      <c r="G65" s="698" t="s">
        <v>549</v>
      </c>
      <c r="H65" s="698">
        <v>187814</v>
      </c>
      <c r="I65" s="698">
        <v>87814</v>
      </c>
      <c r="J65" s="698" t="s">
        <v>662</v>
      </c>
      <c r="K65" s="698" t="s">
        <v>663</v>
      </c>
      <c r="L65" s="701">
        <v>472.53</v>
      </c>
      <c r="M65" s="701">
        <v>1</v>
      </c>
      <c r="N65" s="702">
        <v>472.53</v>
      </c>
    </row>
    <row r="66" spans="1:14" ht="14.45" customHeight="1" x14ac:dyDescent="0.2">
      <c r="A66" s="696" t="s">
        <v>530</v>
      </c>
      <c r="B66" s="697" t="s">
        <v>531</v>
      </c>
      <c r="C66" s="698" t="s">
        <v>543</v>
      </c>
      <c r="D66" s="699" t="s">
        <v>544</v>
      </c>
      <c r="E66" s="700">
        <v>50113001</v>
      </c>
      <c r="F66" s="699" t="s">
        <v>548</v>
      </c>
      <c r="G66" s="698" t="s">
        <v>549</v>
      </c>
      <c r="H66" s="698">
        <v>102132</v>
      </c>
      <c r="I66" s="698">
        <v>2132</v>
      </c>
      <c r="J66" s="698" t="s">
        <v>664</v>
      </c>
      <c r="K66" s="698" t="s">
        <v>665</v>
      </c>
      <c r="L66" s="701">
        <v>153.30000000000004</v>
      </c>
      <c r="M66" s="701">
        <v>1</v>
      </c>
      <c r="N66" s="702">
        <v>153.30000000000004</v>
      </c>
    </row>
    <row r="67" spans="1:14" ht="14.45" customHeight="1" x14ac:dyDescent="0.2">
      <c r="A67" s="696" t="s">
        <v>530</v>
      </c>
      <c r="B67" s="697" t="s">
        <v>531</v>
      </c>
      <c r="C67" s="698" t="s">
        <v>543</v>
      </c>
      <c r="D67" s="699" t="s">
        <v>544</v>
      </c>
      <c r="E67" s="700">
        <v>50113001</v>
      </c>
      <c r="F67" s="699" t="s">
        <v>548</v>
      </c>
      <c r="G67" s="698" t="s">
        <v>549</v>
      </c>
      <c r="H67" s="698">
        <v>232631</v>
      </c>
      <c r="I67" s="698">
        <v>232631</v>
      </c>
      <c r="J67" s="698" t="s">
        <v>666</v>
      </c>
      <c r="K67" s="698" t="s">
        <v>667</v>
      </c>
      <c r="L67" s="701">
        <v>336.57999999999993</v>
      </c>
      <c r="M67" s="701">
        <v>22</v>
      </c>
      <c r="N67" s="702">
        <v>7404.7599999999984</v>
      </c>
    </row>
    <row r="68" spans="1:14" ht="14.45" customHeight="1" x14ac:dyDescent="0.2">
      <c r="A68" s="696" t="s">
        <v>530</v>
      </c>
      <c r="B68" s="697" t="s">
        <v>531</v>
      </c>
      <c r="C68" s="698" t="s">
        <v>543</v>
      </c>
      <c r="D68" s="699" t="s">
        <v>544</v>
      </c>
      <c r="E68" s="700">
        <v>50113001</v>
      </c>
      <c r="F68" s="699" t="s">
        <v>548</v>
      </c>
      <c r="G68" s="698" t="s">
        <v>549</v>
      </c>
      <c r="H68" s="698">
        <v>843217</v>
      </c>
      <c r="I68" s="698">
        <v>9999999</v>
      </c>
      <c r="J68" s="698" t="s">
        <v>668</v>
      </c>
      <c r="K68" s="698" t="s">
        <v>669</v>
      </c>
      <c r="L68" s="701">
        <v>218.798</v>
      </c>
      <c r="M68" s="701">
        <v>20</v>
      </c>
      <c r="N68" s="702">
        <v>4375.96</v>
      </c>
    </row>
    <row r="69" spans="1:14" ht="14.45" customHeight="1" x14ac:dyDescent="0.2">
      <c r="A69" s="696" t="s">
        <v>530</v>
      </c>
      <c r="B69" s="697" t="s">
        <v>531</v>
      </c>
      <c r="C69" s="698" t="s">
        <v>543</v>
      </c>
      <c r="D69" s="699" t="s">
        <v>544</v>
      </c>
      <c r="E69" s="700">
        <v>50113001</v>
      </c>
      <c r="F69" s="699" t="s">
        <v>548</v>
      </c>
      <c r="G69" s="698" t="s">
        <v>549</v>
      </c>
      <c r="H69" s="698">
        <v>229130</v>
      </c>
      <c r="I69" s="698">
        <v>229130</v>
      </c>
      <c r="J69" s="698" t="s">
        <v>670</v>
      </c>
      <c r="K69" s="698" t="s">
        <v>671</v>
      </c>
      <c r="L69" s="701">
        <v>37.099999999999994</v>
      </c>
      <c r="M69" s="701">
        <v>2</v>
      </c>
      <c r="N69" s="702">
        <v>74.199999999999989</v>
      </c>
    </row>
    <row r="70" spans="1:14" ht="14.45" customHeight="1" x14ac:dyDescent="0.2">
      <c r="A70" s="696" t="s">
        <v>530</v>
      </c>
      <c r="B70" s="697" t="s">
        <v>531</v>
      </c>
      <c r="C70" s="698" t="s">
        <v>543</v>
      </c>
      <c r="D70" s="699" t="s">
        <v>544</v>
      </c>
      <c r="E70" s="700">
        <v>50113001</v>
      </c>
      <c r="F70" s="699" t="s">
        <v>548</v>
      </c>
      <c r="G70" s="698" t="s">
        <v>549</v>
      </c>
      <c r="H70" s="698">
        <v>150660</v>
      </c>
      <c r="I70" s="698">
        <v>150660</v>
      </c>
      <c r="J70" s="698" t="s">
        <v>672</v>
      </c>
      <c r="K70" s="698" t="s">
        <v>673</v>
      </c>
      <c r="L70" s="701">
        <v>885.81090909090915</v>
      </c>
      <c r="M70" s="701">
        <v>11</v>
      </c>
      <c r="N70" s="702">
        <v>9743.92</v>
      </c>
    </row>
    <row r="71" spans="1:14" ht="14.45" customHeight="1" x14ac:dyDescent="0.2">
      <c r="A71" s="696" t="s">
        <v>530</v>
      </c>
      <c r="B71" s="697" t="s">
        <v>531</v>
      </c>
      <c r="C71" s="698" t="s">
        <v>543</v>
      </c>
      <c r="D71" s="699" t="s">
        <v>544</v>
      </c>
      <c r="E71" s="700">
        <v>50113001</v>
      </c>
      <c r="F71" s="699" t="s">
        <v>548</v>
      </c>
      <c r="G71" s="698" t="s">
        <v>549</v>
      </c>
      <c r="H71" s="698">
        <v>230409</v>
      </c>
      <c r="I71" s="698">
        <v>230409</v>
      </c>
      <c r="J71" s="698" t="s">
        <v>674</v>
      </c>
      <c r="K71" s="698" t="s">
        <v>634</v>
      </c>
      <c r="L71" s="701">
        <v>19.73</v>
      </c>
      <c r="M71" s="701">
        <v>1</v>
      </c>
      <c r="N71" s="702">
        <v>19.73</v>
      </c>
    </row>
    <row r="72" spans="1:14" ht="14.45" customHeight="1" x14ac:dyDescent="0.2">
      <c r="A72" s="696" t="s">
        <v>530</v>
      </c>
      <c r="B72" s="697" t="s">
        <v>531</v>
      </c>
      <c r="C72" s="698" t="s">
        <v>543</v>
      </c>
      <c r="D72" s="699" t="s">
        <v>544</v>
      </c>
      <c r="E72" s="700">
        <v>50113001</v>
      </c>
      <c r="F72" s="699" t="s">
        <v>548</v>
      </c>
      <c r="G72" s="698" t="s">
        <v>549</v>
      </c>
      <c r="H72" s="698">
        <v>230415</v>
      </c>
      <c r="I72" s="698">
        <v>230415</v>
      </c>
      <c r="J72" s="698" t="s">
        <v>675</v>
      </c>
      <c r="K72" s="698" t="s">
        <v>676</v>
      </c>
      <c r="L72" s="701">
        <v>26.97</v>
      </c>
      <c r="M72" s="701">
        <v>3</v>
      </c>
      <c r="N72" s="702">
        <v>80.91</v>
      </c>
    </row>
    <row r="73" spans="1:14" ht="14.45" customHeight="1" x14ac:dyDescent="0.2">
      <c r="A73" s="696" t="s">
        <v>530</v>
      </c>
      <c r="B73" s="697" t="s">
        <v>531</v>
      </c>
      <c r="C73" s="698" t="s">
        <v>543</v>
      </c>
      <c r="D73" s="699" t="s">
        <v>544</v>
      </c>
      <c r="E73" s="700">
        <v>50113001</v>
      </c>
      <c r="F73" s="699" t="s">
        <v>548</v>
      </c>
      <c r="G73" s="698" t="s">
        <v>306</v>
      </c>
      <c r="H73" s="698">
        <v>216114</v>
      </c>
      <c r="I73" s="698">
        <v>216114</v>
      </c>
      <c r="J73" s="698" t="s">
        <v>677</v>
      </c>
      <c r="K73" s="698" t="s">
        <v>678</v>
      </c>
      <c r="L73" s="701">
        <v>286.32999999999993</v>
      </c>
      <c r="M73" s="701">
        <v>1</v>
      </c>
      <c r="N73" s="702">
        <v>286.32999999999993</v>
      </c>
    </row>
    <row r="74" spans="1:14" ht="14.45" customHeight="1" x14ac:dyDescent="0.2">
      <c r="A74" s="696" t="s">
        <v>530</v>
      </c>
      <c r="B74" s="697" t="s">
        <v>531</v>
      </c>
      <c r="C74" s="698" t="s">
        <v>543</v>
      </c>
      <c r="D74" s="699" t="s">
        <v>544</v>
      </c>
      <c r="E74" s="700">
        <v>50113001</v>
      </c>
      <c r="F74" s="699" t="s">
        <v>548</v>
      </c>
      <c r="G74" s="698" t="s">
        <v>549</v>
      </c>
      <c r="H74" s="698">
        <v>207939</v>
      </c>
      <c r="I74" s="698">
        <v>207939</v>
      </c>
      <c r="J74" s="698" t="s">
        <v>679</v>
      </c>
      <c r="K74" s="698" t="s">
        <v>680</v>
      </c>
      <c r="L74" s="701">
        <v>60.840000000000011</v>
      </c>
      <c r="M74" s="701">
        <v>1</v>
      </c>
      <c r="N74" s="702">
        <v>60.840000000000011</v>
      </c>
    </row>
    <row r="75" spans="1:14" ht="14.45" customHeight="1" x14ac:dyDescent="0.2">
      <c r="A75" s="696" t="s">
        <v>530</v>
      </c>
      <c r="B75" s="697" t="s">
        <v>531</v>
      </c>
      <c r="C75" s="698" t="s">
        <v>543</v>
      </c>
      <c r="D75" s="699" t="s">
        <v>544</v>
      </c>
      <c r="E75" s="700">
        <v>50113001</v>
      </c>
      <c r="F75" s="699" t="s">
        <v>548</v>
      </c>
      <c r="G75" s="698" t="s">
        <v>549</v>
      </c>
      <c r="H75" s="698">
        <v>207940</v>
      </c>
      <c r="I75" s="698">
        <v>207940</v>
      </c>
      <c r="J75" s="698" t="s">
        <v>681</v>
      </c>
      <c r="K75" s="698" t="s">
        <v>682</v>
      </c>
      <c r="L75" s="701">
        <v>72.44</v>
      </c>
      <c r="M75" s="701">
        <v>5</v>
      </c>
      <c r="N75" s="702">
        <v>362.2</v>
      </c>
    </row>
    <row r="76" spans="1:14" ht="14.45" customHeight="1" x14ac:dyDescent="0.2">
      <c r="A76" s="696" t="s">
        <v>530</v>
      </c>
      <c r="B76" s="697" t="s">
        <v>531</v>
      </c>
      <c r="C76" s="698" t="s">
        <v>543</v>
      </c>
      <c r="D76" s="699" t="s">
        <v>544</v>
      </c>
      <c r="E76" s="700">
        <v>50113001</v>
      </c>
      <c r="F76" s="699" t="s">
        <v>548</v>
      </c>
      <c r="G76" s="698" t="s">
        <v>549</v>
      </c>
      <c r="H76" s="698">
        <v>232163</v>
      </c>
      <c r="I76" s="698">
        <v>232163</v>
      </c>
      <c r="J76" s="698" t="s">
        <v>683</v>
      </c>
      <c r="K76" s="698" t="s">
        <v>684</v>
      </c>
      <c r="L76" s="701">
        <v>87.9</v>
      </c>
      <c r="M76" s="701">
        <v>1</v>
      </c>
      <c r="N76" s="702">
        <v>87.9</v>
      </c>
    </row>
    <row r="77" spans="1:14" ht="14.45" customHeight="1" x14ac:dyDescent="0.2">
      <c r="A77" s="696" t="s">
        <v>530</v>
      </c>
      <c r="B77" s="697" t="s">
        <v>531</v>
      </c>
      <c r="C77" s="698" t="s">
        <v>543</v>
      </c>
      <c r="D77" s="699" t="s">
        <v>544</v>
      </c>
      <c r="E77" s="700">
        <v>50113001</v>
      </c>
      <c r="F77" s="699" t="s">
        <v>548</v>
      </c>
      <c r="G77" s="698" t="s">
        <v>549</v>
      </c>
      <c r="H77" s="698">
        <v>144980</v>
      </c>
      <c r="I77" s="698">
        <v>44980</v>
      </c>
      <c r="J77" s="698" t="s">
        <v>685</v>
      </c>
      <c r="K77" s="698" t="s">
        <v>686</v>
      </c>
      <c r="L77" s="701">
        <v>254.53</v>
      </c>
      <c r="M77" s="701">
        <v>1</v>
      </c>
      <c r="N77" s="702">
        <v>254.53</v>
      </c>
    </row>
    <row r="78" spans="1:14" ht="14.45" customHeight="1" x14ac:dyDescent="0.2">
      <c r="A78" s="696" t="s">
        <v>530</v>
      </c>
      <c r="B78" s="697" t="s">
        <v>531</v>
      </c>
      <c r="C78" s="698" t="s">
        <v>543</v>
      </c>
      <c r="D78" s="699" t="s">
        <v>544</v>
      </c>
      <c r="E78" s="700">
        <v>50113001</v>
      </c>
      <c r="F78" s="699" t="s">
        <v>548</v>
      </c>
      <c r="G78" s="698" t="s">
        <v>563</v>
      </c>
      <c r="H78" s="698">
        <v>214433</v>
      </c>
      <c r="I78" s="698">
        <v>214433</v>
      </c>
      <c r="J78" s="698" t="s">
        <v>687</v>
      </c>
      <c r="K78" s="698" t="s">
        <v>688</v>
      </c>
      <c r="L78" s="701">
        <v>12.32</v>
      </c>
      <c r="M78" s="701">
        <v>8</v>
      </c>
      <c r="N78" s="702">
        <v>98.56</v>
      </c>
    </row>
    <row r="79" spans="1:14" ht="14.45" customHeight="1" x14ac:dyDescent="0.2">
      <c r="A79" s="696" t="s">
        <v>530</v>
      </c>
      <c r="B79" s="697" t="s">
        <v>531</v>
      </c>
      <c r="C79" s="698" t="s">
        <v>543</v>
      </c>
      <c r="D79" s="699" t="s">
        <v>544</v>
      </c>
      <c r="E79" s="700">
        <v>50113001</v>
      </c>
      <c r="F79" s="699" t="s">
        <v>548</v>
      </c>
      <c r="G79" s="698" t="s">
        <v>549</v>
      </c>
      <c r="H79" s="698">
        <v>214525</v>
      </c>
      <c r="I79" s="698">
        <v>214525</v>
      </c>
      <c r="J79" s="698" t="s">
        <v>689</v>
      </c>
      <c r="K79" s="698" t="s">
        <v>690</v>
      </c>
      <c r="L79" s="701">
        <v>26.43</v>
      </c>
      <c r="M79" s="701">
        <v>1</v>
      </c>
      <c r="N79" s="702">
        <v>26.43</v>
      </c>
    </row>
    <row r="80" spans="1:14" ht="14.45" customHeight="1" x14ac:dyDescent="0.2">
      <c r="A80" s="696" t="s">
        <v>530</v>
      </c>
      <c r="B80" s="697" t="s">
        <v>531</v>
      </c>
      <c r="C80" s="698" t="s">
        <v>543</v>
      </c>
      <c r="D80" s="699" t="s">
        <v>544</v>
      </c>
      <c r="E80" s="700">
        <v>50113001</v>
      </c>
      <c r="F80" s="699" t="s">
        <v>548</v>
      </c>
      <c r="G80" s="698" t="s">
        <v>563</v>
      </c>
      <c r="H80" s="698">
        <v>214427</v>
      </c>
      <c r="I80" s="698">
        <v>214427</v>
      </c>
      <c r="J80" s="698" t="s">
        <v>691</v>
      </c>
      <c r="K80" s="698" t="s">
        <v>692</v>
      </c>
      <c r="L80" s="701">
        <v>16.564588666666662</v>
      </c>
      <c r="M80" s="701">
        <v>2250</v>
      </c>
      <c r="N80" s="702">
        <v>37270.324499999988</v>
      </c>
    </row>
    <row r="81" spans="1:14" ht="14.45" customHeight="1" x14ac:dyDescent="0.2">
      <c r="A81" s="696" t="s">
        <v>530</v>
      </c>
      <c r="B81" s="697" t="s">
        <v>531</v>
      </c>
      <c r="C81" s="698" t="s">
        <v>543</v>
      </c>
      <c r="D81" s="699" t="s">
        <v>544</v>
      </c>
      <c r="E81" s="700">
        <v>50113001</v>
      </c>
      <c r="F81" s="699" t="s">
        <v>548</v>
      </c>
      <c r="G81" s="698" t="s">
        <v>563</v>
      </c>
      <c r="H81" s="698">
        <v>113768</v>
      </c>
      <c r="I81" s="698">
        <v>13768</v>
      </c>
      <c r="J81" s="698" t="s">
        <v>693</v>
      </c>
      <c r="K81" s="698" t="s">
        <v>694</v>
      </c>
      <c r="L81" s="701">
        <v>89.65</v>
      </c>
      <c r="M81" s="701">
        <v>2</v>
      </c>
      <c r="N81" s="702">
        <v>179.3</v>
      </c>
    </row>
    <row r="82" spans="1:14" ht="14.45" customHeight="1" x14ac:dyDescent="0.2">
      <c r="A82" s="696" t="s">
        <v>530</v>
      </c>
      <c r="B82" s="697" t="s">
        <v>531</v>
      </c>
      <c r="C82" s="698" t="s">
        <v>543</v>
      </c>
      <c r="D82" s="699" t="s">
        <v>544</v>
      </c>
      <c r="E82" s="700">
        <v>50113001</v>
      </c>
      <c r="F82" s="699" t="s">
        <v>548</v>
      </c>
      <c r="G82" s="698" t="s">
        <v>549</v>
      </c>
      <c r="H82" s="698">
        <v>213255</v>
      </c>
      <c r="I82" s="698">
        <v>213255</v>
      </c>
      <c r="J82" s="698" t="s">
        <v>695</v>
      </c>
      <c r="K82" s="698" t="s">
        <v>696</v>
      </c>
      <c r="L82" s="701">
        <v>126.84</v>
      </c>
      <c r="M82" s="701">
        <v>1</v>
      </c>
      <c r="N82" s="702">
        <v>126.84</v>
      </c>
    </row>
    <row r="83" spans="1:14" ht="14.45" customHeight="1" x14ac:dyDescent="0.2">
      <c r="A83" s="696" t="s">
        <v>530</v>
      </c>
      <c r="B83" s="697" t="s">
        <v>531</v>
      </c>
      <c r="C83" s="698" t="s">
        <v>543</v>
      </c>
      <c r="D83" s="699" t="s">
        <v>544</v>
      </c>
      <c r="E83" s="700">
        <v>50113001</v>
      </c>
      <c r="F83" s="699" t="s">
        <v>548</v>
      </c>
      <c r="G83" s="698" t="s">
        <v>549</v>
      </c>
      <c r="H83" s="698">
        <v>216471</v>
      </c>
      <c r="I83" s="698">
        <v>216471</v>
      </c>
      <c r="J83" s="698" t="s">
        <v>697</v>
      </c>
      <c r="K83" s="698" t="s">
        <v>698</v>
      </c>
      <c r="L83" s="701">
        <v>130.41</v>
      </c>
      <c r="M83" s="701">
        <v>1</v>
      </c>
      <c r="N83" s="702">
        <v>130.41</v>
      </c>
    </row>
    <row r="84" spans="1:14" ht="14.45" customHeight="1" x14ac:dyDescent="0.2">
      <c r="A84" s="696" t="s">
        <v>530</v>
      </c>
      <c r="B84" s="697" t="s">
        <v>531</v>
      </c>
      <c r="C84" s="698" t="s">
        <v>543</v>
      </c>
      <c r="D84" s="699" t="s">
        <v>544</v>
      </c>
      <c r="E84" s="700">
        <v>50113001</v>
      </c>
      <c r="F84" s="699" t="s">
        <v>548</v>
      </c>
      <c r="G84" s="698" t="s">
        <v>563</v>
      </c>
      <c r="H84" s="698">
        <v>241308</v>
      </c>
      <c r="I84" s="698">
        <v>241308</v>
      </c>
      <c r="J84" s="698" t="s">
        <v>699</v>
      </c>
      <c r="K84" s="698" t="s">
        <v>700</v>
      </c>
      <c r="L84" s="701">
        <v>546.74457142857148</v>
      </c>
      <c r="M84" s="701">
        <v>70</v>
      </c>
      <c r="N84" s="702">
        <v>38272.120000000003</v>
      </c>
    </row>
    <row r="85" spans="1:14" ht="14.45" customHeight="1" x14ac:dyDescent="0.2">
      <c r="A85" s="696" t="s">
        <v>530</v>
      </c>
      <c r="B85" s="697" t="s">
        <v>531</v>
      </c>
      <c r="C85" s="698" t="s">
        <v>543</v>
      </c>
      <c r="D85" s="699" t="s">
        <v>544</v>
      </c>
      <c r="E85" s="700">
        <v>50113001</v>
      </c>
      <c r="F85" s="699" t="s">
        <v>548</v>
      </c>
      <c r="G85" s="698" t="s">
        <v>549</v>
      </c>
      <c r="H85" s="698">
        <v>193105</v>
      </c>
      <c r="I85" s="698">
        <v>93105</v>
      </c>
      <c r="J85" s="698" t="s">
        <v>701</v>
      </c>
      <c r="K85" s="698" t="s">
        <v>702</v>
      </c>
      <c r="L85" s="701">
        <v>205.56318518518518</v>
      </c>
      <c r="M85" s="701">
        <v>135</v>
      </c>
      <c r="N85" s="702">
        <v>27751.03</v>
      </c>
    </row>
    <row r="86" spans="1:14" ht="14.45" customHeight="1" x14ac:dyDescent="0.2">
      <c r="A86" s="696" t="s">
        <v>530</v>
      </c>
      <c r="B86" s="697" t="s">
        <v>531</v>
      </c>
      <c r="C86" s="698" t="s">
        <v>543</v>
      </c>
      <c r="D86" s="699" t="s">
        <v>544</v>
      </c>
      <c r="E86" s="700">
        <v>50113001</v>
      </c>
      <c r="F86" s="699" t="s">
        <v>548</v>
      </c>
      <c r="G86" s="698" t="s">
        <v>563</v>
      </c>
      <c r="H86" s="698">
        <v>144997</v>
      </c>
      <c r="I86" s="698">
        <v>44997</v>
      </c>
      <c r="J86" s="698" t="s">
        <v>703</v>
      </c>
      <c r="K86" s="698" t="s">
        <v>704</v>
      </c>
      <c r="L86" s="701">
        <v>238.13999999999993</v>
      </c>
      <c r="M86" s="701">
        <v>1</v>
      </c>
      <c r="N86" s="702">
        <v>238.13999999999993</v>
      </c>
    </row>
    <row r="87" spans="1:14" ht="14.45" customHeight="1" x14ac:dyDescent="0.2">
      <c r="A87" s="696" t="s">
        <v>530</v>
      </c>
      <c r="B87" s="697" t="s">
        <v>531</v>
      </c>
      <c r="C87" s="698" t="s">
        <v>543</v>
      </c>
      <c r="D87" s="699" t="s">
        <v>544</v>
      </c>
      <c r="E87" s="700">
        <v>50113001</v>
      </c>
      <c r="F87" s="699" t="s">
        <v>548</v>
      </c>
      <c r="G87" s="698" t="s">
        <v>563</v>
      </c>
      <c r="H87" s="698">
        <v>237626</v>
      </c>
      <c r="I87" s="698">
        <v>237626</v>
      </c>
      <c r="J87" s="698" t="s">
        <v>705</v>
      </c>
      <c r="K87" s="698" t="s">
        <v>706</v>
      </c>
      <c r="L87" s="701">
        <v>238.22160714285715</v>
      </c>
      <c r="M87" s="701">
        <v>56</v>
      </c>
      <c r="N87" s="702">
        <v>13340.41</v>
      </c>
    </row>
    <row r="88" spans="1:14" ht="14.45" customHeight="1" x14ac:dyDescent="0.2">
      <c r="A88" s="696" t="s">
        <v>530</v>
      </c>
      <c r="B88" s="697" t="s">
        <v>531</v>
      </c>
      <c r="C88" s="698" t="s">
        <v>543</v>
      </c>
      <c r="D88" s="699" t="s">
        <v>544</v>
      </c>
      <c r="E88" s="700">
        <v>50113001</v>
      </c>
      <c r="F88" s="699" t="s">
        <v>548</v>
      </c>
      <c r="G88" s="698" t="s">
        <v>549</v>
      </c>
      <c r="H88" s="698">
        <v>114075</v>
      </c>
      <c r="I88" s="698">
        <v>14075</v>
      </c>
      <c r="J88" s="698" t="s">
        <v>707</v>
      </c>
      <c r="K88" s="698" t="s">
        <v>708</v>
      </c>
      <c r="L88" s="701">
        <v>294.61</v>
      </c>
      <c r="M88" s="701">
        <v>3</v>
      </c>
      <c r="N88" s="702">
        <v>883.83</v>
      </c>
    </row>
    <row r="89" spans="1:14" ht="14.45" customHeight="1" x14ac:dyDescent="0.2">
      <c r="A89" s="696" t="s">
        <v>530</v>
      </c>
      <c r="B89" s="697" t="s">
        <v>531</v>
      </c>
      <c r="C89" s="698" t="s">
        <v>543</v>
      </c>
      <c r="D89" s="699" t="s">
        <v>544</v>
      </c>
      <c r="E89" s="700">
        <v>50113001</v>
      </c>
      <c r="F89" s="699" t="s">
        <v>548</v>
      </c>
      <c r="G89" s="698" t="s">
        <v>549</v>
      </c>
      <c r="H89" s="698">
        <v>201992</v>
      </c>
      <c r="I89" s="698">
        <v>201992</v>
      </c>
      <c r="J89" s="698" t="s">
        <v>707</v>
      </c>
      <c r="K89" s="698" t="s">
        <v>709</v>
      </c>
      <c r="L89" s="701">
        <v>552.80999999999995</v>
      </c>
      <c r="M89" s="701">
        <v>3</v>
      </c>
      <c r="N89" s="702">
        <v>1658.4299999999998</v>
      </c>
    </row>
    <row r="90" spans="1:14" ht="14.45" customHeight="1" x14ac:dyDescent="0.2">
      <c r="A90" s="696" t="s">
        <v>530</v>
      </c>
      <c r="B90" s="697" t="s">
        <v>531</v>
      </c>
      <c r="C90" s="698" t="s">
        <v>543</v>
      </c>
      <c r="D90" s="699" t="s">
        <v>544</v>
      </c>
      <c r="E90" s="700">
        <v>50113001</v>
      </c>
      <c r="F90" s="699" t="s">
        <v>548</v>
      </c>
      <c r="G90" s="698" t="s">
        <v>549</v>
      </c>
      <c r="H90" s="698">
        <v>184090</v>
      </c>
      <c r="I90" s="698">
        <v>84090</v>
      </c>
      <c r="J90" s="698" t="s">
        <v>710</v>
      </c>
      <c r="K90" s="698" t="s">
        <v>711</v>
      </c>
      <c r="L90" s="701">
        <v>59.859629629629637</v>
      </c>
      <c r="M90" s="701">
        <v>54</v>
      </c>
      <c r="N90" s="702">
        <v>3232.4200000000005</v>
      </c>
    </row>
    <row r="91" spans="1:14" ht="14.45" customHeight="1" x14ac:dyDescent="0.2">
      <c r="A91" s="696" t="s">
        <v>530</v>
      </c>
      <c r="B91" s="697" t="s">
        <v>531</v>
      </c>
      <c r="C91" s="698" t="s">
        <v>543</v>
      </c>
      <c r="D91" s="699" t="s">
        <v>544</v>
      </c>
      <c r="E91" s="700">
        <v>50113001</v>
      </c>
      <c r="F91" s="699" t="s">
        <v>548</v>
      </c>
      <c r="G91" s="698" t="s">
        <v>563</v>
      </c>
      <c r="H91" s="698">
        <v>136755</v>
      </c>
      <c r="I91" s="698">
        <v>136755</v>
      </c>
      <c r="J91" s="698" t="s">
        <v>712</v>
      </c>
      <c r="K91" s="698" t="s">
        <v>713</v>
      </c>
      <c r="L91" s="701">
        <v>3964.2528571428566</v>
      </c>
      <c r="M91" s="701">
        <v>7</v>
      </c>
      <c r="N91" s="702">
        <v>27749.769999999997</v>
      </c>
    </row>
    <row r="92" spans="1:14" ht="14.45" customHeight="1" x14ac:dyDescent="0.2">
      <c r="A92" s="696" t="s">
        <v>530</v>
      </c>
      <c r="B92" s="697" t="s">
        <v>531</v>
      </c>
      <c r="C92" s="698" t="s">
        <v>543</v>
      </c>
      <c r="D92" s="699" t="s">
        <v>544</v>
      </c>
      <c r="E92" s="700">
        <v>50113001</v>
      </c>
      <c r="F92" s="699" t="s">
        <v>548</v>
      </c>
      <c r="G92" s="698" t="s">
        <v>563</v>
      </c>
      <c r="H92" s="698">
        <v>136754</v>
      </c>
      <c r="I92" s="698">
        <v>136754</v>
      </c>
      <c r="J92" s="698" t="s">
        <v>712</v>
      </c>
      <c r="K92" s="698" t="s">
        <v>714</v>
      </c>
      <c r="L92" s="701">
        <v>950.43</v>
      </c>
      <c r="M92" s="701">
        <v>2</v>
      </c>
      <c r="N92" s="702">
        <v>1900.86</v>
      </c>
    </row>
    <row r="93" spans="1:14" ht="14.45" customHeight="1" x14ac:dyDescent="0.2">
      <c r="A93" s="696" t="s">
        <v>530</v>
      </c>
      <c r="B93" s="697" t="s">
        <v>531</v>
      </c>
      <c r="C93" s="698" t="s">
        <v>543</v>
      </c>
      <c r="D93" s="699" t="s">
        <v>544</v>
      </c>
      <c r="E93" s="700">
        <v>50113001</v>
      </c>
      <c r="F93" s="699" t="s">
        <v>548</v>
      </c>
      <c r="G93" s="698" t="s">
        <v>549</v>
      </c>
      <c r="H93" s="698">
        <v>230421</v>
      </c>
      <c r="I93" s="698">
        <v>230421</v>
      </c>
      <c r="J93" s="698" t="s">
        <v>715</v>
      </c>
      <c r="K93" s="698" t="s">
        <v>716</v>
      </c>
      <c r="L93" s="701">
        <v>76.97999999999999</v>
      </c>
      <c r="M93" s="701">
        <v>1</v>
      </c>
      <c r="N93" s="702">
        <v>76.97999999999999</v>
      </c>
    </row>
    <row r="94" spans="1:14" ht="14.45" customHeight="1" x14ac:dyDescent="0.2">
      <c r="A94" s="696" t="s">
        <v>530</v>
      </c>
      <c r="B94" s="697" t="s">
        <v>531</v>
      </c>
      <c r="C94" s="698" t="s">
        <v>543</v>
      </c>
      <c r="D94" s="699" t="s">
        <v>544</v>
      </c>
      <c r="E94" s="700">
        <v>50113001</v>
      </c>
      <c r="F94" s="699" t="s">
        <v>548</v>
      </c>
      <c r="G94" s="698" t="s">
        <v>549</v>
      </c>
      <c r="H94" s="698">
        <v>230423</v>
      </c>
      <c r="I94" s="698">
        <v>230423</v>
      </c>
      <c r="J94" s="698" t="s">
        <v>715</v>
      </c>
      <c r="K94" s="698" t="s">
        <v>717</v>
      </c>
      <c r="L94" s="701">
        <v>39.736666666666665</v>
      </c>
      <c r="M94" s="701">
        <v>3</v>
      </c>
      <c r="N94" s="702">
        <v>119.21</v>
      </c>
    </row>
    <row r="95" spans="1:14" ht="14.45" customHeight="1" x14ac:dyDescent="0.2">
      <c r="A95" s="696" t="s">
        <v>530</v>
      </c>
      <c r="B95" s="697" t="s">
        <v>531</v>
      </c>
      <c r="C95" s="698" t="s">
        <v>543</v>
      </c>
      <c r="D95" s="699" t="s">
        <v>544</v>
      </c>
      <c r="E95" s="700">
        <v>50113001</v>
      </c>
      <c r="F95" s="699" t="s">
        <v>548</v>
      </c>
      <c r="G95" s="698" t="s">
        <v>549</v>
      </c>
      <c r="H95" s="698">
        <v>175604</v>
      </c>
      <c r="I95" s="698">
        <v>75604</v>
      </c>
      <c r="J95" s="698" t="s">
        <v>718</v>
      </c>
      <c r="K95" s="698" t="s">
        <v>719</v>
      </c>
      <c r="L95" s="701">
        <v>110.93999999999997</v>
      </c>
      <c r="M95" s="701">
        <v>1</v>
      </c>
      <c r="N95" s="702">
        <v>110.93999999999997</v>
      </c>
    </row>
    <row r="96" spans="1:14" ht="14.45" customHeight="1" x14ac:dyDescent="0.2">
      <c r="A96" s="696" t="s">
        <v>530</v>
      </c>
      <c r="B96" s="697" t="s">
        <v>531</v>
      </c>
      <c r="C96" s="698" t="s">
        <v>543</v>
      </c>
      <c r="D96" s="699" t="s">
        <v>544</v>
      </c>
      <c r="E96" s="700">
        <v>50113001</v>
      </c>
      <c r="F96" s="699" t="s">
        <v>548</v>
      </c>
      <c r="G96" s="698" t="s">
        <v>549</v>
      </c>
      <c r="H96" s="698">
        <v>846346</v>
      </c>
      <c r="I96" s="698">
        <v>119672</v>
      </c>
      <c r="J96" s="698" t="s">
        <v>720</v>
      </c>
      <c r="K96" s="698" t="s">
        <v>721</v>
      </c>
      <c r="L96" s="701">
        <v>120.98999999999997</v>
      </c>
      <c r="M96" s="701">
        <v>1</v>
      </c>
      <c r="N96" s="702">
        <v>120.98999999999997</v>
      </c>
    </row>
    <row r="97" spans="1:14" ht="14.45" customHeight="1" x14ac:dyDescent="0.2">
      <c r="A97" s="696" t="s">
        <v>530</v>
      </c>
      <c r="B97" s="697" t="s">
        <v>531</v>
      </c>
      <c r="C97" s="698" t="s">
        <v>543</v>
      </c>
      <c r="D97" s="699" t="s">
        <v>544</v>
      </c>
      <c r="E97" s="700">
        <v>50113001</v>
      </c>
      <c r="F97" s="699" t="s">
        <v>548</v>
      </c>
      <c r="G97" s="698" t="s">
        <v>549</v>
      </c>
      <c r="H97" s="698">
        <v>117011</v>
      </c>
      <c r="I97" s="698">
        <v>17011</v>
      </c>
      <c r="J97" s="698" t="s">
        <v>722</v>
      </c>
      <c r="K97" s="698" t="s">
        <v>723</v>
      </c>
      <c r="L97" s="701">
        <v>144.87</v>
      </c>
      <c r="M97" s="701">
        <v>372</v>
      </c>
      <c r="N97" s="702">
        <v>53891.64</v>
      </c>
    </row>
    <row r="98" spans="1:14" ht="14.45" customHeight="1" x14ac:dyDescent="0.2">
      <c r="A98" s="696" t="s">
        <v>530</v>
      </c>
      <c r="B98" s="697" t="s">
        <v>531</v>
      </c>
      <c r="C98" s="698" t="s">
        <v>543</v>
      </c>
      <c r="D98" s="699" t="s">
        <v>544</v>
      </c>
      <c r="E98" s="700">
        <v>50113001</v>
      </c>
      <c r="F98" s="699" t="s">
        <v>548</v>
      </c>
      <c r="G98" s="698" t="s">
        <v>549</v>
      </c>
      <c r="H98" s="698">
        <v>183318</v>
      </c>
      <c r="I98" s="698">
        <v>83318</v>
      </c>
      <c r="J98" s="698" t="s">
        <v>724</v>
      </c>
      <c r="K98" s="698" t="s">
        <v>725</v>
      </c>
      <c r="L98" s="701">
        <v>31.77000000000001</v>
      </c>
      <c r="M98" s="701">
        <v>2</v>
      </c>
      <c r="N98" s="702">
        <v>63.54000000000002</v>
      </c>
    </row>
    <row r="99" spans="1:14" ht="14.45" customHeight="1" x14ac:dyDescent="0.2">
      <c r="A99" s="696" t="s">
        <v>530</v>
      </c>
      <c r="B99" s="697" t="s">
        <v>531</v>
      </c>
      <c r="C99" s="698" t="s">
        <v>543</v>
      </c>
      <c r="D99" s="699" t="s">
        <v>544</v>
      </c>
      <c r="E99" s="700">
        <v>50113001</v>
      </c>
      <c r="F99" s="699" t="s">
        <v>548</v>
      </c>
      <c r="G99" s="698" t="s">
        <v>549</v>
      </c>
      <c r="H99" s="698">
        <v>103542</v>
      </c>
      <c r="I99" s="698">
        <v>3542</v>
      </c>
      <c r="J99" s="698" t="s">
        <v>726</v>
      </c>
      <c r="K99" s="698" t="s">
        <v>727</v>
      </c>
      <c r="L99" s="701">
        <v>35.29000019480177</v>
      </c>
      <c r="M99" s="701">
        <v>2</v>
      </c>
      <c r="N99" s="702">
        <v>70.580000389603541</v>
      </c>
    </row>
    <row r="100" spans="1:14" ht="14.45" customHeight="1" x14ac:dyDescent="0.2">
      <c r="A100" s="696" t="s">
        <v>530</v>
      </c>
      <c r="B100" s="697" t="s">
        <v>531</v>
      </c>
      <c r="C100" s="698" t="s">
        <v>543</v>
      </c>
      <c r="D100" s="699" t="s">
        <v>544</v>
      </c>
      <c r="E100" s="700">
        <v>50113001</v>
      </c>
      <c r="F100" s="699" t="s">
        <v>548</v>
      </c>
      <c r="G100" s="698" t="s">
        <v>549</v>
      </c>
      <c r="H100" s="698">
        <v>232606</v>
      </c>
      <c r="I100" s="698">
        <v>232606</v>
      </c>
      <c r="J100" s="698" t="s">
        <v>728</v>
      </c>
      <c r="K100" s="698" t="s">
        <v>729</v>
      </c>
      <c r="L100" s="701">
        <v>132.10461538461536</v>
      </c>
      <c r="M100" s="701">
        <v>13</v>
      </c>
      <c r="N100" s="702">
        <v>1717.3599999999997</v>
      </c>
    </row>
    <row r="101" spans="1:14" ht="14.45" customHeight="1" x14ac:dyDescent="0.2">
      <c r="A101" s="696" t="s">
        <v>530</v>
      </c>
      <c r="B101" s="697" t="s">
        <v>531</v>
      </c>
      <c r="C101" s="698" t="s">
        <v>543</v>
      </c>
      <c r="D101" s="699" t="s">
        <v>544</v>
      </c>
      <c r="E101" s="700">
        <v>50113001</v>
      </c>
      <c r="F101" s="699" t="s">
        <v>548</v>
      </c>
      <c r="G101" s="698" t="s">
        <v>549</v>
      </c>
      <c r="H101" s="698">
        <v>100113</v>
      </c>
      <c r="I101" s="698">
        <v>113</v>
      </c>
      <c r="J101" s="698" t="s">
        <v>730</v>
      </c>
      <c r="K101" s="698" t="s">
        <v>731</v>
      </c>
      <c r="L101" s="701">
        <v>45.892500000000005</v>
      </c>
      <c r="M101" s="701">
        <v>16</v>
      </c>
      <c r="N101" s="702">
        <v>734.28000000000009</v>
      </c>
    </row>
    <row r="102" spans="1:14" ht="14.45" customHeight="1" x14ac:dyDescent="0.2">
      <c r="A102" s="696" t="s">
        <v>530</v>
      </c>
      <c r="B102" s="697" t="s">
        <v>531</v>
      </c>
      <c r="C102" s="698" t="s">
        <v>543</v>
      </c>
      <c r="D102" s="699" t="s">
        <v>544</v>
      </c>
      <c r="E102" s="700">
        <v>50113001</v>
      </c>
      <c r="F102" s="699" t="s">
        <v>548</v>
      </c>
      <c r="G102" s="698" t="s">
        <v>549</v>
      </c>
      <c r="H102" s="698">
        <v>11399</v>
      </c>
      <c r="I102" s="698">
        <v>11399</v>
      </c>
      <c r="J102" s="698" t="s">
        <v>732</v>
      </c>
      <c r="K102" s="698" t="s">
        <v>733</v>
      </c>
      <c r="L102" s="701">
        <v>10228.446153846155</v>
      </c>
      <c r="M102" s="701">
        <v>13</v>
      </c>
      <c r="N102" s="702">
        <v>132969.80000000002</v>
      </c>
    </row>
    <row r="103" spans="1:14" ht="14.45" customHeight="1" x14ac:dyDescent="0.2">
      <c r="A103" s="696" t="s">
        <v>530</v>
      </c>
      <c r="B103" s="697" t="s">
        <v>531</v>
      </c>
      <c r="C103" s="698" t="s">
        <v>543</v>
      </c>
      <c r="D103" s="699" t="s">
        <v>544</v>
      </c>
      <c r="E103" s="700">
        <v>50113001</v>
      </c>
      <c r="F103" s="699" t="s">
        <v>548</v>
      </c>
      <c r="G103" s="698" t="s">
        <v>549</v>
      </c>
      <c r="H103" s="698">
        <v>241672</v>
      </c>
      <c r="I103" s="698">
        <v>241672</v>
      </c>
      <c r="J103" s="698" t="s">
        <v>734</v>
      </c>
      <c r="K103" s="698" t="s">
        <v>735</v>
      </c>
      <c r="L103" s="701">
        <v>104.43030952380953</v>
      </c>
      <c r="M103" s="701">
        <v>420</v>
      </c>
      <c r="N103" s="702">
        <v>43860.73</v>
      </c>
    </row>
    <row r="104" spans="1:14" ht="14.45" customHeight="1" x14ac:dyDescent="0.2">
      <c r="A104" s="696" t="s">
        <v>530</v>
      </c>
      <c r="B104" s="697" t="s">
        <v>531</v>
      </c>
      <c r="C104" s="698" t="s">
        <v>543</v>
      </c>
      <c r="D104" s="699" t="s">
        <v>544</v>
      </c>
      <c r="E104" s="700">
        <v>50113001</v>
      </c>
      <c r="F104" s="699" t="s">
        <v>548</v>
      </c>
      <c r="G104" s="698" t="s">
        <v>549</v>
      </c>
      <c r="H104" s="698">
        <v>102479</v>
      </c>
      <c r="I104" s="698">
        <v>2479</v>
      </c>
      <c r="J104" s="698" t="s">
        <v>736</v>
      </c>
      <c r="K104" s="698" t="s">
        <v>737</v>
      </c>
      <c r="L104" s="701">
        <v>65.489999999999981</v>
      </c>
      <c r="M104" s="701">
        <v>1</v>
      </c>
      <c r="N104" s="702">
        <v>65.489999999999981</v>
      </c>
    </row>
    <row r="105" spans="1:14" ht="14.45" customHeight="1" x14ac:dyDescent="0.2">
      <c r="A105" s="696" t="s">
        <v>530</v>
      </c>
      <c r="B105" s="697" t="s">
        <v>531</v>
      </c>
      <c r="C105" s="698" t="s">
        <v>543</v>
      </c>
      <c r="D105" s="699" t="s">
        <v>544</v>
      </c>
      <c r="E105" s="700">
        <v>50113001</v>
      </c>
      <c r="F105" s="699" t="s">
        <v>548</v>
      </c>
      <c r="G105" s="698" t="s">
        <v>549</v>
      </c>
      <c r="H105" s="698">
        <v>104071</v>
      </c>
      <c r="I105" s="698">
        <v>4071</v>
      </c>
      <c r="J105" s="698" t="s">
        <v>736</v>
      </c>
      <c r="K105" s="698" t="s">
        <v>738</v>
      </c>
      <c r="L105" s="701">
        <v>222.83666666666667</v>
      </c>
      <c r="M105" s="701">
        <v>3</v>
      </c>
      <c r="N105" s="702">
        <v>668.51</v>
      </c>
    </row>
    <row r="106" spans="1:14" ht="14.45" customHeight="1" x14ac:dyDescent="0.2">
      <c r="A106" s="696" t="s">
        <v>530</v>
      </c>
      <c r="B106" s="697" t="s">
        <v>531</v>
      </c>
      <c r="C106" s="698" t="s">
        <v>543</v>
      </c>
      <c r="D106" s="699" t="s">
        <v>544</v>
      </c>
      <c r="E106" s="700">
        <v>50113001</v>
      </c>
      <c r="F106" s="699" t="s">
        <v>548</v>
      </c>
      <c r="G106" s="698" t="s">
        <v>549</v>
      </c>
      <c r="H106" s="698">
        <v>191587</v>
      </c>
      <c r="I106" s="698">
        <v>91587</v>
      </c>
      <c r="J106" s="698" t="s">
        <v>739</v>
      </c>
      <c r="K106" s="698" t="s">
        <v>740</v>
      </c>
      <c r="L106" s="701">
        <v>78.88</v>
      </c>
      <c r="M106" s="701">
        <v>1</v>
      </c>
      <c r="N106" s="702">
        <v>78.88</v>
      </c>
    </row>
    <row r="107" spans="1:14" ht="14.45" customHeight="1" x14ac:dyDescent="0.2">
      <c r="A107" s="696" t="s">
        <v>530</v>
      </c>
      <c r="B107" s="697" t="s">
        <v>531</v>
      </c>
      <c r="C107" s="698" t="s">
        <v>543</v>
      </c>
      <c r="D107" s="699" t="s">
        <v>544</v>
      </c>
      <c r="E107" s="700">
        <v>50113001</v>
      </c>
      <c r="F107" s="699" t="s">
        <v>548</v>
      </c>
      <c r="G107" s="698" t="s">
        <v>549</v>
      </c>
      <c r="H107" s="698">
        <v>175289</v>
      </c>
      <c r="I107" s="698">
        <v>75289</v>
      </c>
      <c r="J107" s="698" t="s">
        <v>739</v>
      </c>
      <c r="K107" s="698" t="s">
        <v>741</v>
      </c>
      <c r="L107" s="701">
        <v>130.31000000000003</v>
      </c>
      <c r="M107" s="701">
        <v>1</v>
      </c>
      <c r="N107" s="702">
        <v>130.31000000000003</v>
      </c>
    </row>
    <row r="108" spans="1:14" ht="14.45" customHeight="1" x14ac:dyDescent="0.2">
      <c r="A108" s="696" t="s">
        <v>530</v>
      </c>
      <c r="B108" s="697" t="s">
        <v>531</v>
      </c>
      <c r="C108" s="698" t="s">
        <v>543</v>
      </c>
      <c r="D108" s="699" t="s">
        <v>544</v>
      </c>
      <c r="E108" s="700">
        <v>50113001</v>
      </c>
      <c r="F108" s="699" t="s">
        <v>548</v>
      </c>
      <c r="G108" s="698" t="s">
        <v>306</v>
      </c>
      <c r="H108" s="698">
        <v>226525</v>
      </c>
      <c r="I108" s="698">
        <v>226525</v>
      </c>
      <c r="J108" s="698" t="s">
        <v>742</v>
      </c>
      <c r="K108" s="698" t="s">
        <v>743</v>
      </c>
      <c r="L108" s="701">
        <v>132.71499999999997</v>
      </c>
      <c r="M108" s="701">
        <v>8</v>
      </c>
      <c r="N108" s="702">
        <v>1061.7199999999998</v>
      </c>
    </row>
    <row r="109" spans="1:14" ht="14.45" customHeight="1" x14ac:dyDescent="0.2">
      <c r="A109" s="696" t="s">
        <v>530</v>
      </c>
      <c r="B109" s="697" t="s">
        <v>531</v>
      </c>
      <c r="C109" s="698" t="s">
        <v>543</v>
      </c>
      <c r="D109" s="699" t="s">
        <v>544</v>
      </c>
      <c r="E109" s="700">
        <v>50113001</v>
      </c>
      <c r="F109" s="699" t="s">
        <v>548</v>
      </c>
      <c r="G109" s="698" t="s">
        <v>549</v>
      </c>
      <c r="H109" s="698">
        <v>920200</v>
      </c>
      <c r="I109" s="698">
        <v>15877</v>
      </c>
      <c r="J109" s="698" t="s">
        <v>744</v>
      </c>
      <c r="K109" s="698" t="s">
        <v>306</v>
      </c>
      <c r="L109" s="701">
        <v>252.97800000000001</v>
      </c>
      <c r="M109" s="701">
        <v>1</v>
      </c>
      <c r="N109" s="702">
        <v>252.97800000000001</v>
      </c>
    </row>
    <row r="110" spans="1:14" ht="14.45" customHeight="1" x14ac:dyDescent="0.2">
      <c r="A110" s="696" t="s">
        <v>530</v>
      </c>
      <c r="B110" s="697" t="s">
        <v>531</v>
      </c>
      <c r="C110" s="698" t="s">
        <v>543</v>
      </c>
      <c r="D110" s="699" t="s">
        <v>544</v>
      </c>
      <c r="E110" s="700">
        <v>50113001</v>
      </c>
      <c r="F110" s="699" t="s">
        <v>548</v>
      </c>
      <c r="G110" s="698" t="s">
        <v>549</v>
      </c>
      <c r="H110" s="698">
        <v>920235</v>
      </c>
      <c r="I110" s="698">
        <v>15880</v>
      </c>
      <c r="J110" s="698" t="s">
        <v>745</v>
      </c>
      <c r="K110" s="698" t="s">
        <v>306</v>
      </c>
      <c r="L110" s="701">
        <v>163.57000000000002</v>
      </c>
      <c r="M110" s="701">
        <v>2</v>
      </c>
      <c r="N110" s="702">
        <v>327.14000000000004</v>
      </c>
    </row>
    <row r="111" spans="1:14" ht="14.45" customHeight="1" x14ac:dyDescent="0.2">
      <c r="A111" s="696" t="s">
        <v>530</v>
      </c>
      <c r="B111" s="697" t="s">
        <v>531</v>
      </c>
      <c r="C111" s="698" t="s">
        <v>543</v>
      </c>
      <c r="D111" s="699" t="s">
        <v>544</v>
      </c>
      <c r="E111" s="700">
        <v>50113001</v>
      </c>
      <c r="F111" s="699" t="s">
        <v>548</v>
      </c>
      <c r="G111" s="698" t="s">
        <v>549</v>
      </c>
      <c r="H111" s="698">
        <v>23987</v>
      </c>
      <c r="I111" s="698">
        <v>23987</v>
      </c>
      <c r="J111" s="698" t="s">
        <v>746</v>
      </c>
      <c r="K111" s="698" t="s">
        <v>747</v>
      </c>
      <c r="L111" s="701">
        <v>167.42</v>
      </c>
      <c r="M111" s="701">
        <v>5</v>
      </c>
      <c r="N111" s="702">
        <v>837.09999999999991</v>
      </c>
    </row>
    <row r="112" spans="1:14" ht="14.45" customHeight="1" x14ac:dyDescent="0.2">
      <c r="A112" s="696" t="s">
        <v>530</v>
      </c>
      <c r="B112" s="697" t="s">
        <v>531</v>
      </c>
      <c r="C112" s="698" t="s">
        <v>543</v>
      </c>
      <c r="D112" s="699" t="s">
        <v>544</v>
      </c>
      <c r="E112" s="700">
        <v>50113001</v>
      </c>
      <c r="F112" s="699" t="s">
        <v>548</v>
      </c>
      <c r="G112" s="698" t="s">
        <v>549</v>
      </c>
      <c r="H112" s="698">
        <v>215476</v>
      </c>
      <c r="I112" s="698">
        <v>215476</v>
      </c>
      <c r="J112" s="698" t="s">
        <v>748</v>
      </c>
      <c r="K112" s="698" t="s">
        <v>749</v>
      </c>
      <c r="L112" s="701">
        <v>172.93</v>
      </c>
      <c r="M112" s="701">
        <v>1</v>
      </c>
      <c r="N112" s="702">
        <v>172.93</v>
      </c>
    </row>
    <row r="113" spans="1:14" ht="14.45" customHeight="1" x14ac:dyDescent="0.2">
      <c r="A113" s="696" t="s">
        <v>530</v>
      </c>
      <c r="B113" s="697" t="s">
        <v>531</v>
      </c>
      <c r="C113" s="698" t="s">
        <v>543</v>
      </c>
      <c r="D113" s="699" t="s">
        <v>544</v>
      </c>
      <c r="E113" s="700">
        <v>50113001</v>
      </c>
      <c r="F113" s="699" t="s">
        <v>548</v>
      </c>
      <c r="G113" s="698" t="s">
        <v>549</v>
      </c>
      <c r="H113" s="698">
        <v>183272</v>
      </c>
      <c r="I113" s="698">
        <v>215478</v>
      </c>
      <c r="J113" s="698" t="s">
        <v>750</v>
      </c>
      <c r="K113" s="698" t="s">
        <v>751</v>
      </c>
      <c r="L113" s="701">
        <v>161.56</v>
      </c>
      <c r="M113" s="701">
        <v>1</v>
      </c>
      <c r="N113" s="702">
        <v>161.56</v>
      </c>
    </row>
    <row r="114" spans="1:14" ht="14.45" customHeight="1" x14ac:dyDescent="0.2">
      <c r="A114" s="696" t="s">
        <v>530</v>
      </c>
      <c r="B114" s="697" t="s">
        <v>531</v>
      </c>
      <c r="C114" s="698" t="s">
        <v>543</v>
      </c>
      <c r="D114" s="699" t="s">
        <v>544</v>
      </c>
      <c r="E114" s="700">
        <v>50113001</v>
      </c>
      <c r="F114" s="699" t="s">
        <v>548</v>
      </c>
      <c r="G114" s="698" t="s">
        <v>549</v>
      </c>
      <c r="H114" s="698">
        <v>54150</v>
      </c>
      <c r="I114" s="698">
        <v>54150</v>
      </c>
      <c r="J114" s="698" t="s">
        <v>752</v>
      </c>
      <c r="K114" s="698" t="s">
        <v>753</v>
      </c>
      <c r="L114" s="701">
        <v>98.809999999999988</v>
      </c>
      <c r="M114" s="701">
        <v>1</v>
      </c>
      <c r="N114" s="702">
        <v>98.809999999999988</v>
      </c>
    </row>
    <row r="115" spans="1:14" ht="14.45" customHeight="1" x14ac:dyDescent="0.2">
      <c r="A115" s="696" t="s">
        <v>530</v>
      </c>
      <c r="B115" s="697" t="s">
        <v>531</v>
      </c>
      <c r="C115" s="698" t="s">
        <v>543</v>
      </c>
      <c r="D115" s="699" t="s">
        <v>544</v>
      </c>
      <c r="E115" s="700">
        <v>50113001</v>
      </c>
      <c r="F115" s="699" t="s">
        <v>548</v>
      </c>
      <c r="G115" s="698" t="s">
        <v>306</v>
      </c>
      <c r="H115" s="698">
        <v>134514</v>
      </c>
      <c r="I115" s="698">
        <v>134514</v>
      </c>
      <c r="J115" s="698" t="s">
        <v>754</v>
      </c>
      <c r="K115" s="698" t="s">
        <v>676</v>
      </c>
      <c r="L115" s="701">
        <v>108.74</v>
      </c>
      <c r="M115" s="701">
        <v>1</v>
      </c>
      <c r="N115" s="702">
        <v>108.74</v>
      </c>
    </row>
    <row r="116" spans="1:14" ht="14.45" customHeight="1" x14ac:dyDescent="0.2">
      <c r="A116" s="696" t="s">
        <v>530</v>
      </c>
      <c r="B116" s="697" t="s">
        <v>531</v>
      </c>
      <c r="C116" s="698" t="s">
        <v>543</v>
      </c>
      <c r="D116" s="699" t="s">
        <v>544</v>
      </c>
      <c r="E116" s="700">
        <v>50113001</v>
      </c>
      <c r="F116" s="699" t="s">
        <v>548</v>
      </c>
      <c r="G116" s="698" t="s">
        <v>549</v>
      </c>
      <c r="H116" s="698">
        <v>173838</v>
      </c>
      <c r="I116" s="698">
        <v>173838</v>
      </c>
      <c r="J116" s="698" t="s">
        <v>755</v>
      </c>
      <c r="K116" s="698" t="s">
        <v>756</v>
      </c>
      <c r="L116" s="701">
        <v>19524.810000000001</v>
      </c>
      <c r="M116" s="701">
        <v>2</v>
      </c>
      <c r="N116" s="702">
        <v>39049.620000000003</v>
      </c>
    </row>
    <row r="117" spans="1:14" ht="14.45" customHeight="1" x14ac:dyDescent="0.2">
      <c r="A117" s="696" t="s">
        <v>530</v>
      </c>
      <c r="B117" s="697" t="s">
        <v>531</v>
      </c>
      <c r="C117" s="698" t="s">
        <v>543</v>
      </c>
      <c r="D117" s="699" t="s">
        <v>544</v>
      </c>
      <c r="E117" s="700">
        <v>50113001</v>
      </c>
      <c r="F117" s="699" t="s">
        <v>548</v>
      </c>
      <c r="G117" s="698" t="s">
        <v>549</v>
      </c>
      <c r="H117" s="698">
        <v>166015</v>
      </c>
      <c r="I117" s="698">
        <v>66015</v>
      </c>
      <c r="J117" s="698" t="s">
        <v>757</v>
      </c>
      <c r="K117" s="698" t="s">
        <v>758</v>
      </c>
      <c r="L117" s="701">
        <v>234.1</v>
      </c>
      <c r="M117" s="701">
        <v>1</v>
      </c>
      <c r="N117" s="702">
        <v>234.1</v>
      </c>
    </row>
    <row r="118" spans="1:14" ht="14.45" customHeight="1" x14ac:dyDescent="0.2">
      <c r="A118" s="696" t="s">
        <v>530</v>
      </c>
      <c r="B118" s="697" t="s">
        <v>531</v>
      </c>
      <c r="C118" s="698" t="s">
        <v>543</v>
      </c>
      <c r="D118" s="699" t="s">
        <v>544</v>
      </c>
      <c r="E118" s="700">
        <v>50113001</v>
      </c>
      <c r="F118" s="699" t="s">
        <v>548</v>
      </c>
      <c r="G118" s="698" t="s">
        <v>549</v>
      </c>
      <c r="H118" s="698">
        <v>197026</v>
      </c>
      <c r="I118" s="698">
        <v>97026</v>
      </c>
      <c r="J118" s="698" t="s">
        <v>759</v>
      </c>
      <c r="K118" s="698" t="s">
        <v>760</v>
      </c>
      <c r="L118" s="701">
        <v>152.06</v>
      </c>
      <c r="M118" s="701">
        <v>1</v>
      </c>
      <c r="N118" s="702">
        <v>152.06</v>
      </c>
    </row>
    <row r="119" spans="1:14" ht="14.45" customHeight="1" x14ac:dyDescent="0.2">
      <c r="A119" s="696" t="s">
        <v>530</v>
      </c>
      <c r="B119" s="697" t="s">
        <v>531</v>
      </c>
      <c r="C119" s="698" t="s">
        <v>543</v>
      </c>
      <c r="D119" s="699" t="s">
        <v>544</v>
      </c>
      <c r="E119" s="700">
        <v>50113001</v>
      </c>
      <c r="F119" s="699" t="s">
        <v>548</v>
      </c>
      <c r="G119" s="698" t="s">
        <v>549</v>
      </c>
      <c r="H119" s="698">
        <v>217078</v>
      </c>
      <c r="I119" s="698">
        <v>217078</v>
      </c>
      <c r="J119" s="698" t="s">
        <v>761</v>
      </c>
      <c r="K119" s="698" t="s">
        <v>762</v>
      </c>
      <c r="L119" s="701">
        <v>160.94</v>
      </c>
      <c r="M119" s="701">
        <v>2</v>
      </c>
      <c r="N119" s="702">
        <v>321.88</v>
      </c>
    </row>
    <row r="120" spans="1:14" ht="14.45" customHeight="1" x14ac:dyDescent="0.2">
      <c r="A120" s="696" t="s">
        <v>530</v>
      </c>
      <c r="B120" s="697" t="s">
        <v>531</v>
      </c>
      <c r="C120" s="698" t="s">
        <v>543</v>
      </c>
      <c r="D120" s="699" t="s">
        <v>544</v>
      </c>
      <c r="E120" s="700">
        <v>50113001</v>
      </c>
      <c r="F120" s="699" t="s">
        <v>548</v>
      </c>
      <c r="G120" s="698" t="s">
        <v>549</v>
      </c>
      <c r="H120" s="698">
        <v>217079</v>
      </c>
      <c r="I120" s="698">
        <v>217079</v>
      </c>
      <c r="J120" s="698" t="s">
        <v>763</v>
      </c>
      <c r="K120" s="698" t="s">
        <v>762</v>
      </c>
      <c r="L120" s="701">
        <v>161.55000000000001</v>
      </c>
      <c r="M120" s="701">
        <v>8</v>
      </c>
      <c r="N120" s="702">
        <v>1292.4000000000001</v>
      </c>
    </row>
    <row r="121" spans="1:14" ht="14.45" customHeight="1" x14ac:dyDescent="0.2">
      <c r="A121" s="696" t="s">
        <v>530</v>
      </c>
      <c r="B121" s="697" t="s">
        <v>531</v>
      </c>
      <c r="C121" s="698" t="s">
        <v>543</v>
      </c>
      <c r="D121" s="699" t="s">
        <v>544</v>
      </c>
      <c r="E121" s="700">
        <v>50113001</v>
      </c>
      <c r="F121" s="699" t="s">
        <v>548</v>
      </c>
      <c r="G121" s="698" t="s">
        <v>549</v>
      </c>
      <c r="H121" s="698">
        <v>214593</v>
      </c>
      <c r="I121" s="698">
        <v>214593</v>
      </c>
      <c r="J121" s="698" t="s">
        <v>764</v>
      </c>
      <c r="K121" s="698" t="s">
        <v>765</v>
      </c>
      <c r="L121" s="701">
        <v>56.029999999999994</v>
      </c>
      <c r="M121" s="701">
        <v>5</v>
      </c>
      <c r="N121" s="702">
        <v>280.14999999999998</v>
      </c>
    </row>
    <row r="122" spans="1:14" ht="14.45" customHeight="1" x14ac:dyDescent="0.2">
      <c r="A122" s="696" t="s">
        <v>530</v>
      </c>
      <c r="B122" s="697" t="s">
        <v>531</v>
      </c>
      <c r="C122" s="698" t="s">
        <v>543</v>
      </c>
      <c r="D122" s="699" t="s">
        <v>544</v>
      </c>
      <c r="E122" s="700">
        <v>50113001</v>
      </c>
      <c r="F122" s="699" t="s">
        <v>548</v>
      </c>
      <c r="G122" s="698" t="s">
        <v>549</v>
      </c>
      <c r="H122" s="698">
        <v>199680</v>
      </c>
      <c r="I122" s="698">
        <v>199680</v>
      </c>
      <c r="J122" s="698" t="s">
        <v>766</v>
      </c>
      <c r="K122" s="698" t="s">
        <v>767</v>
      </c>
      <c r="L122" s="701">
        <v>357.13</v>
      </c>
      <c r="M122" s="701">
        <v>1</v>
      </c>
      <c r="N122" s="702">
        <v>357.13</v>
      </c>
    </row>
    <row r="123" spans="1:14" ht="14.45" customHeight="1" x14ac:dyDescent="0.2">
      <c r="A123" s="696" t="s">
        <v>530</v>
      </c>
      <c r="B123" s="697" t="s">
        <v>531</v>
      </c>
      <c r="C123" s="698" t="s">
        <v>543</v>
      </c>
      <c r="D123" s="699" t="s">
        <v>544</v>
      </c>
      <c r="E123" s="700">
        <v>50113001</v>
      </c>
      <c r="F123" s="699" t="s">
        <v>548</v>
      </c>
      <c r="G123" s="698" t="s">
        <v>549</v>
      </c>
      <c r="H123" s="698">
        <v>192757</v>
      </c>
      <c r="I123" s="698">
        <v>92757</v>
      </c>
      <c r="J123" s="698" t="s">
        <v>768</v>
      </c>
      <c r="K123" s="698" t="s">
        <v>769</v>
      </c>
      <c r="L123" s="701">
        <v>73.160000000000011</v>
      </c>
      <c r="M123" s="701">
        <v>1</v>
      </c>
      <c r="N123" s="702">
        <v>73.160000000000011</v>
      </c>
    </row>
    <row r="124" spans="1:14" ht="14.45" customHeight="1" x14ac:dyDescent="0.2">
      <c r="A124" s="696" t="s">
        <v>530</v>
      </c>
      <c r="B124" s="697" t="s">
        <v>531</v>
      </c>
      <c r="C124" s="698" t="s">
        <v>543</v>
      </c>
      <c r="D124" s="699" t="s">
        <v>544</v>
      </c>
      <c r="E124" s="700">
        <v>50113001</v>
      </c>
      <c r="F124" s="699" t="s">
        <v>548</v>
      </c>
      <c r="G124" s="698" t="s">
        <v>549</v>
      </c>
      <c r="H124" s="698">
        <v>186159</v>
      </c>
      <c r="I124" s="698">
        <v>186159</v>
      </c>
      <c r="J124" s="698" t="s">
        <v>770</v>
      </c>
      <c r="K124" s="698" t="s">
        <v>771</v>
      </c>
      <c r="L124" s="701">
        <v>50.789999999999985</v>
      </c>
      <c r="M124" s="701">
        <v>3</v>
      </c>
      <c r="N124" s="702">
        <v>152.36999999999995</v>
      </c>
    </row>
    <row r="125" spans="1:14" ht="14.45" customHeight="1" x14ac:dyDescent="0.2">
      <c r="A125" s="696" t="s">
        <v>530</v>
      </c>
      <c r="B125" s="697" t="s">
        <v>531</v>
      </c>
      <c r="C125" s="698" t="s">
        <v>543</v>
      </c>
      <c r="D125" s="699" t="s">
        <v>544</v>
      </c>
      <c r="E125" s="700">
        <v>50113001</v>
      </c>
      <c r="F125" s="699" t="s">
        <v>548</v>
      </c>
      <c r="G125" s="698" t="s">
        <v>272</v>
      </c>
      <c r="H125" s="698">
        <v>149806</v>
      </c>
      <c r="I125" s="698">
        <v>49806</v>
      </c>
      <c r="J125" s="698" t="s">
        <v>772</v>
      </c>
      <c r="K125" s="698" t="s">
        <v>773</v>
      </c>
      <c r="L125" s="701">
        <v>119.78999999999999</v>
      </c>
      <c r="M125" s="701">
        <v>1</v>
      </c>
      <c r="N125" s="702">
        <v>119.78999999999999</v>
      </c>
    </row>
    <row r="126" spans="1:14" ht="14.45" customHeight="1" x14ac:dyDescent="0.2">
      <c r="A126" s="696" t="s">
        <v>530</v>
      </c>
      <c r="B126" s="697" t="s">
        <v>531</v>
      </c>
      <c r="C126" s="698" t="s">
        <v>543</v>
      </c>
      <c r="D126" s="699" t="s">
        <v>544</v>
      </c>
      <c r="E126" s="700">
        <v>50113001</v>
      </c>
      <c r="F126" s="699" t="s">
        <v>548</v>
      </c>
      <c r="G126" s="698" t="s">
        <v>549</v>
      </c>
      <c r="H126" s="698">
        <v>130720</v>
      </c>
      <c r="I126" s="698">
        <v>130720</v>
      </c>
      <c r="J126" s="698" t="s">
        <v>774</v>
      </c>
      <c r="K126" s="698" t="s">
        <v>775</v>
      </c>
      <c r="L126" s="701">
        <v>173.09999999999997</v>
      </c>
      <c r="M126" s="701">
        <v>1</v>
      </c>
      <c r="N126" s="702">
        <v>173.09999999999997</v>
      </c>
    </row>
    <row r="127" spans="1:14" ht="14.45" customHeight="1" x14ac:dyDescent="0.2">
      <c r="A127" s="696" t="s">
        <v>530</v>
      </c>
      <c r="B127" s="697" t="s">
        <v>531</v>
      </c>
      <c r="C127" s="698" t="s">
        <v>543</v>
      </c>
      <c r="D127" s="699" t="s">
        <v>544</v>
      </c>
      <c r="E127" s="700">
        <v>50113001</v>
      </c>
      <c r="F127" s="699" t="s">
        <v>548</v>
      </c>
      <c r="G127" s="698" t="s">
        <v>549</v>
      </c>
      <c r="H127" s="698">
        <v>500618</v>
      </c>
      <c r="I127" s="698">
        <v>125753</v>
      </c>
      <c r="J127" s="698" t="s">
        <v>776</v>
      </c>
      <c r="K127" s="698" t="s">
        <v>777</v>
      </c>
      <c r="L127" s="701">
        <v>304.53333377349264</v>
      </c>
      <c r="M127" s="701">
        <v>3</v>
      </c>
      <c r="N127" s="702">
        <v>913.60000132047799</v>
      </c>
    </row>
    <row r="128" spans="1:14" ht="14.45" customHeight="1" x14ac:dyDescent="0.2">
      <c r="A128" s="696" t="s">
        <v>530</v>
      </c>
      <c r="B128" s="697" t="s">
        <v>531</v>
      </c>
      <c r="C128" s="698" t="s">
        <v>543</v>
      </c>
      <c r="D128" s="699" t="s">
        <v>544</v>
      </c>
      <c r="E128" s="700">
        <v>50113001</v>
      </c>
      <c r="F128" s="699" t="s">
        <v>548</v>
      </c>
      <c r="G128" s="698" t="s">
        <v>549</v>
      </c>
      <c r="H128" s="698">
        <v>181293</v>
      </c>
      <c r="I128" s="698">
        <v>181293</v>
      </c>
      <c r="J128" s="698" t="s">
        <v>778</v>
      </c>
      <c r="K128" s="698" t="s">
        <v>779</v>
      </c>
      <c r="L128" s="701">
        <v>224.1100000000001</v>
      </c>
      <c r="M128" s="701">
        <v>1</v>
      </c>
      <c r="N128" s="702">
        <v>224.1100000000001</v>
      </c>
    </row>
    <row r="129" spans="1:14" ht="14.45" customHeight="1" x14ac:dyDescent="0.2">
      <c r="A129" s="696" t="s">
        <v>530</v>
      </c>
      <c r="B129" s="697" t="s">
        <v>531</v>
      </c>
      <c r="C129" s="698" t="s">
        <v>543</v>
      </c>
      <c r="D129" s="699" t="s">
        <v>544</v>
      </c>
      <c r="E129" s="700">
        <v>50113001</v>
      </c>
      <c r="F129" s="699" t="s">
        <v>548</v>
      </c>
      <c r="G129" s="698" t="s">
        <v>549</v>
      </c>
      <c r="H129" s="698">
        <v>225510</v>
      </c>
      <c r="I129" s="698">
        <v>225510</v>
      </c>
      <c r="J129" s="698" t="s">
        <v>780</v>
      </c>
      <c r="K129" s="698" t="s">
        <v>781</v>
      </c>
      <c r="L129" s="701">
        <v>64.72</v>
      </c>
      <c r="M129" s="701">
        <v>1</v>
      </c>
      <c r="N129" s="702">
        <v>64.72</v>
      </c>
    </row>
    <row r="130" spans="1:14" ht="14.45" customHeight="1" x14ac:dyDescent="0.2">
      <c r="A130" s="696" t="s">
        <v>530</v>
      </c>
      <c r="B130" s="697" t="s">
        <v>531</v>
      </c>
      <c r="C130" s="698" t="s">
        <v>543</v>
      </c>
      <c r="D130" s="699" t="s">
        <v>544</v>
      </c>
      <c r="E130" s="700">
        <v>50113001</v>
      </c>
      <c r="F130" s="699" t="s">
        <v>548</v>
      </c>
      <c r="G130" s="698" t="s">
        <v>563</v>
      </c>
      <c r="H130" s="698">
        <v>243136</v>
      </c>
      <c r="I130" s="698">
        <v>243136</v>
      </c>
      <c r="J130" s="698" t="s">
        <v>782</v>
      </c>
      <c r="K130" s="698" t="s">
        <v>783</v>
      </c>
      <c r="L130" s="701">
        <v>125.04999999999997</v>
      </c>
      <c r="M130" s="701">
        <v>1</v>
      </c>
      <c r="N130" s="702">
        <v>125.04999999999997</v>
      </c>
    </row>
    <row r="131" spans="1:14" ht="14.45" customHeight="1" x14ac:dyDescent="0.2">
      <c r="A131" s="696" t="s">
        <v>530</v>
      </c>
      <c r="B131" s="697" t="s">
        <v>531</v>
      </c>
      <c r="C131" s="698" t="s">
        <v>543</v>
      </c>
      <c r="D131" s="699" t="s">
        <v>544</v>
      </c>
      <c r="E131" s="700">
        <v>50113001</v>
      </c>
      <c r="F131" s="699" t="s">
        <v>548</v>
      </c>
      <c r="G131" s="698" t="s">
        <v>563</v>
      </c>
      <c r="H131" s="698">
        <v>243138</v>
      </c>
      <c r="I131" s="698">
        <v>243138</v>
      </c>
      <c r="J131" s="698" t="s">
        <v>784</v>
      </c>
      <c r="K131" s="698" t="s">
        <v>785</v>
      </c>
      <c r="L131" s="701">
        <v>55.3</v>
      </c>
      <c r="M131" s="701">
        <v>1</v>
      </c>
      <c r="N131" s="702">
        <v>55.3</v>
      </c>
    </row>
    <row r="132" spans="1:14" ht="14.45" customHeight="1" x14ac:dyDescent="0.2">
      <c r="A132" s="696" t="s">
        <v>530</v>
      </c>
      <c r="B132" s="697" t="s">
        <v>531</v>
      </c>
      <c r="C132" s="698" t="s">
        <v>543</v>
      </c>
      <c r="D132" s="699" t="s">
        <v>544</v>
      </c>
      <c r="E132" s="700">
        <v>50113001</v>
      </c>
      <c r="F132" s="699" t="s">
        <v>548</v>
      </c>
      <c r="G132" s="698" t="s">
        <v>563</v>
      </c>
      <c r="H132" s="698">
        <v>243134</v>
      </c>
      <c r="I132" s="698">
        <v>243134</v>
      </c>
      <c r="J132" s="698" t="s">
        <v>786</v>
      </c>
      <c r="K132" s="698" t="s">
        <v>787</v>
      </c>
      <c r="L132" s="701">
        <v>92.09</v>
      </c>
      <c r="M132" s="701">
        <v>1</v>
      </c>
      <c r="N132" s="702">
        <v>92.09</v>
      </c>
    </row>
    <row r="133" spans="1:14" ht="14.45" customHeight="1" x14ac:dyDescent="0.2">
      <c r="A133" s="696" t="s">
        <v>530</v>
      </c>
      <c r="B133" s="697" t="s">
        <v>531</v>
      </c>
      <c r="C133" s="698" t="s">
        <v>543</v>
      </c>
      <c r="D133" s="699" t="s">
        <v>544</v>
      </c>
      <c r="E133" s="700">
        <v>50113001</v>
      </c>
      <c r="F133" s="699" t="s">
        <v>548</v>
      </c>
      <c r="G133" s="698" t="s">
        <v>549</v>
      </c>
      <c r="H133" s="698">
        <v>49505</v>
      </c>
      <c r="I133" s="698">
        <v>49505</v>
      </c>
      <c r="J133" s="698" t="s">
        <v>788</v>
      </c>
      <c r="K133" s="698" t="s">
        <v>789</v>
      </c>
      <c r="L133" s="701">
        <v>153.84</v>
      </c>
      <c r="M133" s="701">
        <v>1</v>
      </c>
      <c r="N133" s="702">
        <v>153.84</v>
      </c>
    </row>
    <row r="134" spans="1:14" ht="14.45" customHeight="1" x14ac:dyDescent="0.2">
      <c r="A134" s="696" t="s">
        <v>530</v>
      </c>
      <c r="B134" s="697" t="s">
        <v>531</v>
      </c>
      <c r="C134" s="698" t="s">
        <v>543</v>
      </c>
      <c r="D134" s="699" t="s">
        <v>544</v>
      </c>
      <c r="E134" s="700">
        <v>50113001</v>
      </c>
      <c r="F134" s="699" t="s">
        <v>548</v>
      </c>
      <c r="G134" s="698" t="s">
        <v>549</v>
      </c>
      <c r="H134" s="698">
        <v>173500</v>
      </c>
      <c r="I134" s="698">
        <v>173500</v>
      </c>
      <c r="J134" s="698" t="s">
        <v>790</v>
      </c>
      <c r="K134" s="698" t="s">
        <v>791</v>
      </c>
      <c r="L134" s="701">
        <v>148.60000000000002</v>
      </c>
      <c r="M134" s="701">
        <v>1</v>
      </c>
      <c r="N134" s="702">
        <v>148.60000000000002</v>
      </c>
    </row>
    <row r="135" spans="1:14" ht="14.45" customHeight="1" x14ac:dyDescent="0.2">
      <c r="A135" s="696" t="s">
        <v>530</v>
      </c>
      <c r="B135" s="697" t="s">
        <v>531</v>
      </c>
      <c r="C135" s="698" t="s">
        <v>543</v>
      </c>
      <c r="D135" s="699" t="s">
        <v>544</v>
      </c>
      <c r="E135" s="700">
        <v>50113001</v>
      </c>
      <c r="F135" s="699" t="s">
        <v>548</v>
      </c>
      <c r="G135" s="698" t="s">
        <v>549</v>
      </c>
      <c r="H135" s="698">
        <v>214598</v>
      </c>
      <c r="I135" s="698">
        <v>214598</v>
      </c>
      <c r="J135" s="698" t="s">
        <v>792</v>
      </c>
      <c r="K135" s="698" t="s">
        <v>793</v>
      </c>
      <c r="L135" s="701">
        <v>181.02500000000003</v>
      </c>
      <c r="M135" s="701">
        <v>2</v>
      </c>
      <c r="N135" s="702">
        <v>362.05000000000007</v>
      </c>
    </row>
    <row r="136" spans="1:14" ht="14.45" customHeight="1" x14ac:dyDescent="0.2">
      <c r="A136" s="696" t="s">
        <v>530</v>
      </c>
      <c r="B136" s="697" t="s">
        <v>531</v>
      </c>
      <c r="C136" s="698" t="s">
        <v>543</v>
      </c>
      <c r="D136" s="699" t="s">
        <v>544</v>
      </c>
      <c r="E136" s="700">
        <v>50113001</v>
      </c>
      <c r="F136" s="699" t="s">
        <v>548</v>
      </c>
      <c r="G136" s="698" t="s">
        <v>549</v>
      </c>
      <c r="H136" s="698">
        <v>499365</v>
      </c>
      <c r="I136" s="698">
        <v>9999999</v>
      </c>
      <c r="J136" s="698" t="s">
        <v>794</v>
      </c>
      <c r="K136" s="698" t="s">
        <v>795</v>
      </c>
      <c r="L136" s="701">
        <v>1012</v>
      </c>
      <c r="M136" s="701">
        <v>1</v>
      </c>
      <c r="N136" s="702">
        <v>1012</v>
      </c>
    </row>
    <row r="137" spans="1:14" ht="14.45" customHeight="1" x14ac:dyDescent="0.2">
      <c r="A137" s="696" t="s">
        <v>530</v>
      </c>
      <c r="B137" s="697" t="s">
        <v>531</v>
      </c>
      <c r="C137" s="698" t="s">
        <v>543</v>
      </c>
      <c r="D137" s="699" t="s">
        <v>544</v>
      </c>
      <c r="E137" s="700">
        <v>50113001</v>
      </c>
      <c r="F137" s="699" t="s">
        <v>548</v>
      </c>
      <c r="G137" s="698" t="s">
        <v>563</v>
      </c>
      <c r="H137" s="698">
        <v>149195</v>
      </c>
      <c r="I137" s="698">
        <v>49195</v>
      </c>
      <c r="J137" s="698" t="s">
        <v>796</v>
      </c>
      <c r="K137" s="698" t="s">
        <v>797</v>
      </c>
      <c r="L137" s="701">
        <v>99.23</v>
      </c>
      <c r="M137" s="701">
        <v>1</v>
      </c>
      <c r="N137" s="702">
        <v>99.23</v>
      </c>
    </row>
    <row r="138" spans="1:14" ht="14.45" customHeight="1" x14ac:dyDescent="0.2">
      <c r="A138" s="696" t="s">
        <v>530</v>
      </c>
      <c r="B138" s="697" t="s">
        <v>531</v>
      </c>
      <c r="C138" s="698" t="s">
        <v>543</v>
      </c>
      <c r="D138" s="699" t="s">
        <v>544</v>
      </c>
      <c r="E138" s="700">
        <v>50113001</v>
      </c>
      <c r="F138" s="699" t="s">
        <v>548</v>
      </c>
      <c r="G138" s="698" t="s">
        <v>563</v>
      </c>
      <c r="H138" s="698">
        <v>213477</v>
      </c>
      <c r="I138" s="698">
        <v>213477</v>
      </c>
      <c r="J138" s="698" t="s">
        <v>798</v>
      </c>
      <c r="K138" s="698" t="s">
        <v>799</v>
      </c>
      <c r="L138" s="701">
        <v>3299.89</v>
      </c>
      <c r="M138" s="701">
        <v>7</v>
      </c>
      <c r="N138" s="702">
        <v>23099.23</v>
      </c>
    </row>
    <row r="139" spans="1:14" ht="14.45" customHeight="1" x14ac:dyDescent="0.2">
      <c r="A139" s="696" t="s">
        <v>530</v>
      </c>
      <c r="B139" s="697" t="s">
        <v>531</v>
      </c>
      <c r="C139" s="698" t="s">
        <v>543</v>
      </c>
      <c r="D139" s="699" t="s">
        <v>544</v>
      </c>
      <c r="E139" s="700">
        <v>50113001</v>
      </c>
      <c r="F139" s="699" t="s">
        <v>548</v>
      </c>
      <c r="G139" s="698" t="s">
        <v>563</v>
      </c>
      <c r="H139" s="698">
        <v>213494</v>
      </c>
      <c r="I139" s="698">
        <v>213494</v>
      </c>
      <c r="J139" s="698" t="s">
        <v>800</v>
      </c>
      <c r="K139" s="698" t="s">
        <v>801</v>
      </c>
      <c r="L139" s="701">
        <v>360.61434445784789</v>
      </c>
      <c r="M139" s="701">
        <v>145</v>
      </c>
      <c r="N139" s="702">
        <v>52289.079946387945</v>
      </c>
    </row>
    <row r="140" spans="1:14" ht="14.45" customHeight="1" x14ac:dyDescent="0.2">
      <c r="A140" s="696" t="s">
        <v>530</v>
      </c>
      <c r="B140" s="697" t="s">
        <v>531</v>
      </c>
      <c r="C140" s="698" t="s">
        <v>543</v>
      </c>
      <c r="D140" s="699" t="s">
        <v>544</v>
      </c>
      <c r="E140" s="700">
        <v>50113001</v>
      </c>
      <c r="F140" s="699" t="s">
        <v>548</v>
      </c>
      <c r="G140" s="698" t="s">
        <v>563</v>
      </c>
      <c r="H140" s="698">
        <v>213485</v>
      </c>
      <c r="I140" s="698">
        <v>213485</v>
      </c>
      <c r="J140" s="698" t="s">
        <v>800</v>
      </c>
      <c r="K140" s="698" t="s">
        <v>802</v>
      </c>
      <c r="L140" s="701">
        <v>721.15999999999985</v>
      </c>
      <c r="M140" s="701">
        <v>13</v>
      </c>
      <c r="N140" s="702">
        <v>9375.0799999999981</v>
      </c>
    </row>
    <row r="141" spans="1:14" ht="14.45" customHeight="1" x14ac:dyDescent="0.2">
      <c r="A141" s="696" t="s">
        <v>530</v>
      </c>
      <c r="B141" s="697" t="s">
        <v>531</v>
      </c>
      <c r="C141" s="698" t="s">
        <v>543</v>
      </c>
      <c r="D141" s="699" t="s">
        <v>544</v>
      </c>
      <c r="E141" s="700">
        <v>50113001</v>
      </c>
      <c r="F141" s="699" t="s">
        <v>548</v>
      </c>
      <c r="G141" s="698" t="s">
        <v>563</v>
      </c>
      <c r="H141" s="698">
        <v>213487</v>
      </c>
      <c r="I141" s="698">
        <v>213487</v>
      </c>
      <c r="J141" s="698" t="s">
        <v>800</v>
      </c>
      <c r="K141" s="698" t="s">
        <v>803</v>
      </c>
      <c r="L141" s="701">
        <v>269.77147540983611</v>
      </c>
      <c r="M141" s="701">
        <v>61</v>
      </c>
      <c r="N141" s="702">
        <v>16456.060000000001</v>
      </c>
    </row>
    <row r="142" spans="1:14" ht="14.45" customHeight="1" x14ac:dyDescent="0.2">
      <c r="A142" s="696" t="s">
        <v>530</v>
      </c>
      <c r="B142" s="697" t="s">
        <v>531</v>
      </c>
      <c r="C142" s="698" t="s">
        <v>543</v>
      </c>
      <c r="D142" s="699" t="s">
        <v>544</v>
      </c>
      <c r="E142" s="700">
        <v>50113001</v>
      </c>
      <c r="F142" s="699" t="s">
        <v>548</v>
      </c>
      <c r="G142" s="698" t="s">
        <v>563</v>
      </c>
      <c r="H142" s="698">
        <v>213489</v>
      </c>
      <c r="I142" s="698">
        <v>213489</v>
      </c>
      <c r="J142" s="698" t="s">
        <v>800</v>
      </c>
      <c r="K142" s="698" t="s">
        <v>804</v>
      </c>
      <c r="L142" s="701">
        <v>574.91304347826087</v>
      </c>
      <c r="M142" s="701">
        <v>46</v>
      </c>
      <c r="N142" s="702">
        <v>26446</v>
      </c>
    </row>
    <row r="143" spans="1:14" ht="14.45" customHeight="1" x14ac:dyDescent="0.2">
      <c r="A143" s="696" t="s">
        <v>530</v>
      </c>
      <c r="B143" s="697" t="s">
        <v>531</v>
      </c>
      <c r="C143" s="698" t="s">
        <v>543</v>
      </c>
      <c r="D143" s="699" t="s">
        <v>544</v>
      </c>
      <c r="E143" s="700">
        <v>50113001</v>
      </c>
      <c r="F143" s="699" t="s">
        <v>548</v>
      </c>
      <c r="G143" s="698" t="s">
        <v>563</v>
      </c>
      <c r="H143" s="698">
        <v>213480</v>
      </c>
      <c r="I143" s="698">
        <v>213480</v>
      </c>
      <c r="J143" s="698" t="s">
        <v>805</v>
      </c>
      <c r="K143" s="698" t="s">
        <v>804</v>
      </c>
      <c r="L143" s="701">
        <v>1106.1600000000001</v>
      </c>
      <c r="M143" s="701">
        <v>2</v>
      </c>
      <c r="N143" s="702">
        <v>2212.3200000000002</v>
      </c>
    </row>
    <row r="144" spans="1:14" ht="14.45" customHeight="1" x14ac:dyDescent="0.2">
      <c r="A144" s="696" t="s">
        <v>530</v>
      </c>
      <c r="B144" s="697" t="s">
        <v>531</v>
      </c>
      <c r="C144" s="698" t="s">
        <v>543</v>
      </c>
      <c r="D144" s="699" t="s">
        <v>544</v>
      </c>
      <c r="E144" s="700">
        <v>50113001</v>
      </c>
      <c r="F144" s="699" t="s">
        <v>548</v>
      </c>
      <c r="G144" s="698" t="s">
        <v>563</v>
      </c>
      <c r="H144" s="698">
        <v>156805</v>
      </c>
      <c r="I144" s="698">
        <v>56805</v>
      </c>
      <c r="J144" s="698" t="s">
        <v>806</v>
      </c>
      <c r="K144" s="698" t="s">
        <v>807</v>
      </c>
      <c r="L144" s="701">
        <v>58.640000000000022</v>
      </c>
      <c r="M144" s="701">
        <v>1</v>
      </c>
      <c r="N144" s="702">
        <v>58.640000000000022</v>
      </c>
    </row>
    <row r="145" spans="1:14" ht="14.45" customHeight="1" x14ac:dyDescent="0.2">
      <c r="A145" s="696" t="s">
        <v>530</v>
      </c>
      <c r="B145" s="697" t="s">
        <v>531</v>
      </c>
      <c r="C145" s="698" t="s">
        <v>543</v>
      </c>
      <c r="D145" s="699" t="s">
        <v>544</v>
      </c>
      <c r="E145" s="700">
        <v>50113001</v>
      </c>
      <c r="F145" s="699" t="s">
        <v>548</v>
      </c>
      <c r="G145" s="698" t="s">
        <v>549</v>
      </c>
      <c r="H145" s="698">
        <v>207941</v>
      </c>
      <c r="I145" s="698">
        <v>207941</v>
      </c>
      <c r="J145" s="698" t="s">
        <v>808</v>
      </c>
      <c r="K145" s="698" t="s">
        <v>809</v>
      </c>
      <c r="L145" s="701">
        <v>48.406666666666666</v>
      </c>
      <c r="M145" s="701">
        <v>9</v>
      </c>
      <c r="N145" s="702">
        <v>435.66</v>
      </c>
    </row>
    <row r="146" spans="1:14" ht="14.45" customHeight="1" x14ac:dyDescent="0.2">
      <c r="A146" s="696" t="s">
        <v>530</v>
      </c>
      <c r="B146" s="697" t="s">
        <v>531</v>
      </c>
      <c r="C146" s="698" t="s">
        <v>543</v>
      </c>
      <c r="D146" s="699" t="s">
        <v>544</v>
      </c>
      <c r="E146" s="700">
        <v>50113001</v>
      </c>
      <c r="F146" s="699" t="s">
        <v>548</v>
      </c>
      <c r="G146" s="698" t="s">
        <v>563</v>
      </c>
      <c r="H146" s="698">
        <v>239807</v>
      </c>
      <c r="I146" s="698">
        <v>239807</v>
      </c>
      <c r="J146" s="698" t="s">
        <v>810</v>
      </c>
      <c r="K146" s="698" t="s">
        <v>811</v>
      </c>
      <c r="L146" s="701">
        <v>40.39</v>
      </c>
      <c r="M146" s="701">
        <v>12</v>
      </c>
      <c r="N146" s="702">
        <v>484.68</v>
      </c>
    </row>
    <row r="147" spans="1:14" ht="14.45" customHeight="1" x14ac:dyDescent="0.2">
      <c r="A147" s="696" t="s">
        <v>530</v>
      </c>
      <c r="B147" s="697" t="s">
        <v>531</v>
      </c>
      <c r="C147" s="698" t="s">
        <v>543</v>
      </c>
      <c r="D147" s="699" t="s">
        <v>544</v>
      </c>
      <c r="E147" s="700">
        <v>50113001</v>
      </c>
      <c r="F147" s="699" t="s">
        <v>548</v>
      </c>
      <c r="G147" s="698" t="s">
        <v>549</v>
      </c>
      <c r="H147" s="698">
        <v>243407</v>
      </c>
      <c r="I147" s="698">
        <v>243407</v>
      </c>
      <c r="J147" s="698" t="s">
        <v>812</v>
      </c>
      <c r="K147" s="698" t="s">
        <v>813</v>
      </c>
      <c r="L147" s="701">
        <v>248.48388904771744</v>
      </c>
      <c r="M147" s="701">
        <v>144</v>
      </c>
      <c r="N147" s="702">
        <v>35781.680022871311</v>
      </c>
    </row>
    <row r="148" spans="1:14" ht="14.45" customHeight="1" x14ac:dyDescent="0.2">
      <c r="A148" s="696" t="s">
        <v>530</v>
      </c>
      <c r="B148" s="697" t="s">
        <v>531</v>
      </c>
      <c r="C148" s="698" t="s">
        <v>543</v>
      </c>
      <c r="D148" s="699" t="s">
        <v>544</v>
      </c>
      <c r="E148" s="700">
        <v>50113001</v>
      </c>
      <c r="F148" s="699" t="s">
        <v>548</v>
      </c>
      <c r="G148" s="698" t="s">
        <v>549</v>
      </c>
      <c r="H148" s="698">
        <v>221744</v>
      </c>
      <c r="I148" s="698">
        <v>221744</v>
      </c>
      <c r="J148" s="698" t="s">
        <v>814</v>
      </c>
      <c r="K148" s="698" t="s">
        <v>815</v>
      </c>
      <c r="L148" s="701">
        <v>33</v>
      </c>
      <c r="M148" s="701">
        <v>359</v>
      </c>
      <c r="N148" s="702">
        <v>11847</v>
      </c>
    </row>
    <row r="149" spans="1:14" ht="14.45" customHeight="1" x14ac:dyDescent="0.2">
      <c r="A149" s="696" t="s">
        <v>530</v>
      </c>
      <c r="B149" s="697" t="s">
        <v>531</v>
      </c>
      <c r="C149" s="698" t="s">
        <v>543</v>
      </c>
      <c r="D149" s="699" t="s">
        <v>544</v>
      </c>
      <c r="E149" s="700">
        <v>50113001</v>
      </c>
      <c r="F149" s="699" t="s">
        <v>548</v>
      </c>
      <c r="G149" s="698" t="s">
        <v>549</v>
      </c>
      <c r="H149" s="698">
        <v>198864</v>
      </c>
      <c r="I149" s="698">
        <v>98864</v>
      </c>
      <c r="J149" s="698" t="s">
        <v>816</v>
      </c>
      <c r="K149" s="698" t="s">
        <v>817</v>
      </c>
      <c r="L149" s="701">
        <v>537.9</v>
      </c>
      <c r="M149" s="701">
        <v>3</v>
      </c>
      <c r="N149" s="702">
        <v>1613.6999999999998</v>
      </c>
    </row>
    <row r="150" spans="1:14" ht="14.45" customHeight="1" x14ac:dyDescent="0.2">
      <c r="A150" s="696" t="s">
        <v>530</v>
      </c>
      <c r="B150" s="697" t="s">
        <v>531</v>
      </c>
      <c r="C150" s="698" t="s">
        <v>543</v>
      </c>
      <c r="D150" s="699" t="s">
        <v>544</v>
      </c>
      <c r="E150" s="700">
        <v>50113001</v>
      </c>
      <c r="F150" s="699" t="s">
        <v>548</v>
      </c>
      <c r="G150" s="698" t="s">
        <v>549</v>
      </c>
      <c r="H150" s="698">
        <v>165633</v>
      </c>
      <c r="I150" s="698">
        <v>165751</v>
      </c>
      <c r="J150" s="698" t="s">
        <v>818</v>
      </c>
      <c r="K150" s="698" t="s">
        <v>819</v>
      </c>
      <c r="L150" s="701">
        <v>3951.64</v>
      </c>
      <c r="M150" s="701">
        <v>14</v>
      </c>
      <c r="N150" s="702">
        <v>55322.96</v>
      </c>
    </row>
    <row r="151" spans="1:14" ht="14.45" customHeight="1" x14ac:dyDescent="0.2">
      <c r="A151" s="696" t="s">
        <v>530</v>
      </c>
      <c r="B151" s="697" t="s">
        <v>531</v>
      </c>
      <c r="C151" s="698" t="s">
        <v>543</v>
      </c>
      <c r="D151" s="699" t="s">
        <v>544</v>
      </c>
      <c r="E151" s="700">
        <v>50113001</v>
      </c>
      <c r="F151" s="699" t="s">
        <v>548</v>
      </c>
      <c r="G151" s="698" t="s">
        <v>549</v>
      </c>
      <c r="H151" s="698">
        <v>111337</v>
      </c>
      <c r="I151" s="698">
        <v>52421</v>
      </c>
      <c r="J151" s="698" t="s">
        <v>820</v>
      </c>
      <c r="K151" s="698" t="s">
        <v>821</v>
      </c>
      <c r="L151" s="701">
        <v>75.899999999999977</v>
      </c>
      <c r="M151" s="701">
        <v>68</v>
      </c>
      <c r="N151" s="702">
        <v>5161.199999999998</v>
      </c>
    </row>
    <row r="152" spans="1:14" ht="14.45" customHeight="1" x14ac:dyDescent="0.2">
      <c r="A152" s="696" t="s">
        <v>530</v>
      </c>
      <c r="B152" s="697" t="s">
        <v>531</v>
      </c>
      <c r="C152" s="698" t="s">
        <v>543</v>
      </c>
      <c r="D152" s="699" t="s">
        <v>544</v>
      </c>
      <c r="E152" s="700">
        <v>50113001</v>
      </c>
      <c r="F152" s="699" t="s">
        <v>548</v>
      </c>
      <c r="G152" s="698" t="s">
        <v>549</v>
      </c>
      <c r="H152" s="698">
        <v>31915</v>
      </c>
      <c r="I152" s="698">
        <v>31915</v>
      </c>
      <c r="J152" s="698" t="s">
        <v>822</v>
      </c>
      <c r="K152" s="698" t="s">
        <v>823</v>
      </c>
      <c r="L152" s="701">
        <v>173.69</v>
      </c>
      <c r="M152" s="701">
        <v>102</v>
      </c>
      <c r="N152" s="702">
        <v>17716.38</v>
      </c>
    </row>
    <row r="153" spans="1:14" ht="14.45" customHeight="1" x14ac:dyDescent="0.2">
      <c r="A153" s="696" t="s">
        <v>530</v>
      </c>
      <c r="B153" s="697" t="s">
        <v>531</v>
      </c>
      <c r="C153" s="698" t="s">
        <v>543</v>
      </c>
      <c r="D153" s="699" t="s">
        <v>544</v>
      </c>
      <c r="E153" s="700">
        <v>50113001</v>
      </c>
      <c r="F153" s="699" t="s">
        <v>548</v>
      </c>
      <c r="G153" s="698" t="s">
        <v>549</v>
      </c>
      <c r="H153" s="698">
        <v>47706</v>
      </c>
      <c r="I153" s="698">
        <v>47706</v>
      </c>
      <c r="J153" s="698" t="s">
        <v>824</v>
      </c>
      <c r="K153" s="698" t="s">
        <v>825</v>
      </c>
      <c r="L153" s="701">
        <v>288.52999999999997</v>
      </c>
      <c r="M153" s="701">
        <v>7</v>
      </c>
      <c r="N153" s="702">
        <v>2019.7099999999998</v>
      </c>
    </row>
    <row r="154" spans="1:14" ht="14.45" customHeight="1" x14ac:dyDescent="0.2">
      <c r="A154" s="696" t="s">
        <v>530</v>
      </c>
      <c r="B154" s="697" t="s">
        <v>531</v>
      </c>
      <c r="C154" s="698" t="s">
        <v>543</v>
      </c>
      <c r="D154" s="699" t="s">
        <v>544</v>
      </c>
      <c r="E154" s="700">
        <v>50113001</v>
      </c>
      <c r="F154" s="699" t="s">
        <v>548</v>
      </c>
      <c r="G154" s="698" t="s">
        <v>549</v>
      </c>
      <c r="H154" s="698">
        <v>207771</v>
      </c>
      <c r="I154" s="698">
        <v>207771</v>
      </c>
      <c r="J154" s="698" t="s">
        <v>826</v>
      </c>
      <c r="K154" s="698" t="s">
        <v>827</v>
      </c>
      <c r="L154" s="701">
        <v>365.97</v>
      </c>
      <c r="M154" s="701">
        <v>4</v>
      </c>
      <c r="N154" s="702">
        <v>1463.88</v>
      </c>
    </row>
    <row r="155" spans="1:14" ht="14.45" customHeight="1" x14ac:dyDescent="0.2">
      <c r="A155" s="696" t="s">
        <v>530</v>
      </c>
      <c r="B155" s="697" t="s">
        <v>531</v>
      </c>
      <c r="C155" s="698" t="s">
        <v>543</v>
      </c>
      <c r="D155" s="699" t="s">
        <v>544</v>
      </c>
      <c r="E155" s="700">
        <v>50113001</v>
      </c>
      <c r="F155" s="699" t="s">
        <v>548</v>
      </c>
      <c r="G155" s="698" t="s">
        <v>549</v>
      </c>
      <c r="H155" s="698">
        <v>47249</v>
      </c>
      <c r="I155" s="698">
        <v>47249</v>
      </c>
      <c r="J155" s="698" t="s">
        <v>828</v>
      </c>
      <c r="K155" s="698" t="s">
        <v>829</v>
      </c>
      <c r="L155" s="701">
        <v>126.5</v>
      </c>
      <c r="M155" s="701">
        <v>84</v>
      </c>
      <c r="N155" s="702">
        <v>10626</v>
      </c>
    </row>
    <row r="156" spans="1:14" ht="14.45" customHeight="1" x14ac:dyDescent="0.2">
      <c r="A156" s="696" t="s">
        <v>530</v>
      </c>
      <c r="B156" s="697" t="s">
        <v>531</v>
      </c>
      <c r="C156" s="698" t="s">
        <v>543</v>
      </c>
      <c r="D156" s="699" t="s">
        <v>544</v>
      </c>
      <c r="E156" s="700">
        <v>50113001</v>
      </c>
      <c r="F156" s="699" t="s">
        <v>548</v>
      </c>
      <c r="G156" s="698" t="s">
        <v>549</v>
      </c>
      <c r="H156" s="698">
        <v>47244</v>
      </c>
      <c r="I156" s="698">
        <v>47244</v>
      </c>
      <c r="J156" s="698" t="s">
        <v>828</v>
      </c>
      <c r="K156" s="698" t="s">
        <v>823</v>
      </c>
      <c r="L156" s="701">
        <v>143</v>
      </c>
      <c r="M156" s="701">
        <v>32</v>
      </c>
      <c r="N156" s="702">
        <v>4576</v>
      </c>
    </row>
    <row r="157" spans="1:14" ht="14.45" customHeight="1" x14ac:dyDescent="0.2">
      <c r="A157" s="696" t="s">
        <v>530</v>
      </c>
      <c r="B157" s="697" t="s">
        <v>531</v>
      </c>
      <c r="C157" s="698" t="s">
        <v>543</v>
      </c>
      <c r="D157" s="699" t="s">
        <v>544</v>
      </c>
      <c r="E157" s="700">
        <v>50113001</v>
      </c>
      <c r="F157" s="699" t="s">
        <v>548</v>
      </c>
      <c r="G157" s="698" t="s">
        <v>549</v>
      </c>
      <c r="H157" s="698">
        <v>848335</v>
      </c>
      <c r="I157" s="698">
        <v>155782</v>
      </c>
      <c r="J157" s="698" t="s">
        <v>830</v>
      </c>
      <c r="K157" s="698" t="s">
        <v>831</v>
      </c>
      <c r="L157" s="701">
        <v>54.839999999999996</v>
      </c>
      <c r="M157" s="701">
        <v>5</v>
      </c>
      <c r="N157" s="702">
        <v>274.2</v>
      </c>
    </row>
    <row r="158" spans="1:14" ht="14.45" customHeight="1" x14ac:dyDescent="0.2">
      <c r="A158" s="696" t="s">
        <v>530</v>
      </c>
      <c r="B158" s="697" t="s">
        <v>531</v>
      </c>
      <c r="C158" s="698" t="s">
        <v>543</v>
      </c>
      <c r="D158" s="699" t="s">
        <v>544</v>
      </c>
      <c r="E158" s="700">
        <v>50113001</v>
      </c>
      <c r="F158" s="699" t="s">
        <v>548</v>
      </c>
      <c r="G158" s="698" t="s">
        <v>549</v>
      </c>
      <c r="H158" s="698">
        <v>106093</v>
      </c>
      <c r="I158" s="698">
        <v>6093</v>
      </c>
      <c r="J158" s="698" t="s">
        <v>832</v>
      </c>
      <c r="K158" s="698" t="s">
        <v>833</v>
      </c>
      <c r="L158" s="701">
        <v>174.09750000000003</v>
      </c>
      <c r="M158" s="701">
        <v>4</v>
      </c>
      <c r="N158" s="702">
        <v>696.3900000000001</v>
      </c>
    </row>
    <row r="159" spans="1:14" ht="14.45" customHeight="1" x14ac:dyDescent="0.2">
      <c r="A159" s="696" t="s">
        <v>530</v>
      </c>
      <c r="B159" s="697" t="s">
        <v>531</v>
      </c>
      <c r="C159" s="698" t="s">
        <v>543</v>
      </c>
      <c r="D159" s="699" t="s">
        <v>544</v>
      </c>
      <c r="E159" s="700">
        <v>50113001</v>
      </c>
      <c r="F159" s="699" t="s">
        <v>548</v>
      </c>
      <c r="G159" s="698" t="s">
        <v>549</v>
      </c>
      <c r="H159" s="698">
        <v>106091</v>
      </c>
      <c r="I159" s="698">
        <v>6091</v>
      </c>
      <c r="J159" s="698" t="s">
        <v>832</v>
      </c>
      <c r="K159" s="698" t="s">
        <v>834</v>
      </c>
      <c r="L159" s="701">
        <v>90.433999999999997</v>
      </c>
      <c r="M159" s="701">
        <v>5</v>
      </c>
      <c r="N159" s="702">
        <v>452.17</v>
      </c>
    </row>
    <row r="160" spans="1:14" ht="14.45" customHeight="1" x14ac:dyDescent="0.2">
      <c r="A160" s="696" t="s">
        <v>530</v>
      </c>
      <c r="B160" s="697" t="s">
        <v>531</v>
      </c>
      <c r="C160" s="698" t="s">
        <v>543</v>
      </c>
      <c r="D160" s="699" t="s">
        <v>544</v>
      </c>
      <c r="E160" s="700">
        <v>50113001</v>
      </c>
      <c r="F160" s="699" t="s">
        <v>548</v>
      </c>
      <c r="G160" s="698" t="s">
        <v>549</v>
      </c>
      <c r="H160" s="698">
        <v>106092</v>
      </c>
      <c r="I160" s="698">
        <v>6092</v>
      </c>
      <c r="J160" s="698" t="s">
        <v>835</v>
      </c>
      <c r="K160" s="698" t="s">
        <v>836</v>
      </c>
      <c r="L160" s="701">
        <v>280.14999999999998</v>
      </c>
      <c r="M160" s="701">
        <v>2</v>
      </c>
      <c r="N160" s="702">
        <v>560.29999999999995</v>
      </c>
    </row>
    <row r="161" spans="1:14" ht="14.45" customHeight="1" x14ac:dyDescent="0.2">
      <c r="A161" s="696" t="s">
        <v>530</v>
      </c>
      <c r="B161" s="697" t="s">
        <v>531</v>
      </c>
      <c r="C161" s="698" t="s">
        <v>543</v>
      </c>
      <c r="D161" s="699" t="s">
        <v>544</v>
      </c>
      <c r="E161" s="700">
        <v>50113001</v>
      </c>
      <c r="F161" s="699" t="s">
        <v>548</v>
      </c>
      <c r="G161" s="698" t="s">
        <v>549</v>
      </c>
      <c r="H161" s="698">
        <v>102538</v>
      </c>
      <c r="I161" s="698">
        <v>2538</v>
      </c>
      <c r="J161" s="698" t="s">
        <v>837</v>
      </c>
      <c r="K161" s="698" t="s">
        <v>838</v>
      </c>
      <c r="L161" s="701">
        <v>50.05</v>
      </c>
      <c r="M161" s="701">
        <v>30</v>
      </c>
      <c r="N161" s="702">
        <v>1501.5</v>
      </c>
    </row>
    <row r="162" spans="1:14" ht="14.45" customHeight="1" x14ac:dyDescent="0.2">
      <c r="A162" s="696" t="s">
        <v>530</v>
      </c>
      <c r="B162" s="697" t="s">
        <v>531</v>
      </c>
      <c r="C162" s="698" t="s">
        <v>543</v>
      </c>
      <c r="D162" s="699" t="s">
        <v>544</v>
      </c>
      <c r="E162" s="700">
        <v>50113001</v>
      </c>
      <c r="F162" s="699" t="s">
        <v>548</v>
      </c>
      <c r="G162" s="698" t="s">
        <v>549</v>
      </c>
      <c r="H162" s="698">
        <v>125366</v>
      </c>
      <c r="I162" s="698">
        <v>25366</v>
      </c>
      <c r="J162" s="698" t="s">
        <v>839</v>
      </c>
      <c r="K162" s="698" t="s">
        <v>840</v>
      </c>
      <c r="L162" s="701">
        <v>65.42</v>
      </c>
      <c r="M162" s="701">
        <v>6</v>
      </c>
      <c r="N162" s="702">
        <v>392.52000000000004</v>
      </c>
    </row>
    <row r="163" spans="1:14" ht="14.45" customHeight="1" x14ac:dyDescent="0.2">
      <c r="A163" s="696" t="s">
        <v>530</v>
      </c>
      <c r="B163" s="697" t="s">
        <v>531</v>
      </c>
      <c r="C163" s="698" t="s">
        <v>543</v>
      </c>
      <c r="D163" s="699" t="s">
        <v>544</v>
      </c>
      <c r="E163" s="700">
        <v>50113001</v>
      </c>
      <c r="F163" s="699" t="s">
        <v>548</v>
      </c>
      <c r="G163" s="698" t="s">
        <v>549</v>
      </c>
      <c r="H163" s="698">
        <v>215605</v>
      </c>
      <c r="I163" s="698">
        <v>215605</v>
      </c>
      <c r="J163" s="698" t="s">
        <v>839</v>
      </c>
      <c r="K163" s="698" t="s">
        <v>841</v>
      </c>
      <c r="L163" s="701">
        <v>20.350000000000005</v>
      </c>
      <c r="M163" s="701">
        <v>1</v>
      </c>
      <c r="N163" s="702">
        <v>20.350000000000005</v>
      </c>
    </row>
    <row r="164" spans="1:14" ht="14.45" customHeight="1" x14ac:dyDescent="0.2">
      <c r="A164" s="696" t="s">
        <v>530</v>
      </c>
      <c r="B164" s="697" t="s">
        <v>531</v>
      </c>
      <c r="C164" s="698" t="s">
        <v>543</v>
      </c>
      <c r="D164" s="699" t="s">
        <v>544</v>
      </c>
      <c r="E164" s="700">
        <v>50113001</v>
      </c>
      <c r="F164" s="699" t="s">
        <v>548</v>
      </c>
      <c r="G164" s="698" t="s">
        <v>549</v>
      </c>
      <c r="H164" s="698">
        <v>109139</v>
      </c>
      <c r="I164" s="698">
        <v>176129</v>
      </c>
      <c r="J164" s="698" t="s">
        <v>842</v>
      </c>
      <c r="K164" s="698" t="s">
        <v>843</v>
      </c>
      <c r="L164" s="701">
        <v>639.13999999999987</v>
      </c>
      <c r="M164" s="701">
        <v>1</v>
      </c>
      <c r="N164" s="702">
        <v>639.13999999999987</v>
      </c>
    </row>
    <row r="165" spans="1:14" ht="14.45" customHeight="1" x14ac:dyDescent="0.2">
      <c r="A165" s="696" t="s">
        <v>530</v>
      </c>
      <c r="B165" s="697" t="s">
        <v>531</v>
      </c>
      <c r="C165" s="698" t="s">
        <v>543</v>
      </c>
      <c r="D165" s="699" t="s">
        <v>544</v>
      </c>
      <c r="E165" s="700">
        <v>50113001</v>
      </c>
      <c r="F165" s="699" t="s">
        <v>548</v>
      </c>
      <c r="G165" s="698" t="s">
        <v>549</v>
      </c>
      <c r="H165" s="698">
        <v>193746</v>
      </c>
      <c r="I165" s="698">
        <v>93746</v>
      </c>
      <c r="J165" s="698" t="s">
        <v>844</v>
      </c>
      <c r="K165" s="698" t="s">
        <v>845</v>
      </c>
      <c r="L165" s="701">
        <v>523.48499854979013</v>
      </c>
      <c r="M165" s="701">
        <v>12</v>
      </c>
      <c r="N165" s="702">
        <v>6281.8199825974816</v>
      </c>
    </row>
    <row r="166" spans="1:14" ht="14.45" customHeight="1" x14ac:dyDescent="0.2">
      <c r="A166" s="696" t="s">
        <v>530</v>
      </c>
      <c r="B166" s="697" t="s">
        <v>531</v>
      </c>
      <c r="C166" s="698" t="s">
        <v>543</v>
      </c>
      <c r="D166" s="699" t="s">
        <v>544</v>
      </c>
      <c r="E166" s="700">
        <v>50113001</v>
      </c>
      <c r="F166" s="699" t="s">
        <v>548</v>
      </c>
      <c r="G166" s="698" t="s">
        <v>306</v>
      </c>
      <c r="H166" s="698">
        <v>103575</v>
      </c>
      <c r="I166" s="698">
        <v>3575</v>
      </c>
      <c r="J166" s="698" t="s">
        <v>846</v>
      </c>
      <c r="K166" s="698" t="s">
        <v>847</v>
      </c>
      <c r="L166" s="701">
        <v>78.682222222222236</v>
      </c>
      <c r="M166" s="701">
        <v>18</v>
      </c>
      <c r="N166" s="702">
        <v>1416.2800000000002</v>
      </c>
    </row>
    <row r="167" spans="1:14" ht="14.45" customHeight="1" x14ac:dyDescent="0.2">
      <c r="A167" s="696" t="s">
        <v>530</v>
      </c>
      <c r="B167" s="697" t="s">
        <v>531</v>
      </c>
      <c r="C167" s="698" t="s">
        <v>543</v>
      </c>
      <c r="D167" s="699" t="s">
        <v>544</v>
      </c>
      <c r="E167" s="700">
        <v>50113001</v>
      </c>
      <c r="F167" s="699" t="s">
        <v>548</v>
      </c>
      <c r="G167" s="698" t="s">
        <v>549</v>
      </c>
      <c r="H167" s="698">
        <v>216572</v>
      </c>
      <c r="I167" s="698">
        <v>216572</v>
      </c>
      <c r="J167" s="698" t="s">
        <v>848</v>
      </c>
      <c r="K167" s="698" t="s">
        <v>849</v>
      </c>
      <c r="L167" s="701">
        <v>43.813339383914688</v>
      </c>
      <c r="M167" s="701">
        <v>620</v>
      </c>
      <c r="N167" s="702">
        <v>27164.270418027107</v>
      </c>
    </row>
    <row r="168" spans="1:14" ht="14.45" customHeight="1" x14ac:dyDescent="0.2">
      <c r="A168" s="696" t="s">
        <v>530</v>
      </c>
      <c r="B168" s="697" t="s">
        <v>531</v>
      </c>
      <c r="C168" s="698" t="s">
        <v>543</v>
      </c>
      <c r="D168" s="699" t="s">
        <v>544</v>
      </c>
      <c r="E168" s="700">
        <v>50113001</v>
      </c>
      <c r="F168" s="699" t="s">
        <v>548</v>
      </c>
      <c r="G168" s="698" t="s">
        <v>549</v>
      </c>
      <c r="H168" s="698">
        <v>223200</v>
      </c>
      <c r="I168" s="698">
        <v>223200</v>
      </c>
      <c r="J168" s="698" t="s">
        <v>850</v>
      </c>
      <c r="K168" s="698" t="s">
        <v>851</v>
      </c>
      <c r="L168" s="701">
        <v>58.13</v>
      </c>
      <c r="M168" s="701">
        <v>8</v>
      </c>
      <c r="N168" s="702">
        <v>465.04</v>
      </c>
    </row>
    <row r="169" spans="1:14" ht="14.45" customHeight="1" x14ac:dyDescent="0.2">
      <c r="A169" s="696" t="s">
        <v>530</v>
      </c>
      <c r="B169" s="697" t="s">
        <v>531</v>
      </c>
      <c r="C169" s="698" t="s">
        <v>543</v>
      </c>
      <c r="D169" s="699" t="s">
        <v>544</v>
      </c>
      <c r="E169" s="700">
        <v>50113001</v>
      </c>
      <c r="F169" s="699" t="s">
        <v>548</v>
      </c>
      <c r="G169" s="698" t="s">
        <v>549</v>
      </c>
      <c r="H169" s="698">
        <v>241678</v>
      </c>
      <c r="I169" s="698">
        <v>241678</v>
      </c>
      <c r="J169" s="698" t="s">
        <v>852</v>
      </c>
      <c r="K169" s="698" t="s">
        <v>853</v>
      </c>
      <c r="L169" s="701">
        <v>94.71</v>
      </c>
      <c r="M169" s="701">
        <v>3</v>
      </c>
      <c r="N169" s="702">
        <v>284.13</v>
      </c>
    </row>
    <row r="170" spans="1:14" ht="14.45" customHeight="1" x14ac:dyDescent="0.2">
      <c r="A170" s="696" t="s">
        <v>530</v>
      </c>
      <c r="B170" s="697" t="s">
        <v>531</v>
      </c>
      <c r="C170" s="698" t="s">
        <v>543</v>
      </c>
      <c r="D170" s="699" t="s">
        <v>544</v>
      </c>
      <c r="E170" s="700">
        <v>50113001</v>
      </c>
      <c r="F170" s="699" t="s">
        <v>548</v>
      </c>
      <c r="G170" s="698" t="s">
        <v>549</v>
      </c>
      <c r="H170" s="698">
        <v>51383</v>
      </c>
      <c r="I170" s="698">
        <v>51383</v>
      </c>
      <c r="J170" s="698" t="s">
        <v>854</v>
      </c>
      <c r="K170" s="698" t="s">
        <v>855</v>
      </c>
      <c r="L170" s="701">
        <v>93.5</v>
      </c>
      <c r="M170" s="701">
        <v>101</v>
      </c>
      <c r="N170" s="702">
        <v>9443.5</v>
      </c>
    </row>
    <row r="171" spans="1:14" ht="14.45" customHeight="1" x14ac:dyDescent="0.2">
      <c r="A171" s="696" t="s">
        <v>530</v>
      </c>
      <c r="B171" s="697" t="s">
        <v>531</v>
      </c>
      <c r="C171" s="698" t="s">
        <v>543</v>
      </c>
      <c r="D171" s="699" t="s">
        <v>544</v>
      </c>
      <c r="E171" s="700">
        <v>50113001</v>
      </c>
      <c r="F171" s="699" t="s">
        <v>548</v>
      </c>
      <c r="G171" s="698" t="s">
        <v>549</v>
      </c>
      <c r="H171" s="698">
        <v>51367</v>
      </c>
      <c r="I171" s="698">
        <v>51367</v>
      </c>
      <c r="J171" s="698" t="s">
        <v>854</v>
      </c>
      <c r="K171" s="698" t="s">
        <v>856</v>
      </c>
      <c r="L171" s="701">
        <v>92.950000000000017</v>
      </c>
      <c r="M171" s="701">
        <v>303</v>
      </c>
      <c r="N171" s="702">
        <v>28163.850000000006</v>
      </c>
    </row>
    <row r="172" spans="1:14" ht="14.45" customHeight="1" x14ac:dyDescent="0.2">
      <c r="A172" s="696" t="s">
        <v>530</v>
      </c>
      <c r="B172" s="697" t="s">
        <v>531</v>
      </c>
      <c r="C172" s="698" t="s">
        <v>543</v>
      </c>
      <c r="D172" s="699" t="s">
        <v>544</v>
      </c>
      <c r="E172" s="700">
        <v>50113001</v>
      </c>
      <c r="F172" s="699" t="s">
        <v>548</v>
      </c>
      <c r="G172" s="698" t="s">
        <v>549</v>
      </c>
      <c r="H172" s="698">
        <v>51366</v>
      </c>
      <c r="I172" s="698">
        <v>51366</v>
      </c>
      <c r="J172" s="698" t="s">
        <v>854</v>
      </c>
      <c r="K172" s="698" t="s">
        <v>857</v>
      </c>
      <c r="L172" s="701">
        <v>171.60000000000002</v>
      </c>
      <c r="M172" s="701">
        <v>101</v>
      </c>
      <c r="N172" s="702">
        <v>17331.600000000002</v>
      </c>
    </row>
    <row r="173" spans="1:14" ht="14.45" customHeight="1" x14ac:dyDescent="0.2">
      <c r="A173" s="696" t="s">
        <v>530</v>
      </c>
      <c r="B173" s="697" t="s">
        <v>531</v>
      </c>
      <c r="C173" s="698" t="s">
        <v>543</v>
      </c>
      <c r="D173" s="699" t="s">
        <v>544</v>
      </c>
      <c r="E173" s="700">
        <v>50113001</v>
      </c>
      <c r="F173" s="699" t="s">
        <v>548</v>
      </c>
      <c r="G173" s="698" t="s">
        <v>549</v>
      </c>
      <c r="H173" s="698">
        <v>51384</v>
      </c>
      <c r="I173" s="698">
        <v>51384</v>
      </c>
      <c r="J173" s="698" t="s">
        <v>854</v>
      </c>
      <c r="K173" s="698" t="s">
        <v>858</v>
      </c>
      <c r="L173" s="701">
        <v>192.49999999999997</v>
      </c>
      <c r="M173" s="701">
        <v>26</v>
      </c>
      <c r="N173" s="702">
        <v>5004.9999999999991</v>
      </c>
    </row>
    <row r="174" spans="1:14" ht="14.45" customHeight="1" x14ac:dyDescent="0.2">
      <c r="A174" s="696" t="s">
        <v>530</v>
      </c>
      <c r="B174" s="697" t="s">
        <v>531</v>
      </c>
      <c r="C174" s="698" t="s">
        <v>543</v>
      </c>
      <c r="D174" s="699" t="s">
        <v>544</v>
      </c>
      <c r="E174" s="700">
        <v>50113001</v>
      </c>
      <c r="F174" s="699" t="s">
        <v>548</v>
      </c>
      <c r="G174" s="698" t="s">
        <v>549</v>
      </c>
      <c r="H174" s="698">
        <v>241993</v>
      </c>
      <c r="I174" s="698">
        <v>241993</v>
      </c>
      <c r="J174" s="698" t="s">
        <v>859</v>
      </c>
      <c r="K174" s="698" t="s">
        <v>860</v>
      </c>
      <c r="L174" s="701">
        <v>94.29000000000002</v>
      </c>
      <c r="M174" s="701">
        <v>2</v>
      </c>
      <c r="N174" s="702">
        <v>188.58000000000004</v>
      </c>
    </row>
    <row r="175" spans="1:14" ht="14.45" customHeight="1" x14ac:dyDescent="0.2">
      <c r="A175" s="696" t="s">
        <v>530</v>
      </c>
      <c r="B175" s="697" t="s">
        <v>531</v>
      </c>
      <c r="C175" s="698" t="s">
        <v>543</v>
      </c>
      <c r="D175" s="699" t="s">
        <v>544</v>
      </c>
      <c r="E175" s="700">
        <v>50113001</v>
      </c>
      <c r="F175" s="699" t="s">
        <v>548</v>
      </c>
      <c r="G175" s="698" t="s">
        <v>549</v>
      </c>
      <c r="H175" s="698">
        <v>208988</v>
      </c>
      <c r="I175" s="698">
        <v>208988</v>
      </c>
      <c r="J175" s="698" t="s">
        <v>861</v>
      </c>
      <c r="K175" s="698" t="s">
        <v>862</v>
      </c>
      <c r="L175" s="701">
        <v>555.16999999999996</v>
      </c>
      <c r="M175" s="701">
        <v>37</v>
      </c>
      <c r="N175" s="702">
        <v>20541.289999999997</v>
      </c>
    </row>
    <row r="176" spans="1:14" ht="14.45" customHeight="1" x14ac:dyDescent="0.2">
      <c r="A176" s="696" t="s">
        <v>530</v>
      </c>
      <c r="B176" s="697" t="s">
        <v>531</v>
      </c>
      <c r="C176" s="698" t="s">
        <v>543</v>
      </c>
      <c r="D176" s="699" t="s">
        <v>544</v>
      </c>
      <c r="E176" s="700">
        <v>50113001</v>
      </c>
      <c r="F176" s="699" t="s">
        <v>548</v>
      </c>
      <c r="G176" s="698" t="s">
        <v>549</v>
      </c>
      <c r="H176" s="698">
        <v>208990</v>
      </c>
      <c r="I176" s="698">
        <v>208990</v>
      </c>
      <c r="J176" s="698" t="s">
        <v>863</v>
      </c>
      <c r="K176" s="698" t="s">
        <v>862</v>
      </c>
      <c r="L176" s="701">
        <v>668.4699999999998</v>
      </c>
      <c r="M176" s="701">
        <v>35</v>
      </c>
      <c r="N176" s="702">
        <v>23396.449999999993</v>
      </c>
    </row>
    <row r="177" spans="1:14" ht="14.45" customHeight="1" x14ac:dyDescent="0.2">
      <c r="A177" s="696" t="s">
        <v>530</v>
      </c>
      <c r="B177" s="697" t="s">
        <v>531</v>
      </c>
      <c r="C177" s="698" t="s">
        <v>543</v>
      </c>
      <c r="D177" s="699" t="s">
        <v>544</v>
      </c>
      <c r="E177" s="700">
        <v>50113001</v>
      </c>
      <c r="F177" s="699" t="s">
        <v>548</v>
      </c>
      <c r="G177" s="698" t="s">
        <v>549</v>
      </c>
      <c r="H177" s="698">
        <v>850638</v>
      </c>
      <c r="I177" s="698">
        <v>500886</v>
      </c>
      <c r="J177" s="698" t="s">
        <v>864</v>
      </c>
      <c r="K177" s="698" t="s">
        <v>865</v>
      </c>
      <c r="L177" s="701">
        <v>49.319999999999993</v>
      </c>
      <c r="M177" s="701">
        <v>1</v>
      </c>
      <c r="N177" s="702">
        <v>49.319999999999993</v>
      </c>
    </row>
    <row r="178" spans="1:14" ht="14.45" customHeight="1" x14ac:dyDescent="0.2">
      <c r="A178" s="696" t="s">
        <v>530</v>
      </c>
      <c r="B178" s="697" t="s">
        <v>531</v>
      </c>
      <c r="C178" s="698" t="s">
        <v>543</v>
      </c>
      <c r="D178" s="699" t="s">
        <v>544</v>
      </c>
      <c r="E178" s="700">
        <v>50113001</v>
      </c>
      <c r="F178" s="699" t="s">
        <v>548</v>
      </c>
      <c r="G178" s="698" t="s">
        <v>549</v>
      </c>
      <c r="H178" s="698">
        <v>224965</v>
      </c>
      <c r="I178" s="698">
        <v>224965</v>
      </c>
      <c r="J178" s="698" t="s">
        <v>866</v>
      </c>
      <c r="K178" s="698" t="s">
        <v>867</v>
      </c>
      <c r="L178" s="701">
        <v>108.14166666666665</v>
      </c>
      <c r="M178" s="701">
        <v>18</v>
      </c>
      <c r="N178" s="702">
        <v>1946.5499999999997</v>
      </c>
    </row>
    <row r="179" spans="1:14" ht="14.45" customHeight="1" x14ac:dyDescent="0.2">
      <c r="A179" s="696" t="s">
        <v>530</v>
      </c>
      <c r="B179" s="697" t="s">
        <v>531</v>
      </c>
      <c r="C179" s="698" t="s">
        <v>543</v>
      </c>
      <c r="D179" s="699" t="s">
        <v>544</v>
      </c>
      <c r="E179" s="700">
        <v>50113001</v>
      </c>
      <c r="F179" s="699" t="s">
        <v>548</v>
      </c>
      <c r="G179" s="698" t="s">
        <v>306</v>
      </c>
      <c r="H179" s="698">
        <v>227475</v>
      </c>
      <c r="I179" s="698">
        <v>227475</v>
      </c>
      <c r="J179" s="698" t="s">
        <v>868</v>
      </c>
      <c r="K179" s="698" t="s">
        <v>869</v>
      </c>
      <c r="L179" s="701">
        <v>1283.2706250000001</v>
      </c>
      <c r="M179" s="701">
        <v>9.6</v>
      </c>
      <c r="N179" s="702">
        <v>12319.398000000001</v>
      </c>
    </row>
    <row r="180" spans="1:14" ht="14.45" customHeight="1" x14ac:dyDescent="0.2">
      <c r="A180" s="696" t="s">
        <v>530</v>
      </c>
      <c r="B180" s="697" t="s">
        <v>531</v>
      </c>
      <c r="C180" s="698" t="s">
        <v>543</v>
      </c>
      <c r="D180" s="699" t="s">
        <v>544</v>
      </c>
      <c r="E180" s="700">
        <v>50113001</v>
      </c>
      <c r="F180" s="699" t="s">
        <v>548</v>
      </c>
      <c r="G180" s="698" t="s">
        <v>549</v>
      </c>
      <c r="H180" s="698">
        <v>187299</v>
      </c>
      <c r="I180" s="698">
        <v>87299</v>
      </c>
      <c r="J180" s="698" t="s">
        <v>870</v>
      </c>
      <c r="K180" s="698" t="s">
        <v>871</v>
      </c>
      <c r="L180" s="701">
        <v>1003.63</v>
      </c>
      <c r="M180" s="701">
        <v>17</v>
      </c>
      <c r="N180" s="702">
        <v>17061.71</v>
      </c>
    </row>
    <row r="181" spans="1:14" ht="14.45" customHeight="1" x14ac:dyDescent="0.2">
      <c r="A181" s="696" t="s">
        <v>530</v>
      </c>
      <c r="B181" s="697" t="s">
        <v>531</v>
      </c>
      <c r="C181" s="698" t="s">
        <v>543</v>
      </c>
      <c r="D181" s="699" t="s">
        <v>544</v>
      </c>
      <c r="E181" s="700">
        <v>50113001</v>
      </c>
      <c r="F181" s="699" t="s">
        <v>548</v>
      </c>
      <c r="G181" s="698" t="s">
        <v>549</v>
      </c>
      <c r="H181" s="698">
        <v>193724</v>
      </c>
      <c r="I181" s="698">
        <v>93724</v>
      </c>
      <c r="J181" s="698" t="s">
        <v>872</v>
      </c>
      <c r="K181" s="698" t="s">
        <v>873</v>
      </c>
      <c r="L181" s="701">
        <v>68.239999999999981</v>
      </c>
      <c r="M181" s="701">
        <v>1</v>
      </c>
      <c r="N181" s="702">
        <v>68.239999999999981</v>
      </c>
    </row>
    <row r="182" spans="1:14" ht="14.45" customHeight="1" x14ac:dyDescent="0.2">
      <c r="A182" s="696" t="s">
        <v>530</v>
      </c>
      <c r="B182" s="697" t="s">
        <v>531</v>
      </c>
      <c r="C182" s="698" t="s">
        <v>543</v>
      </c>
      <c r="D182" s="699" t="s">
        <v>544</v>
      </c>
      <c r="E182" s="700">
        <v>50113001</v>
      </c>
      <c r="F182" s="699" t="s">
        <v>548</v>
      </c>
      <c r="G182" s="698" t="s">
        <v>549</v>
      </c>
      <c r="H182" s="698">
        <v>193723</v>
      </c>
      <c r="I182" s="698">
        <v>93723</v>
      </c>
      <c r="J182" s="698" t="s">
        <v>874</v>
      </c>
      <c r="K182" s="698" t="s">
        <v>875</v>
      </c>
      <c r="L182" s="701">
        <v>40.229999999999997</v>
      </c>
      <c r="M182" s="701">
        <v>4</v>
      </c>
      <c r="N182" s="702">
        <v>160.91999999999999</v>
      </c>
    </row>
    <row r="183" spans="1:14" ht="14.45" customHeight="1" x14ac:dyDescent="0.2">
      <c r="A183" s="696" t="s">
        <v>530</v>
      </c>
      <c r="B183" s="697" t="s">
        <v>531</v>
      </c>
      <c r="C183" s="698" t="s">
        <v>543</v>
      </c>
      <c r="D183" s="699" t="s">
        <v>544</v>
      </c>
      <c r="E183" s="700">
        <v>50113001</v>
      </c>
      <c r="F183" s="699" t="s">
        <v>548</v>
      </c>
      <c r="G183" s="698" t="s">
        <v>549</v>
      </c>
      <c r="H183" s="698">
        <v>502059</v>
      </c>
      <c r="I183" s="698">
        <v>0</v>
      </c>
      <c r="J183" s="698" t="s">
        <v>876</v>
      </c>
      <c r="K183" s="698" t="s">
        <v>877</v>
      </c>
      <c r="L183" s="701">
        <v>254.09999999999997</v>
      </c>
      <c r="M183" s="701">
        <v>144</v>
      </c>
      <c r="N183" s="702">
        <v>36590.399999999994</v>
      </c>
    </row>
    <row r="184" spans="1:14" ht="14.45" customHeight="1" x14ac:dyDescent="0.2">
      <c r="A184" s="696" t="s">
        <v>530</v>
      </c>
      <c r="B184" s="697" t="s">
        <v>531</v>
      </c>
      <c r="C184" s="698" t="s">
        <v>543</v>
      </c>
      <c r="D184" s="699" t="s">
        <v>544</v>
      </c>
      <c r="E184" s="700">
        <v>50113001</v>
      </c>
      <c r="F184" s="699" t="s">
        <v>548</v>
      </c>
      <c r="G184" s="698" t="s">
        <v>549</v>
      </c>
      <c r="H184" s="698">
        <v>902048</v>
      </c>
      <c r="I184" s="698">
        <v>0</v>
      </c>
      <c r="J184" s="698" t="s">
        <v>878</v>
      </c>
      <c r="K184" s="698" t="s">
        <v>879</v>
      </c>
      <c r="L184" s="701">
        <v>331.2</v>
      </c>
      <c r="M184" s="701">
        <v>76</v>
      </c>
      <c r="N184" s="702">
        <v>25171.199999999997</v>
      </c>
    </row>
    <row r="185" spans="1:14" ht="14.45" customHeight="1" x14ac:dyDescent="0.2">
      <c r="A185" s="696" t="s">
        <v>530</v>
      </c>
      <c r="B185" s="697" t="s">
        <v>531</v>
      </c>
      <c r="C185" s="698" t="s">
        <v>543</v>
      </c>
      <c r="D185" s="699" t="s">
        <v>544</v>
      </c>
      <c r="E185" s="700">
        <v>50113001</v>
      </c>
      <c r="F185" s="699" t="s">
        <v>548</v>
      </c>
      <c r="G185" s="698" t="s">
        <v>549</v>
      </c>
      <c r="H185" s="698">
        <v>498359</v>
      </c>
      <c r="I185" s="698">
        <v>0</v>
      </c>
      <c r="J185" s="698" t="s">
        <v>880</v>
      </c>
      <c r="K185" s="698" t="s">
        <v>879</v>
      </c>
      <c r="L185" s="701">
        <v>331.2</v>
      </c>
      <c r="M185" s="701">
        <v>520</v>
      </c>
      <c r="N185" s="702">
        <v>172224</v>
      </c>
    </row>
    <row r="186" spans="1:14" ht="14.45" customHeight="1" x14ac:dyDescent="0.2">
      <c r="A186" s="696" t="s">
        <v>530</v>
      </c>
      <c r="B186" s="697" t="s">
        <v>531</v>
      </c>
      <c r="C186" s="698" t="s">
        <v>543</v>
      </c>
      <c r="D186" s="699" t="s">
        <v>544</v>
      </c>
      <c r="E186" s="700">
        <v>50113001</v>
      </c>
      <c r="F186" s="699" t="s">
        <v>548</v>
      </c>
      <c r="G186" s="698" t="s">
        <v>549</v>
      </c>
      <c r="H186" s="698">
        <v>500899</v>
      </c>
      <c r="I186" s="698">
        <v>0</v>
      </c>
      <c r="J186" s="698" t="s">
        <v>881</v>
      </c>
      <c r="K186" s="698" t="s">
        <v>882</v>
      </c>
      <c r="L186" s="701">
        <v>331.2</v>
      </c>
      <c r="M186" s="701">
        <v>250</v>
      </c>
      <c r="N186" s="702">
        <v>82800</v>
      </c>
    </row>
    <row r="187" spans="1:14" ht="14.45" customHeight="1" x14ac:dyDescent="0.2">
      <c r="A187" s="696" t="s">
        <v>530</v>
      </c>
      <c r="B187" s="697" t="s">
        <v>531</v>
      </c>
      <c r="C187" s="698" t="s">
        <v>543</v>
      </c>
      <c r="D187" s="699" t="s">
        <v>544</v>
      </c>
      <c r="E187" s="700">
        <v>50113001</v>
      </c>
      <c r="F187" s="699" t="s">
        <v>548</v>
      </c>
      <c r="G187" s="698" t="s">
        <v>549</v>
      </c>
      <c r="H187" s="698">
        <v>499276</v>
      </c>
      <c r="I187" s="698">
        <v>0</v>
      </c>
      <c r="J187" s="698" t="s">
        <v>883</v>
      </c>
      <c r="K187" s="698" t="s">
        <v>877</v>
      </c>
      <c r="L187" s="701">
        <v>290.56133333333327</v>
      </c>
      <c r="M187" s="701">
        <v>120</v>
      </c>
      <c r="N187" s="702">
        <v>34867.359999999993</v>
      </c>
    </row>
    <row r="188" spans="1:14" ht="14.45" customHeight="1" x14ac:dyDescent="0.2">
      <c r="A188" s="696" t="s">
        <v>530</v>
      </c>
      <c r="B188" s="697" t="s">
        <v>531</v>
      </c>
      <c r="C188" s="698" t="s">
        <v>543</v>
      </c>
      <c r="D188" s="699" t="s">
        <v>544</v>
      </c>
      <c r="E188" s="700">
        <v>50113001</v>
      </c>
      <c r="F188" s="699" t="s">
        <v>548</v>
      </c>
      <c r="G188" s="698" t="s">
        <v>549</v>
      </c>
      <c r="H188" s="698">
        <v>398077</v>
      </c>
      <c r="I188" s="698">
        <v>0</v>
      </c>
      <c r="J188" s="698" t="s">
        <v>884</v>
      </c>
      <c r="K188" s="698" t="s">
        <v>885</v>
      </c>
      <c r="L188" s="701">
        <v>42.55</v>
      </c>
      <c r="M188" s="701">
        <v>70</v>
      </c>
      <c r="N188" s="702">
        <v>2978.5</v>
      </c>
    </row>
    <row r="189" spans="1:14" ht="14.45" customHeight="1" x14ac:dyDescent="0.2">
      <c r="A189" s="696" t="s">
        <v>530</v>
      </c>
      <c r="B189" s="697" t="s">
        <v>531</v>
      </c>
      <c r="C189" s="698" t="s">
        <v>543</v>
      </c>
      <c r="D189" s="699" t="s">
        <v>544</v>
      </c>
      <c r="E189" s="700">
        <v>50113001</v>
      </c>
      <c r="F189" s="699" t="s">
        <v>548</v>
      </c>
      <c r="G189" s="698" t="s">
        <v>549</v>
      </c>
      <c r="H189" s="698">
        <v>397413</v>
      </c>
      <c r="I189" s="698">
        <v>0</v>
      </c>
      <c r="J189" s="698" t="s">
        <v>886</v>
      </c>
      <c r="K189" s="698" t="s">
        <v>887</v>
      </c>
      <c r="L189" s="701">
        <v>195.17526807297881</v>
      </c>
      <c r="M189" s="701">
        <v>10</v>
      </c>
      <c r="N189" s="702">
        <v>1951.7526807297882</v>
      </c>
    </row>
    <row r="190" spans="1:14" ht="14.45" customHeight="1" x14ac:dyDescent="0.2">
      <c r="A190" s="696" t="s">
        <v>530</v>
      </c>
      <c r="B190" s="697" t="s">
        <v>531</v>
      </c>
      <c r="C190" s="698" t="s">
        <v>543</v>
      </c>
      <c r="D190" s="699" t="s">
        <v>544</v>
      </c>
      <c r="E190" s="700">
        <v>50113001</v>
      </c>
      <c r="F190" s="699" t="s">
        <v>548</v>
      </c>
      <c r="G190" s="698" t="s">
        <v>549</v>
      </c>
      <c r="H190" s="698">
        <v>218183</v>
      </c>
      <c r="I190" s="698">
        <v>218183</v>
      </c>
      <c r="J190" s="698" t="s">
        <v>888</v>
      </c>
      <c r="K190" s="698" t="s">
        <v>889</v>
      </c>
      <c r="L190" s="701">
        <v>565.88</v>
      </c>
      <c r="M190" s="701">
        <v>16</v>
      </c>
      <c r="N190" s="702">
        <v>9054.08</v>
      </c>
    </row>
    <row r="191" spans="1:14" ht="14.45" customHeight="1" x14ac:dyDescent="0.2">
      <c r="A191" s="696" t="s">
        <v>530</v>
      </c>
      <c r="B191" s="697" t="s">
        <v>531</v>
      </c>
      <c r="C191" s="698" t="s">
        <v>543</v>
      </c>
      <c r="D191" s="699" t="s">
        <v>544</v>
      </c>
      <c r="E191" s="700">
        <v>50113001</v>
      </c>
      <c r="F191" s="699" t="s">
        <v>548</v>
      </c>
      <c r="G191" s="698" t="s">
        <v>563</v>
      </c>
      <c r="H191" s="698">
        <v>162748</v>
      </c>
      <c r="I191" s="698">
        <v>162748</v>
      </c>
      <c r="J191" s="698" t="s">
        <v>890</v>
      </c>
      <c r="K191" s="698" t="s">
        <v>891</v>
      </c>
      <c r="L191" s="701">
        <v>753.9</v>
      </c>
      <c r="M191" s="701">
        <v>3</v>
      </c>
      <c r="N191" s="702">
        <v>2261.6999999999998</v>
      </c>
    </row>
    <row r="192" spans="1:14" ht="14.45" customHeight="1" x14ac:dyDescent="0.2">
      <c r="A192" s="696" t="s">
        <v>530</v>
      </c>
      <c r="B192" s="697" t="s">
        <v>531</v>
      </c>
      <c r="C192" s="698" t="s">
        <v>543</v>
      </c>
      <c r="D192" s="699" t="s">
        <v>544</v>
      </c>
      <c r="E192" s="700">
        <v>50113001</v>
      </c>
      <c r="F192" s="699" t="s">
        <v>548</v>
      </c>
      <c r="G192" s="698" t="s">
        <v>563</v>
      </c>
      <c r="H192" s="698">
        <v>178686</v>
      </c>
      <c r="I192" s="698">
        <v>178686</v>
      </c>
      <c r="J192" s="698" t="s">
        <v>892</v>
      </c>
      <c r="K192" s="698" t="s">
        <v>893</v>
      </c>
      <c r="L192" s="701">
        <v>84.59</v>
      </c>
      <c r="M192" s="701">
        <v>1</v>
      </c>
      <c r="N192" s="702">
        <v>84.59</v>
      </c>
    </row>
    <row r="193" spans="1:14" ht="14.45" customHeight="1" x14ac:dyDescent="0.2">
      <c r="A193" s="696" t="s">
        <v>530</v>
      </c>
      <c r="B193" s="697" t="s">
        <v>531</v>
      </c>
      <c r="C193" s="698" t="s">
        <v>543</v>
      </c>
      <c r="D193" s="699" t="s">
        <v>544</v>
      </c>
      <c r="E193" s="700">
        <v>50113001</v>
      </c>
      <c r="F193" s="699" t="s">
        <v>548</v>
      </c>
      <c r="G193" s="698" t="s">
        <v>549</v>
      </c>
      <c r="H193" s="698">
        <v>848725</v>
      </c>
      <c r="I193" s="698">
        <v>107677</v>
      </c>
      <c r="J193" s="698" t="s">
        <v>894</v>
      </c>
      <c r="K193" s="698" t="s">
        <v>895</v>
      </c>
      <c r="L193" s="701">
        <v>455.07142857142867</v>
      </c>
      <c r="M193" s="701">
        <v>70</v>
      </c>
      <c r="N193" s="702">
        <v>31855.000000000007</v>
      </c>
    </row>
    <row r="194" spans="1:14" ht="14.45" customHeight="1" x14ac:dyDescent="0.2">
      <c r="A194" s="696" t="s">
        <v>530</v>
      </c>
      <c r="B194" s="697" t="s">
        <v>531</v>
      </c>
      <c r="C194" s="698" t="s">
        <v>543</v>
      </c>
      <c r="D194" s="699" t="s">
        <v>544</v>
      </c>
      <c r="E194" s="700">
        <v>50113001</v>
      </c>
      <c r="F194" s="699" t="s">
        <v>548</v>
      </c>
      <c r="G194" s="698" t="s">
        <v>549</v>
      </c>
      <c r="H194" s="698">
        <v>230426</v>
      </c>
      <c r="I194" s="698">
        <v>230426</v>
      </c>
      <c r="J194" s="698" t="s">
        <v>896</v>
      </c>
      <c r="K194" s="698" t="s">
        <v>897</v>
      </c>
      <c r="L194" s="701">
        <v>77.87</v>
      </c>
      <c r="M194" s="701">
        <v>2</v>
      </c>
      <c r="N194" s="702">
        <v>155.74</v>
      </c>
    </row>
    <row r="195" spans="1:14" ht="14.45" customHeight="1" x14ac:dyDescent="0.2">
      <c r="A195" s="696" t="s">
        <v>530</v>
      </c>
      <c r="B195" s="697" t="s">
        <v>531</v>
      </c>
      <c r="C195" s="698" t="s">
        <v>543</v>
      </c>
      <c r="D195" s="699" t="s">
        <v>544</v>
      </c>
      <c r="E195" s="700">
        <v>50113001</v>
      </c>
      <c r="F195" s="699" t="s">
        <v>548</v>
      </c>
      <c r="G195" s="698" t="s">
        <v>549</v>
      </c>
      <c r="H195" s="698">
        <v>100489</v>
      </c>
      <c r="I195" s="698">
        <v>489</v>
      </c>
      <c r="J195" s="698" t="s">
        <v>896</v>
      </c>
      <c r="K195" s="698" t="s">
        <v>898</v>
      </c>
      <c r="L195" s="701">
        <v>47.140000000000008</v>
      </c>
      <c r="M195" s="701">
        <v>75</v>
      </c>
      <c r="N195" s="702">
        <v>3535.5000000000005</v>
      </c>
    </row>
    <row r="196" spans="1:14" ht="14.45" customHeight="1" x14ac:dyDescent="0.2">
      <c r="A196" s="696" t="s">
        <v>530</v>
      </c>
      <c r="B196" s="697" t="s">
        <v>531</v>
      </c>
      <c r="C196" s="698" t="s">
        <v>543</v>
      </c>
      <c r="D196" s="699" t="s">
        <v>544</v>
      </c>
      <c r="E196" s="700">
        <v>50113001</v>
      </c>
      <c r="F196" s="699" t="s">
        <v>548</v>
      </c>
      <c r="G196" s="698" t="s">
        <v>549</v>
      </c>
      <c r="H196" s="698">
        <v>29938</v>
      </c>
      <c r="I196" s="698">
        <v>29938</v>
      </c>
      <c r="J196" s="698" t="s">
        <v>899</v>
      </c>
      <c r="K196" s="698" t="s">
        <v>900</v>
      </c>
      <c r="L196" s="701">
        <v>2057.2799999999997</v>
      </c>
      <c r="M196" s="701">
        <v>1</v>
      </c>
      <c r="N196" s="702">
        <v>2057.2799999999997</v>
      </c>
    </row>
    <row r="197" spans="1:14" ht="14.45" customHeight="1" x14ac:dyDescent="0.2">
      <c r="A197" s="696" t="s">
        <v>530</v>
      </c>
      <c r="B197" s="697" t="s">
        <v>531</v>
      </c>
      <c r="C197" s="698" t="s">
        <v>543</v>
      </c>
      <c r="D197" s="699" t="s">
        <v>544</v>
      </c>
      <c r="E197" s="700">
        <v>50113001</v>
      </c>
      <c r="F197" s="699" t="s">
        <v>548</v>
      </c>
      <c r="G197" s="698" t="s">
        <v>563</v>
      </c>
      <c r="H197" s="698">
        <v>237595</v>
      </c>
      <c r="I197" s="698">
        <v>237595</v>
      </c>
      <c r="J197" s="698" t="s">
        <v>901</v>
      </c>
      <c r="K197" s="698" t="s">
        <v>902</v>
      </c>
      <c r="L197" s="701">
        <v>122.11000000000001</v>
      </c>
      <c r="M197" s="701">
        <v>1</v>
      </c>
      <c r="N197" s="702">
        <v>122.11000000000001</v>
      </c>
    </row>
    <row r="198" spans="1:14" ht="14.45" customHeight="1" x14ac:dyDescent="0.2">
      <c r="A198" s="696" t="s">
        <v>530</v>
      </c>
      <c r="B198" s="697" t="s">
        <v>531</v>
      </c>
      <c r="C198" s="698" t="s">
        <v>543</v>
      </c>
      <c r="D198" s="699" t="s">
        <v>544</v>
      </c>
      <c r="E198" s="700">
        <v>50113001</v>
      </c>
      <c r="F198" s="699" t="s">
        <v>548</v>
      </c>
      <c r="G198" s="698" t="s">
        <v>549</v>
      </c>
      <c r="H198" s="698">
        <v>930224</v>
      </c>
      <c r="I198" s="698">
        <v>0</v>
      </c>
      <c r="J198" s="698" t="s">
        <v>903</v>
      </c>
      <c r="K198" s="698" t="s">
        <v>306</v>
      </c>
      <c r="L198" s="701">
        <v>247.74354664017213</v>
      </c>
      <c r="M198" s="701">
        <v>1</v>
      </c>
      <c r="N198" s="702">
        <v>247.74354664017213</v>
      </c>
    </row>
    <row r="199" spans="1:14" ht="14.45" customHeight="1" x14ac:dyDescent="0.2">
      <c r="A199" s="696" t="s">
        <v>530</v>
      </c>
      <c r="B199" s="697" t="s">
        <v>531</v>
      </c>
      <c r="C199" s="698" t="s">
        <v>543</v>
      </c>
      <c r="D199" s="699" t="s">
        <v>544</v>
      </c>
      <c r="E199" s="700">
        <v>50113001</v>
      </c>
      <c r="F199" s="699" t="s">
        <v>548</v>
      </c>
      <c r="G199" s="698" t="s">
        <v>549</v>
      </c>
      <c r="H199" s="698">
        <v>900513</v>
      </c>
      <c r="I199" s="698">
        <v>0</v>
      </c>
      <c r="J199" s="698" t="s">
        <v>904</v>
      </c>
      <c r="K199" s="698" t="s">
        <v>306</v>
      </c>
      <c r="L199" s="701">
        <v>87.766995527494089</v>
      </c>
      <c r="M199" s="701">
        <v>1</v>
      </c>
      <c r="N199" s="702">
        <v>87.766995527494089</v>
      </c>
    </row>
    <row r="200" spans="1:14" ht="14.45" customHeight="1" x14ac:dyDescent="0.2">
      <c r="A200" s="696" t="s">
        <v>530</v>
      </c>
      <c r="B200" s="697" t="s">
        <v>531</v>
      </c>
      <c r="C200" s="698" t="s">
        <v>543</v>
      </c>
      <c r="D200" s="699" t="s">
        <v>544</v>
      </c>
      <c r="E200" s="700">
        <v>50113001</v>
      </c>
      <c r="F200" s="699" t="s">
        <v>548</v>
      </c>
      <c r="G200" s="698" t="s">
        <v>549</v>
      </c>
      <c r="H200" s="698">
        <v>397238</v>
      </c>
      <c r="I200" s="698">
        <v>0</v>
      </c>
      <c r="J200" s="698" t="s">
        <v>905</v>
      </c>
      <c r="K200" s="698" t="s">
        <v>306</v>
      </c>
      <c r="L200" s="701">
        <v>142.8425103010905</v>
      </c>
      <c r="M200" s="701">
        <v>2</v>
      </c>
      <c r="N200" s="702">
        <v>285.685020602181</v>
      </c>
    </row>
    <row r="201" spans="1:14" ht="14.45" customHeight="1" x14ac:dyDescent="0.2">
      <c r="A201" s="696" t="s">
        <v>530</v>
      </c>
      <c r="B201" s="697" t="s">
        <v>531</v>
      </c>
      <c r="C201" s="698" t="s">
        <v>543</v>
      </c>
      <c r="D201" s="699" t="s">
        <v>544</v>
      </c>
      <c r="E201" s="700">
        <v>50113001</v>
      </c>
      <c r="F201" s="699" t="s">
        <v>548</v>
      </c>
      <c r="G201" s="698" t="s">
        <v>549</v>
      </c>
      <c r="H201" s="698">
        <v>930589</v>
      </c>
      <c r="I201" s="698">
        <v>0</v>
      </c>
      <c r="J201" s="698" t="s">
        <v>906</v>
      </c>
      <c r="K201" s="698" t="s">
        <v>306</v>
      </c>
      <c r="L201" s="701">
        <v>228.8177835149796</v>
      </c>
      <c r="M201" s="701">
        <v>1</v>
      </c>
      <c r="N201" s="702">
        <v>228.8177835149796</v>
      </c>
    </row>
    <row r="202" spans="1:14" ht="14.45" customHeight="1" x14ac:dyDescent="0.2">
      <c r="A202" s="696" t="s">
        <v>530</v>
      </c>
      <c r="B202" s="697" t="s">
        <v>531</v>
      </c>
      <c r="C202" s="698" t="s">
        <v>543</v>
      </c>
      <c r="D202" s="699" t="s">
        <v>544</v>
      </c>
      <c r="E202" s="700">
        <v>50113001</v>
      </c>
      <c r="F202" s="699" t="s">
        <v>548</v>
      </c>
      <c r="G202" s="698" t="s">
        <v>549</v>
      </c>
      <c r="H202" s="698">
        <v>921458</v>
      </c>
      <c r="I202" s="698">
        <v>0</v>
      </c>
      <c r="J202" s="698" t="s">
        <v>907</v>
      </c>
      <c r="K202" s="698" t="s">
        <v>306</v>
      </c>
      <c r="L202" s="701">
        <v>206.16337560763841</v>
      </c>
      <c r="M202" s="701">
        <v>7</v>
      </c>
      <c r="N202" s="702">
        <v>1443.1436292534688</v>
      </c>
    </row>
    <row r="203" spans="1:14" ht="14.45" customHeight="1" x14ac:dyDescent="0.2">
      <c r="A203" s="696" t="s">
        <v>530</v>
      </c>
      <c r="B203" s="697" t="s">
        <v>531</v>
      </c>
      <c r="C203" s="698" t="s">
        <v>543</v>
      </c>
      <c r="D203" s="699" t="s">
        <v>544</v>
      </c>
      <c r="E203" s="700">
        <v>50113001</v>
      </c>
      <c r="F203" s="699" t="s">
        <v>548</v>
      </c>
      <c r="G203" s="698" t="s">
        <v>549</v>
      </c>
      <c r="H203" s="698">
        <v>900441</v>
      </c>
      <c r="I203" s="698">
        <v>0</v>
      </c>
      <c r="J203" s="698" t="s">
        <v>908</v>
      </c>
      <c r="K203" s="698" t="s">
        <v>909</v>
      </c>
      <c r="L203" s="701">
        <v>443.71097792134998</v>
      </c>
      <c r="M203" s="701">
        <v>2</v>
      </c>
      <c r="N203" s="702">
        <v>887.42195584269996</v>
      </c>
    </row>
    <row r="204" spans="1:14" ht="14.45" customHeight="1" x14ac:dyDescent="0.2">
      <c r="A204" s="696" t="s">
        <v>530</v>
      </c>
      <c r="B204" s="697" t="s">
        <v>531</v>
      </c>
      <c r="C204" s="698" t="s">
        <v>543</v>
      </c>
      <c r="D204" s="699" t="s">
        <v>544</v>
      </c>
      <c r="E204" s="700">
        <v>50113001</v>
      </c>
      <c r="F204" s="699" t="s">
        <v>548</v>
      </c>
      <c r="G204" s="698" t="s">
        <v>549</v>
      </c>
      <c r="H204" s="698">
        <v>900539</v>
      </c>
      <c r="I204" s="698">
        <v>0</v>
      </c>
      <c r="J204" s="698" t="s">
        <v>910</v>
      </c>
      <c r="K204" s="698" t="s">
        <v>306</v>
      </c>
      <c r="L204" s="701">
        <v>142.78720012823732</v>
      </c>
      <c r="M204" s="701">
        <v>150</v>
      </c>
      <c r="N204" s="702">
        <v>21418.080019235596</v>
      </c>
    </row>
    <row r="205" spans="1:14" ht="14.45" customHeight="1" x14ac:dyDescent="0.2">
      <c r="A205" s="696" t="s">
        <v>530</v>
      </c>
      <c r="B205" s="697" t="s">
        <v>531</v>
      </c>
      <c r="C205" s="698" t="s">
        <v>543</v>
      </c>
      <c r="D205" s="699" t="s">
        <v>544</v>
      </c>
      <c r="E205" s="700">
        <v>50113001</v>
      </c>
      <c r="F205" s="699" t="s">
        <v>548</v>
      </c>
      <c r="G205" s="698" t="s">
        <v>549</v>
      </c>
      <c r="H205" s="698">
        <v>921231</v>
      </c>
      <c r="I205" s="698">
        <v>0</v>
      </c>
      <c r="J205" s="698" t="s">
        <v>911</v>
      </c>
      <c r="K205" s="698" t="s">
        <v>306</v>
      </c>
      <c r="L205" s="701">
        <v>69.257535726759912</v>
      </c>
      <c r="M205" s="701">
        <v>230</v>
      </c>
      <c r="N205" s="702">
        <v>15929.233217154779</v>
      </c>
    </row>
    <row r="206" spans="1:14" ht="14.45" customHeight="1" x14ac:dyDescent="0.2">
      <c r="A206" s="696" t="s">
        <v>530</v>
      </c>
      <c r="B206" s="697" t="s">
        <v>531</v>
      </c>
      <c r="C206" s="698" t="s">
        <v>543</v>
      </c>
      <c r="D206" s="699" t="s">
        <v>544</v>
      </c>
      <c r="E206" s="700">
        <v>50113001</v>
      </c>
      <c r="F206" s="699" t="s">
        <v>548</v>
      </c>
      <c r="G206" s="698" t="s">
        <v>549</v>
      </c>
      <c r="H206" s="698">
        <v>501736</v>
      </c>
      <c r="I206" s="698">
        <v>0</v>
      </c>
      <c r="J206" s="698" t="s">
        <v>912</v>
      </c>
      <c r="K206" s="698" t="s">
        <v>306</v>
      </c>
      <c r="L206" s="701">
        <v>200.39230949617121</v>
      </c>
      <c r="M206" s="701">
        <v>80</v>
      </c>
      <c r="N206" s="702">
        <v>16031.384759693698</v>
      </c>
    </row>
    <row r="207" spans="1:14" ht="14.45" customHeight="1" x14ac:dyDescent="0.2">
      <c r="A207" s="696" t="s">
        <v>530</v>
      </c>
      <c r="B207" s="697" t="s">
        <v>531</v>
      </c>
      <c r="C207" s="698" t="s">
        <v>543</v>
      </c>
      <c r="D207" s="699" t="s">
        <v>544</v>
      </c>
      <c r="E207" s="700">
        <v>50113001</v>
      </c>
      <c r="F207" s="699" t="s">
        <v>548</v>
      </c>
      <c r="G207" s="698" t="s">
        <v>549</v>
      </c>
      <c r="H207" s="698">
        <v>500979</v>
      </c>
      <c r="I207" s="698">
        <v>0</v>
      </c>
      <c r="J207" s="698" t="s">
        <v>913</v>
      </c>
      <c r="K207" s="698" t="s">
        <v>306</v>
      </c>
      <c r="L207" s="701">
        <v>112.9935120438809</v>
      </c>
      <c r="M207" s="701">
        <v>3</v>
      </c>
      <c r="N207" s="702">
        <v>338.98053613164268</v>
      </c>
    </row>
    <row r="208" spans="1:14" ht="14.45" customHeight="1" x14ac:dyDescent="0.2">
      <c r="A208" s="696" t="s">
        <v>530</v>
      </c>
      <c r="B208" s="697" t="s">
        <v>531</v>
      </c>
      <c r="C208" s="698" t="s">
        <v>543</v>
      </c>
      <c r="D208" s="699" t="s">
        <v>544</v>
      </c>
      <c r="E208" s="700">
        <v>50113001</v>
      </c>
      <c r="F208" s="699" t="s">
        <v>548</v>
      </c>
      <c r="G208" s="698" t="s">
        <v>549</v>
      </c>
      <c r="H208" s="698">
        <v>930078</v>
      </c>
      <c r="I208" s="698">
        <v>0</v>
      </c>
      <c r="J208" s="698" t="s">
        <v>914</v>
      </c>
      <c r="K208" s="698" t="s">
        <v>306</v>
      </c>
      <c r="L208" s="701">
        <v>133.01954174825943</v>
      </c>
      <c r="M208" s="701">
        <v>47</v>
      </c>
      <c r="N208" s="702">
        <v>6251.9184621681925</v>
      </c>
    </row>
    <row r="209" spans="1:14" ht="14.45" customHeight="1" x14ac:dyDescent="0.2">
      <c r="A209" s="696" t="s">
        <v>530</v>
      </c>
      <c r="B209" s="697" t="s">
        <v>531</v>
      </c>
      <c r="C209" s="698" t="s">
        <v>543</v>
      </c>
      <c r="D209" s="699" t="s">
        <v>544</v>
      </c>
      <c r="E209" s="700">
        <v>50113001</v>
      </c>
      <c r="F209" s="699" t="s">
        <v>548</v>
      </c>
      <c r="G209" s="698" t="s">
        <v>549</v>
      </c>
      <c r="H209" s="698">
        <v>921117</v>
      </c>
      <c r="I209" s="698">
        <v>0</v>
      </c>
      <c r="J209" s="698" t="s">
        <v>915</v>
      </c>
      <c r="K209" s="698" t="s">
        <v>306</v>
      </c>
      <c r="L209" s="701">
        <v>91.704947298463992</v>
      </c>
      <c r="M209" s="701">
        <v>30</v>
      </c>
      <c r="N209" s="702">
        <v>2751.1484189539196</v>
      </c>
    </row>
    <row r="210" spans="1:14" ht="14.45" customHeight="1" x14ac:dyDescent="0.2">
      <c r="A210" s="696" t="s">
        <v>530</v>
      </c>
      <c r="B210" s="697" t="s">
        <v>531</v>
      </c>
      <c r="C210" s="698" t="s">
        <v>543</v>
      </c>
      <c r="D210" s="699" t="s">
        <v>544</v>
      </c>
      <c r="E210" s="700">
        <v>50113001</v>
      </c>
      <c r="F210" s="699" t="s">
        <v>548</v>
      </c>
      <c r="G210" s="698" t="s">
        <v>549</v>
      </c>
      <c r="H210" s="698">
        <v>501065</v>
      </c>
      <c r="I210" s="698">
        <v>0</v>
      </c>
      <c r="J210" s="698" t="s">
        <v>916</v>
      </c>
      <c r="K210" s="698" t="s">
        <v>306</v>
      </c>
      <c r="L210" s="701">
        <v>238.32132593810371</v>
      </c>
      <c r="M210" s="701">
        <v>2</v>
      </c>
      <c r="N210" s="702">
        <v>476.64265187620742</v>
      </c>
    </row>
    <row r="211" spans="1:14" ht="14.45" customHeight="1" x14ac:dyDescent="0.2">
      <c r="A211" s="696" t="s">
        <v>530</v>
      </c>
      <c r="B211" s="697" t="s">
        <v>531</v>
      </c>
      <c r="C211" s="698" t="s">
        <v>543</v>
      </c>
      <c r="D211" s="699" t="s">
        <v>544</v>
      </c>
      <c r="E211" s="700">
        <v>50113001</v>
      </c>
      <c r="F211" s="699" t="s">
        <v>548</v>
      </c>
      <c r="G211" s="698" t="s">
        <v>549</v>
      </c>
      <c r="H211" s="698">
        <v>900012</v>
      </c>
      <c r="I211" s="698">
        <v>0</v>
      </c>
      <c r="J211" s="698" t="s">
        <v>917</v>
      </c>
      <c r="K211" s="698" t="s">
        <v>306</v>
      </c>
      <c r="L211" s="701">
        <v>97.163875232093218</v>
      </c>
      <c r="M211" s="701">
        <v>3</v>
      </c>
      <c r="N211" s="702">
        <v>291.49162569627964</v>
      </c>
    </row>
    <row r="212" spans="1:14" ht="14.45" customHeight="1" x14ac:dyDescent="0.2">
      <c r="A212" s="696" t="s">
        <v>530</v>
      </c>
      <c r="B212" s="697" t="s">
        <v>531</v>
      </c>
      <c r="C212" s="698" t="s">
        <v>543</v>
      </c>
      <c r="D212" s="699" t="s">
        <v>544</v>
      </c>
      <c r="E212" s="700">
        <v>50113001</v>
      </c>
      <c r="F212" s="699" t="s">
        <v>548</v>
      </c>
      <c r="G212" s="698" t="s">
        <v>549</v>
      </c>
      <c r="H212" s="698">
        <v>921048</v>
      </c>
      <c r="I212" s="698">
        <v>0</v>
      </c>
      <c r="J212" s="698" t="s">
        <v>918</v>
      </c>
      <c r="K212" s="698" t="s">
        <v>306</v>
      </c>
      <c r="L212" s="701">
        <v>88.227995141287238</v>
      </c>
      <c r="M212" s="701">
        <v>3</v>
      </c>
      <c r="N212" s="702">
        <v>264.68398542386171</v>
      </c>
    </row>
    <row r="213" spans="1:14" ht="14.45" customHeight="1" x14ac:dyDescent="0.2">
      <c r="A213" s="696" t="s">
        <v>530</v>
      </c>
      <c r="B213" s="697" t="s">
        <v>531</v>
      </c>
      <c r="C213" s="698" t="s">
        <v>543</v>
      </c>
      <c r="D213" s="699" t="s">
        <v>544</v>
      </c>
      <c r="E213" s="700">
        <v>50113001</v>
      </c>
      <c r="F213" s="699" t="s">
        <v>548</v>
      </c>
      <c r="G213" s="698" t="s">
        <v>549</v>
      </c>
      <c r="H213" s="698">
        <v>500258</v>
      </c>
      <c r="I213" s="698">
        <v>0</v>
      </c>
      <c r="J213" s="698" t="s">
        <v>919</v>
      </c>
      <c r="K213" s="698" t="s">
        <v>920</v>
      </c>
      <c r="L213" s="701">
        <v>454.89507055084033</v>
      </c>
      <c r="M213" s="701">
        <v>6</v>
      </c>
      <c r="N213" s="702">
        <v>2729.3704233050421</v>
      </c>
    </row>
    <row r="214" spans="1:14" ht="14.45" customHeight="1" x14ac:dyDescent="0.2">
      <c r="A214" s="696" t="s">
        <v>530</v>
      </c>
      <c r="B214" s="697" t="s">
        <v>531</v>
      </c>
      <c r="C214" s="698" t="s">
        <v>543</v>
      </c>
      <c r="D214" s="699" t="s">
        <v>544</v>
      </c>
      <c r="E214" s="700">
        <v>50113001</v>
      </c>
      <c r="F214" s="699" t="s">
        <v>548</v>
      </c>
      <c r="G214" s="698" t="s">
        <v>549</v>
      </c>
      <c r="H214" s="698">
        <v>921135</v>
      </c>
      <c r="I214" s="698">
        <v>0</v>
      </c>
      <c r="J214" s="698" t="s">
        <v>921</v>
      </c>
      <c r="K214" s="698" t="s">
        <v>922</v>
      </c>
      <c r="L214" s="701">
        <v>136.18205565346844</v>
      </c>
      <c r="M214" s="701">
        <v>30</v>
      </c>
      <c r="N214" s="702">
        <v>4085.4616696040534</v>
      </c>
    </row>
    <row r="215" spans="1:14" ht="14.45" customHeight="1" x14ac:dyDescent="0.2">
      <c r="A215" s="696" t="s">
        <v>530</v>
      </c>
      <c r="B215" s="697" t="s">
        <v>531</v>
      </c>
      <c r="C215" s="698" t="s">
        <v>543</v>
      </c>
      <c r="D215" s="699" t="s">
        <v>544</v>
      </c>
      <c r="E215" s="700">
        <v>50113001</v>
      </c>
      <c r="F215" s="699" t="s">
        <v>548</v>
      </c>
      <c r="G215" s="698" t="s">
        <v>549</v>
      </c>
      <c r="H215" s="698">
        <v>921230</v>
      </c>
      <c r="I215" s="698">
        <v>0</v>
      </c>
      <c r="J215" s="698" t="s">
        <v>923</v>
      </c>
      <c r="K215" s="698" t="s">
        <v>306</v>
      </c>
      <c r="L215" s="701">
        <v>47.689844806645624</v>
      </c>
      <c r="M215" s="701">
        <v>260</v>
      </c>
      <c r="N215" s="702">
        <v>12399.359649727863</v>
      </c>
    </row>
    <row r="216" spans="1:14" ht="14.45" customHeight="1" x14ac:dyDescent="0.2">
      <c r="A216" s="696" t="s">
        <v>530</v>
      </c>
      <c r="B216" s="697" t="s">
        <v>531</v>
      </c>
      <c r="C216" s="698" t="s">
        <v>543</v>
      </c>
      <c r="D216" s="699" t="s">
        <v>544</v>
      </c>
      <c r="E216" s="700">
        <v>50113001</v>
      </c>
      <c r="F216" s="699" t="s">
        <v>548</v>
      </c>
      <c r="G216" s="698" t="s">
        <v>549</v>
      </c>
      <c r="H216" s="698">
        <v>840220</v>
      </c>
      <c r="I216" s="698">
        <v>0</v>
      </c>
      <c r="J216" s="698" t="s">
        <v>924</v>
      </c>
      <c r="K216" s="698" t="s">
        <v>306</v>
      </c>
      <c r="L216" s="701">
        <v>214.38736842105263</v>
      </c>
      <c r="M216" s="701">
        <v>19</v>
      </c>
      <c r="N216" s="702">
        <v>4073.3599999999997</v>
      </c>
    </row>
    <row r="217" spans="1:14" ht="14.45" customHeight="1" x14ac:dyDescent="0.2">
      <c r="A217" s="696" t="s">
        <v>530</v>
      </c>
      <c r="B217" s="697" t="s">
        <v>531</v>
      </c>
      <c r="C217" s="698" t="s">
        <v>543</v>
      </c>
      <c r="D217" s="699" t="s">
        <v>544</v>
      </c>
      <c r="E217" s="700">
        <v>50113001</v>
      </c>
      <c r="F217" s="699" t="s">
        <v>548</v>
      </c>
      <c r="G217" s="698" t="s">
        <v>549</v>
      </c>
      <c r="H217" s="698">
        <v>119571</v>
      </c>
      <c r="I217" s="698">
        <v>19571</v>
      </c>
      <c r="J217" s="698" t="s">
        <v>925</v>
      </c>
      <c r="K217" s="698" t="s">
        <v>926</v>
      </c>
      <c r="L217" s="701">
        <v>257.17999999999995</v>
      </c>
      <c r="M217" s="701">
        <v>1</v>
      </c>
      <c r="N217" s="702">
        <v>257.17999999999995</v>
      </c>
    </row>
    <row r="218" spans="1:14" ht="14.45" customHeight="1" x14ac:dyDescent="0.2">
      <c r="A218" s="696" t="s">
        <v>530</v>
      </c>
      <c r="B218" s="697" t="s">
        <v>531</v>
      </c>
      <c r="C218" s="698" t="s">
        <v>543</v>
      </c>
      <c r="D218" s="699" t="s">
        <v>544</v>
      </c>
      <c r="E218" s="700">
        <v>50113001</v>
      </c>
      <c r="F218" s="699" t="s">
        <v>548</v>
      </c>
      <c r="G218" s="698" t="s">
        <v>549</v>
      </c>
      <c r="H218" s="698">
        <v>995129</v>
      </c>
      <c r="I218" s="698">
        <v>0</v>
      </c>
      <c r="J218" s="698" t="s">
        <v>927</v>
      </c>
      <c r="K218" s="698" t="s">
        <v>306</v>
      </c>
      <c r="L218" s="701">
        <v>53.701927710843378</v>
      </c>
      <c r="M218" s="701">
        <v>166</v>
      </c>
      <c r="N218" s="702">
        <v>8914.52</v>
      </c>
    </row>
    <row r="219" spans="1:14" ht="14.45" customHeight="1" x14ac:dyDescent="0.2">
      <c r="A219" s="696" t="s">
        <v>530</v>
      </c>
      <c r="B219" s="697" t="s">
        <v>531</v>
      </c>
      <c r="C219" s="698" t="s">
        <v>543</v>
      </c>
      <c r="D219" s="699" t="s">
        <v>544</v>
      </c>
      <c r="E219" s="700">
        <v>50113001</v>
      </c>
      <c r="F219" s="699" t="s">
        <v>548</v>
      </c>
      <c r="G219" s="698" t="s">
        <v>563</v>
      </c>
      <c r="H219" s="698">
        <v>187427</v>
      </c>
      <c r="I219" s="698">
        <v>187427</v>
      </c>
      <c r="J219" s="698" t="s">
        <v>928</v>
      </c>
      <c r="K219" s="698" t="s">
        <v>929</v>
      </c>
      <c r="L219" s="701">
        <v>60.996250034369609</v>
      </c>
      <c r="M219" s="701">
        <v>8</v>
      </c>
      <c r="N219" s="702">
        <v>487.97000027495687</v>
      </c>
    </row>
    <row r="220" spans="1:14" ht="14.45" customHeight="1" x14ac:dyDescent="0.2">
      <c r="A220" s="696" t="s">
        <v>530</v>
      </c>
      <c r="B220" s="697" t="s">
        <v>531</v>
      </c>
      <c r="C220" s="698" t="s">
        <v>543</v>
      </c>
      <c r="D220" s="699" t="s">
        <v>544</v>
      </c>
      <c r="E220" s="700">
        <v>50113001</v>
      </c>
      <c r="F220" s="699" t="s">
        <v>548</v>
      </c>
      <c r="G220" s="698" t="s">
        <v>563</v>
      </c>
      <c r="H220" s="698">
        <v>147133</v>
      </c>
      <c r="I220" s="698">
        <v>172044</v>
      </c>
      <c r="J220" s="698" t="s">
        <v>930</v>
      </c>
      <c r="K220" s="698" t="s">
        <v>931</v>
      </c>
      <c r="L220" s="701">
        <v>106.05500000000001</v>
      </c>
      <c r="M220" s="701">
        <v>2</v>
      </c>
      <c r="N220" s="702">
        <v>212.11</v>
      </c>
    </row>
    <row r="221" spans="1:14" ht="14.45" customHeight="1" x14ac:dyDescent="0.2">
      <c r="A221" s="696" t="s">
        <v>530</v>
      </c>
      <c r="B221" s="697" t="s">
        <v>531</v>
      </c>
      <c r="C221" s="698" t="s">
        <v>543</v>
      </c>
      <c r="D221" s="699" t="s">
        <v>544</v>
      </c>
      <c r="E221" s="700">
        <v>50113001</v>
      </c>
      <c r="F221" s="699" t="s">
        <v>548</v>
      </c>
      <c r="G221" s="698" t="s">
        <v>563</v>
      </c>
      <c r="H221" s="698">
        <v>187425</v>
      </c>
      <c r="I221" s="698">
        <v>187425</v>
      </c>
      <c r="J221" s="698" t="s">
        <v>932</v>
      </c>
      <c r="K221" s="698" t="s">
        <v>933</v>
      </c>
      <c r="L221" s="701">
        <v>49.305000000000007</v>
      </c>
      <c r="M221" s="701">
        <v>2</v>
      </c>
      <c r="N221" s="702">
        <v>98.610000000000014</v>
      </c>
    </row>
    <row r="222" spans="1:14" ht="14.45" customHeight="1" x14ac:dyDescent="0.2">
      <c r="A222" s="696" t="s">
        <v>530</v>
      </c>
      <c r="B222" s="697" t="s">
        <v>531</v>
      </c>
      <c r="C222" s="698" t="s">
        <v>543</v>
      </c>
      <c r="D222" s="699" t="s">
        <v>544</v>
      </c>
      <c r="E222" s="700">
        <v>50113001</v>
      </c>
      <c r="F222" s="699" t="s">
        <v>548</v>
      </c>
      <c r="G222" s="698" t="s">
        <v>549</v>
      </c>
      <c r="H222" s="698">
        <v>188217</v>
      </c>
      <c r="I222" s="698">
        <v>88217</v>
      </c>
      <c r="J222" s="698" t="s">
        <v>934</v>
      </c>
      <c r="K222" s="698" t="s">
        <v>935</v>
      </c>
      <c r="L222" s="701">
        <v>126.48499950747214</v>
      </c>
      <c r="M222" s="701">
        <v>24</v>
      </c>
      <c r="N222" s="702">
        <v>3035.6399881793313</v>
      </c>
    </row>
    <row r="223" spans="1:14" ht="14.45" customHeight="1" x14ac:dyDescent="0.2">
      <c r="A223" s="696" t="s">
        <v>530</v>
      </c>
      <c r="B223" s="697" t="s">
        <v>531</v>
      </c>
      <c r="C223" s="698" t="s">
        <v>543</v>
      </c>
      <c r="D223" s="699" t="s">
        <v>544</v>
      </c>
      <c r="E223" s="700">
        <v>50113001</v>
      </c>
      <c r="F223" s="699" t="s">
        <v>548</v>
      </c>
      <c r="G223" s="698" t="s">
        <v>549</v>
      </c>
      <c r="H223" s="698">
        <v>188219</v>
      </c>
      <c r="I223" s="698">
        <v>88219</v>
      </c>
      <c r="J223" s="698" t="s">
        <v>936</v>
      </c>
      <c r="K223" s="698" t="s">
        <v>937</v>
      </c>
      <c r="L223" s="701">
        <v>140.97749999999996</v>
      </c>
      <c r="M223" s="701">
        <v>4</v>
      </c>
      <c r="N223" s="702">
        <v>563.90999999999985</v>
      </c>
    </row>
    <row r="224" spans="1:14" ht="14.45" customHeight="1" x14ac:dyDescent="0.2">
      <c r="A224" s="696" t="s">
        <v>530</v>
      </c>
      <c r="B224" s="697" t="s">
        <v>531</v>
      </c>
      <c r="C224" s="698" t="s">
        <v>543</v>
      </c>
      <c r="D224" s="699" t="s">
        <v>544</v>
      </c>
      <c r="E224" s="700">
        <v>50113001</v>
      </c>
      <c r="F224" s="699" t="s">
        <v>548</v>
      </c>
      <c r="G224" s="698" t="s">
        <v>306</v>
      </c>
      <c r="H224" s="698">
        <v>221742</v>
      </c>
      <c r="I224" s="698">
        <v>221742</v>
      </c>
      <c r="J224" s="698" t="s">
        <v>938</v>
      </c>
      <c r="K224" s="698" t="s">
        <v>939</v>
      </c>
      <c r="L224" s="701">
        <v>885.5100000000001</v>
      </c>
      <c r="M224" s="701">
        <v>6</v>
      </c>
      <c r="N224" s="702">
        <v>5313.06</v>
      </c>
    </row>
    <row r="225" spans="1:14" ht="14.45" customHeight="1" x14ac:dyDescent="0.2">
      <c r="A225" s="696" t="s">
        <v>530</v>
      </c>
      <c r="B225" s="697" t="s">
        <v>531</v>
      </c>
      <c r="C225" s="698" t="s">
        <v>543</v>
      </c>
      <c r="D225" s="699" t="s">
        <v>544</v>
      </c>
      <c r="E225" s="700">
        <v>50113001</v>
      </c>
      <c r="F225" s="699" t="s">
        <v>548</v>
      </c>
      <c r="G225" s="698" t="s">
        <v>549</v>
      </c>
      <c r="H225" s="698">
        <v>110151</v>
      </c>
      <c r="I225" s="698">
        <v>10151</v>
      </c>
      <c r="J225" s="698" t="s">
        <v>940</v>
      </c>
      <c r="K225" s="698" t="s">
        <v>941</v>
      </c>
      <c r="L225" s="701">
        <v>66.133703474498986</v>
      </c>
      <c r="M225" s="701">
        <v>27</v>
      </c>
      <c r="N225" s="702">
        <v>1785.6099938114726</v>
      </c>
    </row>
    <row r="226" spans="1:14" ht="14.45" customHeight="1" x14ac:dyDescent="0.2">
      <c r="A226" s="696" t="s">
        <v>530</v>
      </c>
      <c r="B226" s="697" t="s">
        <v>531</v>
      </c>
      <c r="C226" s="698" t="s">
        <v>543</v>
      </c>
      <c r="D226" s="699" t="s">
        <v>544</v>
      </c>
      <c r="E226" s="700">
        <v>50113001</v>
      </c>
      <c r="F226" s="699" t="s">
        <v>548</v>
      </c>
      <c r="G226" s="698" t="s">
        <v>549</v>
      </c>
      <c r="H226" s="698">
        <v>192853</v>
      </c>
      <c r="I226" s="698">
        <v>192853</v>
      </c>
      <c r="J226" s="698" t="s">
        <v>940</v>
      </c>
      <c r="K226" s="698" t="s">
        <v>942</v>
      </c>
      <c r="L226" s="701">
        <v>107.81999999999996</v>
      </c>
      <c r="M226" s="701">
        <v>13</v>
      </c>
      <c r="N226" s="702">
        <v>1401.6599999999996</v>
      </c>
    </row>
    <row r="227" spans="1:14" ht="14.45" customHeight="1" x14ac:dyDescent="0.2">
      <c r="A227" s="696" t="s">
        <v>530</v>
      </c>
      <c r="B227" s="697" t="s">
        <v>531</v>
      </c>
      <c r="C227" s="698" t="s">
        <v>543</v>
      </c>
      <c r="D227" s="699" t="s">
        <v>544</v>
      </c>
      <c r="E227" s="700">
        <v>50113001</v>
      </c>
      <c r="F227" s="699" t="s">
        <v>548</v>
      </c>
      <c r="G227" s="698" t="s">
        <v>549</v>
      </c>
      <c r="H227" s="698">
        <v>28213</v>
      </c>
      <c r="I227" s="698">
        <v>28213</v>
      </c>
      <c r="J227" s="698" t="s">
        <v>943</v>
      </c>
      <c r="K227" s="698" t="s">
        <v>944</v>
      </c>
      <c r="L227" s="701">
        <v>97.57</v>
      </c>
      <c r="M227" s="701">
        <v>1</v>
      </c>
      <c r="N227" s="702">
        <v>97.57</v>
      </c>
    </row>
    <row r="228" spans="1:14" ht="14.45" customHeight="1" x14ac:dyDescent="0.2">
      <c r="A228" s="696" t="s">
        <v>530</v>
      </c>
      <c r="B228" s="697" t="s">
        <v>531</v>
      </c>
      <c r="C228" s="698" t="s">
        <v>543</v>
      </c>
      <c r="D228" s="699" t="s">
        <v>544</v>
      </c>
      <c r="E228" s="700">
        <v>50113001</v>
      </c>
      <c r="F228" s="699" t="s">
        <v>548</v>
      </c>
      <c r="G228" s="698" t="s">
        <v>549</v>
      </c>
      <c r="H228" s="698">
        <v>128216</v>
      </c>
      <c r="I228" s="698">
        <v>28216</v>
      </c>
      <c r="J228" s="698" t="s">
        <v>945</v>
      </c>
      <c r="K228" s="698" t="s">
        <v>946</v>
      </c>
      <c r="L228" s="701">
        <v>42.65</v>
      </c>
      <c r="M228" s="701">
        <v>1</v>
      </c>
      <c r="N228" s="702">
        <v>42.65</v>
      </c>
    </row>
    <row r="229" spans="1:14" ht="14.45" customHeight="1" x14ac:dyDescent="0.2">
      <c r="A229" s="696" t="s">
        <v>530</v>
      </c>
      <c r="B229" s="697" t="s">
        <v>531</v>
      </c>
      <c r="C229" s="698" t="s">
        <v>543</v>
      </c>
      <c r="D229" s="699" t="s">
        <v>544</v>
      </c>
      <c r="E229" s="700">
        <v>50113001</v>
      </c>
      <c r="F229" s="699" t="s">
        <v>548</v>
      </c>
      <c r="G229" s="698" t="s">
        <v>549</v>
      </c>
      <c r="H229" s="698">
        <v>196635</v>
      </c>
      <c r="I229" s="698">
        <v>96635</v>
      </c>
      <c r="J229" s="698" t="s">
        <v>947</v>
      </c>
      <c r="K229" s="698" t="s">
        <v>948</v>
      </c>
      <c r="L229" s="701">
        <v>111.45999999999998</v>
      </c>
      <c r="M229" s="701">
        <v>1</v>
      </c>
      <c r="N229" s="702">
        <v>111.45999999999998</v>
      </c>
    </row>
    <row r="230" spans="1:14" ht="14.45" customHeight="1" x14ac:dyDescent="0.2">
      <c r="A230" s="696" t="s">
        <v>530</v>
      </c>
      <c r="B230" s="697" t="s">
        <v>531</v>
      </c>
      <c r="C230" s="698" t="s">
        <v>543</v>
      </c>
      <c r="D230" s="699" t="s">
        <v>544</v>
      </c>
      <c r="E230" s="700">
        <v>50113001</v>
      </c>
      <c r="F230" s="699" t="s">
        <v>548</v>
      </c>
      <c r="G230" s="698" t="s">
        <v>549</v>
      </c>
      <c r="H230" s="698">
        <v>231544</v>
      </c>
      <c r="I230" s="698">
        <v>231544</v>
      </c>
      <c r="J230" s="698" t="s">
        <v>949</v>
      </c>
      <c r="K230" s="698" t="s">
        <v>950</v>
      </c>
      <c r="L230" s="701">
        <v>80.690000000000012</v>
      </c>
      <c r="M230" s="701">
        <v>56</v>
      </c>
      <c r="N230" s="702">
        <v>4518.6400000000003</v>
      </c>
    </row>
    <row r="231" spans="1:14" ht="14.45" customHeight="1" x14ac:dyDescent="0.2">
      <c r="A231" s="696" t="s">
        <v>530</v>
      </c>
      <c r="B231" s="697" t="s">
        <v>531</v>
      </c>
      <c r="C231" s="698" t="s">
        <v>543</v>
      </c>
      <c r="D231" s="699" t="s">
        <v>544</v>
      </c>
      <c r="E231" s="700">
        <v>50113001</v>
      </c>
      <c r="F231" s="699" t="s">
        <v>548</v>
      </c>
      <c r="G231" s="698" t="s">
        <v>549</v>
      </c>
      <c r="H231" s="698">
        <v>231541</v>
      </c>
      <c r="I231" s="698">
        <v>231541</v>
      </c>
      <c r="J231" s="698" t="s">
        <v>949</v>
      </c>
      <c r="K231" s="698" t="s">
        <v>951</v>
      </c>
      <c r="L231" s="701">
        <v>80.689999784069954</v>
      </c>
      <c r="M231" s="701">
        <v>384</v>
      </c>
      <c r="N231" s="702">
        <v>30984.959917082862</v>
      </c>
    </row>
    <row r="232" spans="1:14" ht="14.45" customHeight="1" x14ac:dyDescent="0.2">
      <c r="A232" s="696" t="s">
        <v>530</v>
      </c>
      <c r="B232" s="697" t="s">
        <v>531</v>
      </c>
      <c r="C232" s="698" t="s">
        <v>543</v>
      </c>
      <c r="D232" s="699" t="s">
        <v>544</v>
      </c>
      <c r="E232" s="700">
        <v>50113001</v>
      </c>
      <c r="F232" s="699" t="s">
        <v>548</v>
      </c>
      <c r="G232" s="698" t="s">
        <v>549</v>
      </c>
      <c r="H232" s="698">
        <v>234736</v>
      </c>
      <c r="I232" s="698">
        <v>234736</v>
      </c>
      <c r="J232" s="698" t="s">
        <v>952</v>
      </c>
      <c r="K232" s="698" t="s">
        <v>953</v>
      </c>
      <c r="L232" s="701">
        <v>120.54000158026543</v>
      </c>
      <c r="M232" s="701">
        <v>5</v>
      </c>
      <c r="N232" s="702">
        <v>602.70000790132713</v>
      </c>
    </row>
    <row r="233" spans="1:14" ht="14.45" customHeight="1" x14ac:dyDescent="0.2">
      <c r="A233" s="696" t="s">
        <v>530</v>
      </c>
      <c r="B233" s="697" t="s">
        <v>531</v>
      </c>
      <c r="C233" s="698" t="s">
        <v>543</v>
      </c>
      <c r="D233" s="699" t="s">
        <v>544</v>
      </c>
      <c r="E233" s="700">
        <v>50113001</v>
      </c>
      <c r="F233" s="699" t="s">
        <v>548</v>
      </c>
      <c r="G233" s="698" t="s">
        <v>549</v>
      </c>
      <c r="H233" s="698">
        <v>225891</v>
      </c>
      <c r="I233" s="698">
        <v>225891</v>
      </c>
      <c r="J233" s="698" t="s">
        <v>954</v>
      </c>
      <c r="K233" s="698" t="s">
        <v>955</v>
      </c>
      <c r="L233" s="701">
        <v>886.29079999999988</v>
      </c>
      <c r="M233" s="701">
        <v>50</v>
      </c>
      <c r="N233" s="702">
        <v>44314.539999999994</v>
      </c>
    </row>
    <row r="234" spans="1:14" ht="14.45" customHeight="1" x14ac:dyDescent="0.2">
      <c r="A234" s="696" t="s">
        <v>530</v>
      </c>
      <c r="B234" s="697" t="s">
        <v>531</v>
      </c>
      <c r="C234" s="698" t="s">
        <v>543</v>
      </c>
      <c r="D234" s="699" t="s">
        <v>544</v>
      </c>
      <c r="E234" s="700">
        <v>50113001</v>
      </c>
      <c r="F234" s="699" t="s">
        <v>548</v>
      </c>
      <c r="G234" s="698" t="s">
        <v>306</v>
      </c>
      <c r="H234" s="698">
        <v>194043</v>
      </c>
      <c r="I234" s="698">
        <v>194043</v>
      </c>
      <c r="J234" s="698" t="s">
        <v>956</v>
      </c>
      <c r="K234" s="698" t="s">
        <v>957</v>
      </c>
      <c r="L234" s="701">
        <v>534.17999999999995</v>
      </c>
      <c r="M234" s="701">
        <v>1</v>
      </c>
      <c r="N234" s="702">
        <v>534.17999999999995</v>
      </c>
    </row>
    <row r="235" spans="1:14" ht="14.45" customHeight="1" x14ac:dyDescent="0.2">
      <c r="A235" s="696" t="s">
        <v>530</v>
      </c>
      <c r="B235" s="697" t="s">
        <v>531</v>
      </c>
      <c r="C235" s="698" t="s">
        <v>543</v>
      </c>
      <c r="D235" s="699" t="s">
        <v>544</v>
      </c>
      <c r="E235" s="700">
        <v>50113001</v>
      </c>
      <c r="F235" s="699" t="s">
        <v>548</v>
      </c>
      <c r="G235" s="698" t="s">
        <v>549</v>
      </c>
      <c r="H235" s="698">
        <v>102684</v>
      </c>
      <c r="I235" s="698">
        <v>2684</v>
      </c>
      <c r="J235" s="698" t="s">
        <v>958</v>
      </c>
      <c r="K235" s="698" t="s">
        <v>686</v>
      </c>
      <c r="L235" s="701">
        <v>131.14681819515999</v>
      </c>
      <c r="M235" s="701">
        <v>44</v>
      </c>
      <c r="N235" s="702">
        <v>5770.4600005870398</v>
      </c>
    </row>
    <row r="236" spans="1:14" ht="14.45" customHeight="1" x14ac:dyDescent="0.2">
      <c r="A236" s="696" t="s">
        <v>530</v>
      </c>
      <c r="B236" s="697" t="s">
        <v>531</v>
      </c>
      <c r="C236" s="698" t="s">
        <v>543</v>
      </c>
      <c r="D236" s="699" t="s">
        <v>544</v>
      </c>
      <c r="E236" s="700">
        <v>50113001</v>
      </c>
      <c r="F236" s="699" t="s">
        <v>548</v>
      </c>
      <c r="G236" s="698" t="s">
        <v>549</v>
      </c>
      <c r="H236" s="698">
        <v>100502</v>
      </c>
      <c r="I236" s="698">
        <v>502</v>
      </c>
      <c r="J236" s="698" t="s">
        <v>958</v>
      </c>
      <c r="K236" s="698" t="s">
        <v>959</v>
      </c>
      <c r="L236" s="701">
        <v>268.58615384615382</v>
      </c>
      <c r="M236" s="701">
        <v>13</v>
      </c>
      <c r="N236" s="702">
        <v>3491.62</v>
      </c>
    </row>
    <row r="237" spans="1:14" ht="14.45" customHeight="1" x14ac:dyDescent="0.2">
      <c r="A237" s="696" t="s">
        <v>530</v>
      </c>
      <c r="B237" s="697" t="s">
        <v>531</v>
      </c>
      <c r="C237" s="698" t="s">
        <v>543</v>
      </c>
      <c r="D237" s="699" t="s">
        <v>544</v>
      </c>
      <c r="E237" s="700">
        <v>50113001</v>
      </c>
      <c r="F237" s="699" t="s">
        <v>548</v>
      </c>
      <c r="G237" s="698" t="s">
        <v>549</v>
      </c>
      <c r="H237" s="698">
        <v>230933</v>
      </c>
      <c r="I237" s="698">
        <v>230933</v>
      </c>
      <c r="J237" s="698" t="s">
        <v>960</v>
      </c>
      <c r="K237" s="698" t="s">
        <v>961</v>
      </c>
      <c r="L237" s="701">
        <v>567.63</v>
      </c>
      <c r="M237" s="701">
        <v>1</v>
      </c>
      <c r="N237" s="702">
        <v>567.63</v>
      </c>
    </row>
    <row r="238" spans="1:14" ht="14.45" customHeight="1" x14ac:dyDescent="0.2">
      <c r="A238" s="696" t="s">
        <v>530</v>
      </c>
      <c r="B238" s="697" t="s">
        <v>531</v>
      </c>
      <c r="C238" s="698" t="s">
        <v>543</v>
      </c>
      <c r="D238" s="699" t="s">
        <v>544</v>
      </c>
      <c r="E238" s="700">
        <v>50113001</v>
      </c>
      <c r="F238" s="699" t="s">
        <v>548</v>
      </c>
      <c r="G238" s="698" t="s">
        <v>563</v>
      </c>
      <c r="H238" s="698">
        <v>239967</v>
      </c>
      <c r="I238" s="698">
        <v>239967</v>
      </c>
      <c r="J238" s="698" t="s">
        <v>962</v>
      </c>
      <c r="K238" s="698" t="s">
        <v>963</v>
      </c>
      <c r="L238" s="701">
        <v>280.71376623376619</v>
      </c>
      <c r="M238" s="701">
        <v>77</v>
      </c>
      <c r="N238" s="702">
        <v>21614.959999999995</v>
      </c>
    </row>
    <row r="239" spans="1:14" ht="14.45" customHeight="1" x14ac:dyDescent="0.2">
      <c r="A239" s="696" t="s">
        <v>530</v>
      </c>
      <c r="B239" s="697" t="s">
        <v>531</v>
      </c>
      <c r="C239" s="698" t="s">
        <v>543</v>
      </c>
      <c r="D239" s="699" t="s">
        <v>544</v>
      </c>
      <c r="E239" s="700">
        <v>50113001</v>
      </c>
      <c r="F239" s="699" t="s">
        <v>548</v>
      </c>
      <c r="G239" s="698" t="s">
        <v>563</v>
      </c>
      <c r="H239" s="698">
        <v>239964</v>
      </c>
      <c r="I239" s="698">
        <v>239964</v>
      </c>
      <c r="J239" s="698" t="s">
        <v>962</v>
      </c>
      <c r="K239" s="698" t="s">
        <v>964</v>
      </c>
      <c r="L239" s="701">
        <v>134.51</v>
      </c>
      <c r="M239" s="701">
        <v>50</v>
      </c>
      <c r="N239" s="702">
        <v>6725.5</v>
      </c>
    </row>
    <row r="240" spans="1:14" ht="14.45" customHeight="1" x14ac:dyDescent="0.2">
      <c r="A240" s="696" t="s">
        <v>530</v>
      </c>
      <c r="B240" s="697" t="s">
        <v>531</v>
      </c>
      <c r="C240" s="698" t="s">
        <v>543</v>
      </c>
      <c r="D240" s="699" t="s">
        <v>544</v>
      </c>
      <c r="E240" s="700">
        <v>50113001</v>
      </c>
      <c r="F240" s="699" t="s">
        <v>548</v>
      </c>
      <c r="G240" s="698" t="s">
        <v>549</v>
      </c>
      <c r="H240" s="698">
        <v>142476</v>
      </c>
      <c r="I240" s="698">
        <v>42476</v>
      </c>
      <c r="J240" s="698" t="s">
        <v>965</v>
      </c>
      <c r="K240" s="698" t="s">
        <v>966</v>
      </c>
      <c r="L240" s="701">
        <v>271.87</v>
      </c>
      <c r="M240" s="701">
        <v>1</v>
      </c>
      <c r="N240" s="702">
        <v>271.87</v>
      </c>
    </row>
    <row r="241" spans="1:14" ht="14.45" customHeight="1" x14ac:dyDescent="0.2">
      <c r="A241" s="696" t="s">
        <v>530</v>
      </c>
      <c r="B241" s="697" t="s">
        <v>531</v>
      </c>
      <c r="C241" s="698" t="s">
        <v>543</v>
      </c>
      <c r="D241" s="699" t="s">
        <v>544</v>
      </c>
      <c r="E241" s="700">
        <v>50113001</v>
      </c>
      <c r="F241" s="699" t="s">
        <v>548</v>
      </c>
      <c r="G241" s="698" t="s">
        <v>549</v>
      </c>
      <c r="H241" s="698">
        <v>101125</v>
      </c>
      <c r="I241" s="698">
        <v>1125</v>
      </c>
      <c r="J241" s="698" t="s">
        <v>967</v>
      </c>
      <c r="K241" s="698" t="s">
        <v>968</v>
      </c>
      <c r="L241" s="701">
        <v>85.891111111111115</v>
      </c>
      <c r="M241" s="701">
        <v>9</v>
      </c>
      <c r="N241" s="702">
        <v>773.02</v>
      </c>
    </row>
    <row r="242" spans="1:14" ht="14.45" customHeight="1" x14ac:dyDescent="0.2">
      <c r="A242" s="696" t="s">
        <v>530</v>
      </c>
      <c r="B242" s="697" t="s">
        <v>531</v>
      </c>
      <c r="C242" s="698" t="s">
        <v>543</v>
      </c>
      <c r="D242" s="699" t="s">
        <v>544</v>
      </c>
      <c r="E242" s="700">
        <v>50113001</v>
      </c>
      <c r="F242" s="699" t="s">
        <v>548</v>
      </c>
      <c r="G242" s="698" t="s">
        <v>549</v>
      </c>
      <c r="H242" s="698">
        <v>101127</v>
      </c>
      <c r="I242" s="698">
        <v>1127</v>
      </c>
      <c r="J242" s="698" t="s">
        <v>967</v>
      </c>
      <c r="K242" s="698" t="s">
        <v>969</v>
      </c>
      <c r="L242" s="701">
        <v>89.398387096774186</v>
      </c>
      <c r="M242" s="701">
        <v>155</v>
      </c>
      <c r="N242" s="702">
        <v>13856.749999999998</v>
      </c>
    </row>
    <row r="243" spans="1:14" ht="14.45" customHeight="1" x14ac:dyDescent="0.2">
      <c r="A243" s="696" t="s">
        <v>530</v>
      </c>
      <c r="B243" s="697" t="s">
        <v>531</v>
      </c>
      <c r="C243" s="698" t="s">
        <v>543</v>
      </c>
      <c r="D243" s="699" t="s">
        <v>544</v>
      </c>
      <c r="E243" s="700">
        <v>50113001</v>
      </c>
      <c r="F243" s="699" t="s">
        <v>548</v>
      </c>
      <c r="G243" s="698" t="s">
        <v>549</v>
      </c>
      <c r="H243" s="698">
        <v>223014</v>
      </c>
      <c r="I243" s="698">
        <v>223014</v>
      </c>
      <c r="J243" s="698" t="s">
        <v>970</v>
      </c>
      <c r="K243" s="698" t="s">
        <v>971</v>
      </c>
      <c r="L243" s="701">
        <v>1647.2399999999996</v>
      </c>
      <c r="M243" s="701">
        <v>1</v>
      </c>
      <c r="N243" s="702">
        <v>1647.2399999999996</v>
      </c>
    </row>
    <row r="244" spans="1:14" ht="14.45" customHeight="1" x14ac:dyDescent="0.2">
      <c r="A244" s="696" t="s">
        <v>530</v>
      </c>
      <c r="B244" s="697" t="s">
        <v>531</v>
      </c>
      <c r="C244" s="698" t="s">
        <v>543</v>
      </c>
      <c r="D244" s="699" t="s">
        <v>544</v>
      </c>
      <c r="E244" s="700">
        <v>50113001</v>
      </c>
      <c r="F244" s="699" t="s">
        <v>548</v>
      </c>
      <c r="G244" s="698" t="s">
        <v>563</v>
      </c>
      <c r="H244" s="698">
        <v>116923</v>
      </c>
      <c r="I244" s="698">
        <v>16923</v>
      </c>
      <c r="J244" s="698" t="s">
        <v>972</v>
      </c>
      <c r="K244" s="698" t="s">
        <v>973</v>
      </c>
      <c r="L244" s="701">
        <v>77.740000000000009</v>
      </c>
      <c r="M244" s="701">
        <v>1</v>
      </c>
      <c r="N244" s="702">
        <v>77.740000000000009</v>
      </c>
    </row>
    <row r="245" spans="1:14" ht="14.45" customHeight="1" x14ac:dyDescent="0.2">
      <c r="A245" s="696" t="s">
        <v>530</v>
      </c>
      <c r="B245" s="697" t="s">
        <v>531</v>
      </c>
      <c r="C245" s="698" t="s">
        <v>543</v>
      </c>
      <c r="D245" s="699" t="s">
        <v>544</v>
      </c>
      <c r="E245" s="700">
        <v>50113001</v>
      </c>
      <c r="F245" s="699" t="s">
        <v>548</v>
      </c>
      <c r="G245" s="698" t="s">
        <v>549</v>
      </c>
      <c r="H245" s="698">
        <v>223159</v>
      </c>
      <c r="I245" s="698">
        <v>223159</v>
      </c>
      <c r="J245" s="698" t="s">
        <v>974</v>
      </c>
      <c r="K245" s="698" t="s">
        <v>975</v>
      </c>
      <c r="L245" s="701">
        <v>74.292520745930901</v>
      </c>
      <c r="M245" s="701">
        <v>119</v>
      </c>
      <c r="N245" s="702">
        <v>8840.8099687657777</v>
      </c>
    </row>
    <row r="246" spans="1:14" ht="14.45" customHeight="1" x14ac:dyDescent="0.2">
      <c r="A246" s="696" t="s">
        <v>530</v>
      </c>
      <c r="B246" s="697" t="s">
        <v>531</v>
      </c>
      <c r="C246" s="698" t="s">
        <v>543</v>
      </c>
      <c r="D246" s="699" t="s">
        <v>544</v>
      </c>
      <c r="E246" s="700">
        <v>50113001</v>
      </c>
      <c r="F246" s="699" t="s">
        <v>548</v>
      </c>
      <c r="G246" s="698" t="s">
        <v>549</v>
      </c>
      <c r="H246" s="698">
        <v>162033</v>
      </c>
      <c r="I246" s="698">
        <v>162033</v>
      </c>
      <c r="J246" s="698" t="s">
        <v>976</v>
      </c>
      <c r="K246" s="698" t="s">
        <v>977</v>
      </c>
      <c r="L246" s="701">
        <v>805.97</v>
      </c>
      <c r="M246" s="701">
        <v>16</v>
      </c>
      <c r="N246" s="702">
        <v>12895.52</v>
      </c>
    </row>
    <row r="247" spans="1:14" ht="14.45" customHeight="1" x14ac:dyDescent="0.2">
      <c r="A247" s="696" t="s">
        <v>530</v>
      </c>
      <c r="B247" s="697" t="s">
        <v>531</v>
      </c>
      <c r="C247" s="698" t="s">
        <v>543</v>
      </c>
      <c r="D247" s="699" t="s">
        <v>544</v>
      </c>
      <c r="E247" s="700">
        <v>50113001</v>
      </c>
      <c r="F247" s="699" t="s">
        <v>548</v>
      </c>
      <c r="G247" s="698" t="s">
        <v>563</v>
      </c>
      <c r="H247" s="698">
        <v>850405</v>
      </c>
      <c r="I247" s="698">
        <v>100973</v>
      </c>
      <c r="J247" s="698" t="s">
        <v>978</v>
      </c>
      <c r="K247" s="698" t="s">
        <v>979</v>
      </c>
      <c r="L247" s="701">
        <v>1058.78</v>
      </c>
      <c r="M247" s="701">
        <v>1</v>
      </c>
      <c r="N247" s="702">
        <v>1058.78</v>
      </c>
    </row>
    <row r="248" spans="1:14" ht="14.45" customHeight="1" x14ac:dyDescent="0.2">
      <c r="A248" s="696" t="s">
        <v>530</v>
      </c>
      <c r="B248" s="697" t="s">
        <v>531</v>
      </c>
      <c r="C248" s="698" t="s">
        <v>543</v>
      </c>
      <c r="D248" s="699" t="s">
        <v>544</v>
      </c>
      <c r="E248" s="700">
        <v>50113001</v>
      </c>
      <c r="F248" s="699" t="s">
        <v>548</v>
      </c>
      <c r="G248" s="698" t="s">
        <v>549</v>
      </c>
      <c r="H248" s="698">
        <v>157525</v>
      </c>
      <c r="I248" s="698">
        <v>57525</v>
      </c>
      <c r="J248" s="698" t="s">
        <v>980</v>
      </c>
      <c r="K248" s="698" t="s">
        <v>981</v>
      </c>
      <c r="L248" s="701">
        <v>97.42</v>
      </c>
      <c r="M248" s="701">
        <v>1</v>
      </c>
      <c r="N248" s="702">
        <v>97.42</v>
      </c>
    </row>
    <row r="249" spans="1:14" ht="14.45" customHeight="1" x14ac:dyDescent="0.2">
      <c r="A249" s="696" t="s">
        <v>530</v>
      </c>
      <c r="B249" s="697" t="s">
        <v>531</v>
      </c>
      <c r="C249" s="698" t="s">
        <v>543</v>
      </c>
      <c r="D249" s="699" t="s">
        <v>544</v>
      </c>
      <c r="E249" s="700">
        <v>50113001</v>
      </c>
      <c r="F249" s="699" t="s">
        <v>548</v>
      </c>
      <c r="G249" s="698" t="s">
        <v>563</v>
      </c>
      <c r="H249" s="698">
        <v>103591</v>
      </c>
      <c r="I249" s="698">
        <v>3591</v>
      </c>
      <c r="J249" s="698" t="s">
        <v>982</v>
      </c>
      <c r="K249" s="698" t="s">
        <v>983</v>
      </c>
      <c r="L249" s="701">
        <v>431.64000000000004</v>
      </c>
      <c r="M249" s="701">
        <v>1</v>
      </c>
      <c r="N249" s="702">
        <v>431.64000000000004</v>
      </c>
    </row>
    <row r="250" spans="1:14" ht="14.45" customHeight="1" x14ac:dyDescent="0.2">
      <c r="A250" s="696" t="s">
        <v>530</v>
      </c>
      <c r="B250" s="697" t="s">
        <v>531</v>
      </c>
      <c r="C250" s="698" t="s">
        <v>543</v>
      </c>
      <c r="D250" s="699" t="s">
        <v>544</v>
      </c>
      <c r="E250" s="700">
        <v>50113001</v>
      </c>
      <c r="F250" s="699" t="s">
        <v>548</v>
      </c>
      <c r="G250" s="698" t="s">
        <v>549</v>
      </c>
      <c r="H250" s="698">
        <v>239549</v>
      </c>
      <c r="I250" s="698">
        <v>239549</v>
      </c>
      <c r="J250" s="698" t="s">
        <v>984</v>
      </c>
      <c r="K250" s="698" t="s">
        <v>985</v>
      </c>
      <c r="L250" s="701">
        <v>56.811666666666667</v>
      </c>
      <c r="M250" s="701">
        <v>36</v>
      </c>
      <c r="N250" s="702">
        <v>2045.22</v>
      </c>
    </row>
    <row r="251" spans="1:14" ht="14.45" customHeight="1" x14ac:dyDescent="0.2">
      <c r="A251" s="696" t="s">
        <v>530</v>
      </c>
      <c r="B251" s="697" t="s">
        <v>531</v>
      </c>
      <c r="C251" s="698" t="s">
        <v>543</v>
      </c>
      <c r="D251" s="699" t="s">
        <v>544</v>
      </c>
      <c r="E251" s="700">
        <v>50113001</v>
      </c>
      <c r="F251" s="699" t="s">
        <v>548</v>
      </c>
      <c r="G251" s="698" t="s">
        <v>306</v>
      </c>
      <c r="H251" s="698">
        <v>53761</v>
      </c>
      <c r="I251" s="698">
        <v>53761</v>
      </c>
      <c r="J251" s="698" t="s">
        <v>986</v>
      </c>
      <c r="K251" s="698" t="s">
        <v>987</v>
      </c>
      <c r="L251" s="701">
        <v>93.52000000000001</v>
      </c>
      <c r="M251" s="701">
        <v>1</v>
      </c>
      <c r="N251" s="702">
        <v>93.52000000000001</v>
      </c>
    </row>
    <row r="252" spans="1:14" ht="14.45" customHeight="1" x14ac:dyDescent="0.2">
      <c r="A252" s="696" t="s">
        <v>530</v>
      </c>
      <c r="B252" s="697" t="s">
        <v>531</v>
      </c>
      <c r="C252" s="698" t="s">
        <v>543</v>
      </c>
      <c r="D252" s="699" t="s">
        <v>544</v>
      </c>
      <c r="E252" s="700">
        <v>50113001</v>
      </c>
      <c r="F252" s="699" t="s">
        <v>548</v>
      </c>
      <c r="G252" s="698" t="s">
        <v>549</v>
      </c>
      <c r="H252" s="698">
        <v>230353</v>
      </c>
      <c r="I252" s="698">
        <v>230353</v>
      </c>
      <c r="J252" s="698" t="s">
        <v>988</v>
      </c>
      <c r="K252" s="698" t="s">
        <v>989</v>
      </c>
      <c r="L252" s="701">
        <v>1758.3299751516147</v>
      </c>
      <c r="M252" s="701">
        <v>173.00000000000003</v>
      </c>
      <c r="N252" s="702">
        <v>304191.0857012294</v>
      </c>
    </row>
    <row r="253" spans="1:14" ht="14.45" customHeight="1" x14ac:dyDescent="0.2">
      <c r="A253" s="696" t="s">
        <v>530</v>
      </c>
      <c r="B253" s="697" t="s">
        <v>531</v>
      </c>
      <c r="C253" s="698" t="s">
        <v>543</v>
      </c>
      <c r="D253" s="699" t="s">
        <v>544</v>
      </c>
      <c r="E253" s="700">
        <v>50113001</v>
      </c>
      <c r="F253" s="699" t="s">
        <v>548</v>
      </c>
      <c r="G253" s="698" t="s">
        <v>563</v>
      </c>
      <c r="H253" s="698">
        <v>191788</v>
      </c>
      <c r="I253" s="698">
        <v>91788</v>
      </c>
      <c r="J253" s="698" t="s">
        <v>990</v>
      </c>
      <c r="K253" s="698" t="s">
        <v>727</v>
      </c>
      <c r="L253" s="701">
        <v>9.1499999999999986</v>
      </c>
      <c r="M253" s="701">
        <v>3</v>
      </c>
      <c r="N253" s="702">
        <v>27.449999999999996</v>
      </c>
    </row>
    <row r="254" spans="1:14" ht="14.45" customHeight="1" x14ac:dyDescent="0.2">
      <c r="A254" s="696" t="s">
        <v>530</v>
      </c>
      <c r="B254" s="697" t="s">
        <v>531</v>
      </c>
      <c r="C254" s="698" t="s">
        <v>543</v>
      </c>
      <c r="D254" s="699" t="s">
        <v>544</v>
      </c>
      <c r="E254" s="700">
        <v>50113001</v>
      </c>
      <c r="F254" s="699" t="s">
        <v>548</v>
      </c>
      <c r="G254" s="698" t="s">
        <v>563</v>
      </c>
      <c r="H254" s="698">
        <v>106618</v>
      </c>
      <c r="I254" s="698">
        <v>6618</v>
      </c>
      <c r="J254" s="698" t="s">
        <v>991</v>
      </c>
      <c r="K254" s="698" t="s">
        <v>992</v>
      </c>
      <c r="L254" s="701">
        <v>19.585000000000001</v>
      </c>
      <c r="M254" s="701">
        <v>2</v>
      </c>
      <c r="N254" s="702">
        <v>39.17</v>
      </c>
    </row>
    <row r="255" spans="1:14" ht="14.45" customHeight="1" x14ac:dyDescent="0.2">
      <c r="A255" s="696" t="s">
        <v>530</v>
      </c>
      <c r="B255" s="697" t="s">
        <v>531</v>
      </c>
      <c r="C255" s="698" t="s">
        <v>543</v>
      </c>
      <c r="D255" s="699" t="s">
        <v>544</v>
      </c>
      <c r="E255" s="700">
        <v>50113001</v>
      </c>
      <c r="F255" s="699" t="s">
        <v>548</v>
      </c>
      <c r="G255" s="698" t="s">
        <v>563</v>
      </c>
      <c r="H255" s="698">
        <v>184400</v>
      </c>
      <c r="I255" s="698">
        <v>84400</v>
      </c>
      <c r="J255" s="698" t="s">
        <v>993</v>
      </c>
      <c r="K255" s="698" t="s">
        <v>994</v>
      </c>
      <c r="L255" s="701">
        <v>254.94999999999993</v>
      </c>
      <c r="M255" s="701">
        <v>1</v>
      </c>
      <c r="N255" s="702">
        <v>254.94999999999993</v>
      </c>
    </row>
    <row r="256" spans="1:14" ht="14.45" customHeight="1" x14ac:dyDescent="0.2">
      <c r="A256" s="696" t="s">
        <v>530</v>
      </c>
      <c r="B256" s="697" t="s">
        <v>531</v>
      </c>
      <c r="C256" s="698" t="s">
        <v>543</v>
      </c>
      <c r="D256" s="699" t="s">
        <v>544</v>
      </c>
      <c r="E256" s="700">
        <v>50113001</v>
      </c>
      <c r="F256" s="699" t="s">
        <v>548</v>
      </c>
      <c r="G256" s="698" t="s">
        <v>549</v>
      </c>
      <c r="H256" s="698">
        <v>136129</v>
      </c>
      <c r="I256" s="698">
        <v>136129</v>
      </c>
      <c r="J256" s="698" t="s">
        <v>995</v>
      </c>
      <c r="K256" s="698" t="s">
        <v>996</v>
      </c>
      <c r="L256" s="701">
        <v>437.13769230769242</v>
      </c>
      <c r="M256" s="701">
        <v>26</v>
      </c>
      <c r="N256" s="702">
        <v>11365.580000000004</v>
      </c>
    </row>
    <row r="257" spans="1:14" ht="14.45" customHeight="1" x14ac:dyDescent="0.2">
      <c r="A257" s="696" t="s">
        <v>530</v>
      </c>
      <c r="B257" s="697" t="s">
        <v>531</v>
      </c>
      <c r="C257" s="698" t="s">
        <v>543</v>
      </c>
      <c r="D257" s="699" t="s">
        <v>544</v>
      </c>
      <c r="E257" s="700">
        <v>50113001</v>
      </c>
      <c r="F257" s="699" t="s">
        <v>548</v>
      </c>
      <c r="G257" s="698" t="s">
        <v>549</v>
      </c>
      <c r="H257" s="698">
        <v>136126</v>
      </c>
      <c r="I257" s="698">
        <v>136126</v>
      </c>
      <c r="J257" s="698" t="s">
        <v>997</v>
      </c>
      <c r="K257" s="698" t="s">
        <v>998</v>
      </c>
      <c r="L257" s="701">
        <v>436.77000000000015</v>
      </c>
      <c r="M257" s="701">
        <v>27</v>
      </c>
      <c r="N257" s="702">
        <v>11792.790000000005</v>
      </c>
    </row>
    <row r="258" spans="1:14" ht="14.45" customHeight="1" x14ac:dyDescent="0.2">
      <c r="A258" s="696" t="s">
        <v>530</v>
      </c>
      <c r="B258" s="697" t="s">
        <v>531</v>
      </c>
      <c r="C258" s="698" t="s">
        <v>543</v>
      </c>
      <c r="D258" s="699" t="s">
        <v>544</v>
      </c>
      <c r="E258" s="700">
        <v>50113001</v>
      </c>
      <c r="F258" s="699" t="s">
        <v>548</v>
      </c>
      <c r="G258" s="698" t="s">
        <v>549</v>
      </c>
      <c r="H258" s="698">
        <v>117187</v>
      </c>
      <c r="I258" s="698">
        <v>17187</v>
      </c>
      <c r="J258" s="698" t="s">
        <v>999</v>
      </c>
      <c r="K258" s="698" t="s">
        <v>1000</v>
      </c>
      <c r="L258" s="701">
        <v>88.969999999999985</v>
      </c>
      <c r="M258" s="701">
        <v>6</v>
      </c>
      <c r="N258" s="702">
        <v>533.81999999999994</v>
      </c>
    </row>
    <row r="259" spans="1:14" ht="14.45" customHeight="1" x14ac:dyDescent="0.2">
      <c r="A259" s="696" t="s">
        <v>530</v>
      </c>
      <c r="B259" s="697" t="s">
        <v>531</v>
      </c>
      <c r="C259" s="698" t="s">
        <v>543</v>
      </c>
      <c r="D259" s="699" t="s">
        <v>544</v>
      </c>
      <c r="E259" s="700">
        <v>50113001</v>
      </c>
      <c r="F259" s="699" t="s">
        <v>548</v>
      </c>
      <c r="G259" s="698" t="s">
        <v>549</v>
      </c>
      <c r="H259" s="698">
        <v>131089</v>
      </c>
      <c r="I259" s="698">
        <v>31089</v>
      </c>
      <c r="J259" s="698" t="s">
        <v>1001</v>
      </c>
      <c r="K259" s="698" t="s">
        <v>1002</v>
      </c>
      <c r="L259" s="701">
        <v>56.769999999999989</v>
      </c>
      <c r="M259" s="701">
        <v>2</v>
      </c>
      <c r="N259" s="702">
        <v>113.53999999999998</v>
      </c>
    </row>
    <row r="260" spans="1:14" ht="14.45" customHeight="1" x14ac:dyDescent="0.2">
      <c r="A260" s="696" t="s">
        <v>530</v>
      </c>
      <c r="B260" s="697" t="s">
        <v>531</v>
      </c>
      <c r="C260" s="698" t="s">
        <v>543</v>
      </c>
      <c r="D260" s="699" t="s">
        <v>544</v>
      </c>
      <c r="E260" s="700">
        <v>50113001</v>
      </c>
      <c r="F260" s="699" t="s">
        <v>548</v>
      </c>
      <c r="G260" s="698" t="s">
        <v>563</v>
      </c>
      <c r="H260" s="698">
        <v>216900</v>
      </c>
      <c r="I260" s="698">
        <v>216900</v>
      </c>
      <c r="J260" s="698" t="s">
        <v>1003</v>
      </c>
      <c r="K260" s="698" t="s">
        <v>1004</v>
      </c>
      <c r="L260" s="701">
        <v>662.4996879240166</v>
      </c>
      <c r="M260" s="701">
        <v>737</v>
      </c>
      <c r="N260" s="702">
        <v>488262.27000000019</v>
      </c>
    </row>
    <row r="261" spans="1:14" ht="14.45" customHeight="1" x14ac:dyDescent="0.2">
      <c r="A261" s="696" t="s">
        <v>530</v>
      </c>
      <c r="B261" s="697" t="s">
        <v>531</v>
      </c>
      <c r="C261" s="698" t="s">
        <v>543</v>
      </c>
      <c r="D261" s="699" t="s">
        <v>544</v>
      </c>
      <c r="E261" s="700">
        <v>50113001</v>
      </c>
      <c r="F261" s="699" t="s">
        <v>548</v>
      </c>
      <c r="G261" s="698" t="s">
        <v>549</v>
      </c>
      <c r="H261" s="698">
        <v>216963</v>
      </c>
      <c r="I261" s="698">
        <v>216963</v>
      </c>
      <c r="J261" s="698" t="s">
        <v>1005</v>
      </c>
      <c r="K261" s="698" t="s">
        <v>1006</v>
      </c>
      <c r="L261" s="701">
        <v>148.93</v>
      </c>
      <c r="M261" s="701">
        <v>1</v>
      </c>
      <c r="N261" s="702">
        <v>148.93</v>
      </c>
    </row>
    <row r="262" spans="1:14" ht="14.45" customHeight="1" x14ac:dyDescent="0.2">
      <c r="A262" s="696" t="s">
        <v>530</v>
      </c>
      <c r="B262" s="697" t="s">
        <v>531</v>
      </c>
      <c r="C262" s="698" t="s">
        <v>543</v>
      </c>
      <c r="D262" s="699" t="s">
        <v>544</v>
      </c>
      <c r="E262" s="700">
        <v>50113001</v>
      </c>
      <c r="F262" s="699" t="s">
        <v>548</v>
      </c>
      <c r="G262" s="698" t="s">
        <v>563</v>
      </c>
      <c r="H262" s="698">
        <v>107981</v>
      </c>
      <c r="I262" s="698">
        <v>7981</v>
      </c>
      <c r="J262" s="698" t="s">
        <v>1007</v>
      </c>
      <c r="K262" s="698" t="s">
        <v>1008</v>
      </c>
      <c r="L262" s="701">
        <v>41.494916067146271</v>
      </c>
      <c r="M262" s="701">
        <v>417</v>
      </c>
      <c r="N262" s="702">
        <v>17303.379999999994</v>
      </c>
    </row>
    <row r="263" spans="1:14" ht="14.45" customHeight="1" x14ac:dyDescent="0.2">
      <c r="A263" s="696" t="s">
        <v>530</v>
      </c>
      <c r="B263" s="697" t="s">
        <v>531</v>
      </c>
      <c r="C263" s="698" t="s">
        <v>543</v>
      </c>
      <c r="D263" s="699" t="s">
        <v>544</v>
      </c>
      <c r="E263" s="700">
        <v>50113001</v>
      </c>
      <c r="F263" s="699" t="s">
        <v>548</v>
      </c>
      <c r="G263" s="698" t="s">
        <v>563</v>
      </c>
      <c r="H263" s="698">
        <v>126786</v>
      </c>
      <c r="I263" s="698">
        <v>26786</v>
      </c>
      <c r="J263" s="698" t="s">
        <v>1009</v>
      </c>
      <c r="K263" s="698" t="s">
        <v>1010</v>
      </c>
      <c r="L263" s="701">
        <v>403.45666666666659</v>
      </c>
      <c r="M263" s="701">
        <v>75</v>
      </c>
      <c r="N263" s="702">
        <v>30259.249999999993</v>
      </c>
    </row>
    <row r="264" spans="1:14" ht="14.45" customHeight="1" x14ac:dyDescent="0.2">
      <c r="A264" s="696" t="s">
        <v>530</v>
      </c>
      <c r="B264" s="697" t="s">
        <v>531</v>
      </c>
      <c r="C264" s="698" t="s">
        <v>543</v>
      </c>
      <c r="D264" s="699" t="s">
        <v>544</v>
      </c>
      <c r="E264" s="700">
        <v>50113001</v>
      </c>
      <c r="F264" s="699" t="s">
        <v>548</v>
      </c>
      <c r="G264" s="698" t="s">
        <v>549</v>
      </c>
      <c r="H264" s="698">
        <v>125907</v>
      </c>
      <c r="I264" s="698">
        <v>125907</v>
      </c>
      <c r="J264" s="698" t="s">
        <v>1011</v>
      </c>
      <c r="K264" s="698" t="s">
        <v>1012</v>
      </c>
      <c r="L264" s="701">
        <v>681.99999982932604</v>
      </c>
      <c r="M264" s="701">
        <v>199</v>
      </c>
      <c r="N264" s="702">
        <v>135717.99996603589</v>
      </c>
    </row>
    <row r="265" spans="1:14" ht="14.45" customHeight="1" x14ac:dyDescent="0.2">
      <c r="A265" s="696" t="s">
        <v>530</v>
      </c>
      <c r="B265" s="697" t="s">
        <v>531</v>
      </c>
      <c r="C265" s="698" t="s">
        <v>543</v>
      </c>
      <c r="D265" s="699" t="s">
        <v>544</v>
      </c>
      <c r="E265" s="700">
        <v>50113001</v>
      </c>
      <c r="F265" s="699" t="s">
        <v>548</v>
      </c>
      <c r="G265" s="698" t="s">
        <v>563</v>
      </c>
      <c r="H265" s="698">
        <v>187607</v>
      </c>
      <c r="I265" s="698">
        <v>187607</v>
      </c>
      <c r="J265" s="698" t="s">
        <v>1013</v>
      </c>
      <c r="K265" s="698" t="s">
        <v>1014</v>
      </c>
      <c r="L265" s="701">
        <v>273.90000000000003</v>
      </c>
      <c r="M265" s="701">
        <v>12</v>
      </c>
      <c r="N265" s="702">
        <v>3286.8</v>
      </c>
    </row>
    <row r="266" spans="1:14" ht="14.45" customHeight="1" x14ac:dyDescent="0.2">
      <c r="A266" s="696" t="s">
        <v>530</v>
      </c>
      <c r="B266" s="697" t="s">
        <v>531</v>
      </c>
      <c r="C266" s="698" t="s">
        <v>543</v>
      </c>
      <c r="D266" s="699" t="s">
        <v>544</v>
      </c>
      <c r="E266" s="700">
        <v>50113001</v>
      </c>
      <c r="F266" s="699" t="s">
        <v>548</v>
      </c>
      <c r="G266" s="698" t="s">
        <v>549</v>
      </c>
      <c r="H266" s="698">
        <v>100874</v>
      </c>
      <c r="I266" s="698">
        <v>874</v>
      </c>
      <c r="J266" s="698" t="s">
        <v>1015</v>
      </c>
      <c r="K266" s="698" t="s">
        <v>1016</v>
      </c>
      <c r="L266" s="701">
        <v>94.045894039735103</v>
      </c>
      <c r="M266" s="701">
        <v>151</v>
      </c>
      <c r="N266" s="702">
        <v>14200.93</v>
      </c>
    </row>
    <row r="267" spans="1:14" ht="14.45" customHeight="1" x14ac:dyDescent="0.2">
      <c r="A267" s="696" t="s">
        <v>530</v>
      </c>
      <c r="B267" s="697" t="s">
        <v>531</v>
      </c>
      <c r="C267" s="698" t="s">
        <v>543</v>
      </c>
      <c r="D267" s="699" t="s">
        <v>544</v>
      </c>
      <c r="E267" s="700">
        <v>50113001</v>
      </c>
      <c r="F267" s="699" t="s">
        <v>548</v>
      </c>
      <c r="G267" s="698" t="s">
        <v>549</v>
      </c>
      <c r="H267" s="698">
        <v>100876</v>
      </c>
      <c r="I267" s="698">
        <v>876</v>
      </c>
      <c r="J267" s="698" t="s">
        <v>1017</v>
      </c>
      <c r="K267" s="698" t="s">
        <v>1016</v>
      </c>
      <c r="L267" s="701">
        <v>84.703114754098351</v>
      </c>
      <c r="M267" s="701">
        <v>61</v>
      </c>
      <c r="N267" s="702">
        <v>5166.8899999999994</v>
      </c>
    </row>
    <row r="268" spans="1:14" ht="14.45" customHeight="1" x14ac:dyDescent="0.2">
      <c r="A268" s="696" t="s">
        <v>530</v>
      </c>
      <c r="B268" s="697" t="s">
        <v>531</v>
      </c>
      <c r="C268" s="698" t="s">
        <v>543</v>
      </c>
      <c r="D268" s="699" t="s">
        <v>544</v>
      </c>
      <c r="E268" s="700">
        <v>50113001</v>
      </c>
      <c r="F268" s="699" t="s">
        <v>548</v>
      </c>
      <c r="G268" s="698" t="s">
        <v>549</v>
      </c>
      <c r="H268" s="698">
        <v>200863</v>
      </c>
      <c r="I268" s="698">
        <v>200863</v>
      </c>
      <c r="J268" s="698" t="s">
        <v>1017</v>
      </c>
      <c r="K268" s="698" t="s">
        <v>1018</v>
      </c>
      <c r="L268" s="701">
        <v>86.267462775748854</v>
      </c>
      <c r="M268" s="701">
        <v>67</v>
      </c>
      <c r="N268" s="702">
        <v>5779.9200059751729</v>
      </c>
    </row>
    <row r="269" spans="1:14" ht="14.45" customHeight="1" x14ac:dyDescent="0.2">
      <c r="A269" s="696" t="s">
        <v>530</v>
      </c>
      <c r="B269" s="697" t="s">
        <v>531</v>
      </c>
      <c r="C269" s="698" t="s">
        <v>543</v>
      </c>
      <c r="D269" s="699" t="s">
        <v>544</v>
      </c>
      <c r="E269" s="700">
        <v>50113001</v>
      </c>
      <c r="F269" s="699" t="s">
        <v>548</v>
      </c>
      <c r="G269" s="698" t="s">
        <v>549</v>
      </c>
      <c r="H269" s="698">
        <v>232954</v>
      </c>
      <c r="I269" s="698">
        <v>232954</v>
      </c>
      <c r="J269" s="698" t="s">
        <v>1019</v>
      </c>
      <c r="K269" s="698" t="s">
        <v>1020</v>
      </c>
      <c r="L269" s="701">
        <v>107.69</v>
      </c>
      <c r="M269" s="701">
        <v>1</v>
      </c>
      <c r="N269" s="702">
        <v>107.69</v>
      </c>
    </row>
    <row r="270" spans="1:14" ht="14.45" customHeight="1" x14ac:dyDescent="0.2">
      <c r="A270" s="696" t="s">
        <v>530</v>
      </c>
      <c r="B270" s="697" t="s">
        <v>531</v>
      </c>
      <c r="C270" s="698" t="s">
        <v>543</v>
      </c>
      <c r="D270" s="699" t="s">
        <v>544</v>
      </c>
      <c r="E270" s="700">
        <v>50113001</v>
      </c>
      <c r="F270" s="699" t="s">
        <v>548</v>
      </c>
      <c r="G270" s="698" t="s">
        <v>549</v>
      </c>
      <c r="H270" s="698">
        <v>157351</v>
      </c>
      <c r="I270" s="698">
        <v>57351</v>
      </c>
      <c r="J270" s="698" t="s">
        <v>1021</v>
      </c>
      <c r="K270" s="698" t="s">
        <v>1022</v>
      </c>
      <c r="L270" s="701">
        <v>47.39</v>
      </c>
      <c r="M270" s="701">
        <v>16</v>
      </c>
      <c r="N270" s="702">
        <v>758.24</v>
      </c>
    </row>
    <row r="271" spans="1:14" ht="14.45" customHeight="1" x14ac:dyDescent="0.2">
      <c r="A271" s="696" t="s">
        <v>530</v>
      </c>
      <c r="B271" s="697" t="s">
        <v>531</v>
      </c>
      <c r="C271" s="698" t="s">
        <v>543</v>
      </c>
      <c r="D271" s="699" t="s">
        <v>544</v>
      </c>
      <c r="E271" s="700">
        <v>50113001</v>
      </c>
      <c r="F271" s="699" t="s">
        <v>548</v>
      </c>
      <c r="G271" s="698" t="s">
        <v>549</v>
      </c>
      <c r="H271" s="698">
        <v>230359</v>
      </c>
      <c r="I271" s="698">
        <v>230359</v>
      </c>
      <c r="J271" s="698" t="s">
        <v>1023</v>
      </c>
      <c r="K271" s="698" t="s">
        <v>1024</v>
      </c>
      <c r="L271" s="701">
        <v>184.06666666666663</v>
      </c>
      <c r="M271" s="701">
        <v>3</v>
      </c>
      <c r="N271" s="702">
        <v>552.19999999999993</v>
      </c>
    </row>
    <row r="272" spans="1:14" ht="14.45" customHeight="1" x14ac:dyDescent="0.2">
      <c r="A272" s="696" t="s">
        <v>530</v>
      </c>
      <c r="B272" s="697" t="s">
        <v>531</v>
      </c>
      <c r="C272" s="698" t="s">
        <v>543</v>
      </c>
      <c r="D272" s="699" t="s">
        <v>544</v>
      </c>
      <c r="E272" s="700">
        <v>50113001</v>
      </c>
      <c r="F272" s="699" t="s">
        <v>548</v>
      </c>
      <c r="G272" s="698" t="s">
        <v>306</v>
      </c>
      <c r="H272" s="698">
        <v>136834</v>
      </c>
      <c r="I272" s="698">
        <v>136834</v>
      </c>
      <c r="J272" s="698" t="s">
        <v>1025</v>
      </c>
      <c r="K272" s="698" t="s">
        <v>1026</v>
      </c>
      <c r="L272" s="701">
        <v>258.04000000000002</v>
      </c>
      <c r="M272" s="701">
        <v>12</v>
      </c>
      <c r="N272" s="702">
        <v>3096.4800000000005</v>
      </c>
    </row>
    <row r="273" spans="1:14" ht="14.45" customHeight="1" x14ac:dyDescent="0.2">
      <c r="A273" s="696" t="s">
        <v>530</v>
      </c>
      <c r="B273" s="697" t="s">
        <v>531</v>
      </c>
      <c r="C273" s="698" t="s">
        <v>543</v>
      </c>
      <c r="D273" s="699" t="s">
        <v>544</v>
      </c>
      <c r="E273" s="700">
        <v>50113001</v>
      </c>
      <c r="F273" s="699" t="s">
        <v>548</v>
      </c>
      <c r="G273" s="698" t="s">
        <v>549</v>
      </c>
      <c r="H273" s="698">
        <v>224053</v>
      </c>
      <c r="I273" s="698">
        <v>224053</v>
      </c>
      <c r="J273" s="698" t="s">
        <v>1027</v>
      </c>
      <c r="K273" s="698" t="s">
        <v>1028</v>
      </c>
      <c r="L273" s="701">
        <v>247.53173333333331</v>
      </c>
      <c r="M273" s="701">
        <v>75</v>
      </c>
      <c r="N273" s="702">
        <v>18564.879999999997</v>
      </c>
    </row>
    <row r="274" spans="1:14" ht="14.45" customHeight="1" x14ac:dyDescent="0.2">
      <c r="A274" s="696" t="s">
        <v>530</v>
      </c>
      <c r="B274" s="697" t="s">
        <v>531</v>
      </c>
      <c r="C274" s="698" t="s">
        <v>543</v>
      </c>
      <c r="D274" s="699" t="s">
        <v>544</v>
      </c>
      <c r="E274" s="700">
        <v>50113001</v>
      </c>
      <c r="F274" s="699" t="s">
        <v>548</v>
      </c>
      <c r="G274" s="698" t="s">
        <v>549</v>
      </c>
      <c r="H274" s="698">
        <v>226693</v>
      </c>
      <c r="I274" s="698">
        <v>226693</v>
      </c>
      <c r="J274" s="698" t="s">
        <v>1029</v>
      </c>
      <c r="K274" s="698" t="s">
        <v>1030</v>
      </c>
      <c r="L274" s="701">
        <v>22.07</v>
      </c>
      <c r="M274" s="701">
        <v>2</v>
      </c>
      <c r="N274" s="702">
        <v>44.14</v>
      </c>
    </row>
    <row r="275" spans="1:14" ht="14.45" customHeight="1" x14ac:dyDescent="0.2">
      <c r="A275" s="696" t="s">
        <v>530</v>
      </c>
      <c r="B275" s="697" t="s">
        <v>531</v>
      </c>
      <c r="C275" s="698" t="s">
        <v>543</v>
      </c>
      <c r="D275" s="699" t="s">
        <v>544</v>
      </c>
      <c r="E275" s="700">
        <v>50113001</v>
      </c>
      <c r="F275" s="699" t="s">
        <v>548</v>
      </c>
      <c r="G275" s="698" t="s">
        <v>549</v>
      </c>
      <c r="H275" s="698">
        <v>121393</v>
      </c>
      <c r="I275" s="698">
        <v>9999999</v>
      </c>
      <c r="J275" s="698" t="s">
        <v>1031</v>
      </c>
      <c r="K275" s="698" t="s">
        <v>1032</v>
      </c>
      <c r="L275" s="701">
        <v>6050</v>
      </c>
      <c r="M275" s="701">
        <v>2</v>
      </c>
      <c r="N275" s="702">
        <v>12100</v>
      </c>
    </row>
    <row r="276" spans="1:14" ht="14.45" customHeight="1" x14ac:dyDescent="0.2">
      <c r="A276" s="696" t="s">
        <v>530</v>
      </c>
      <c r="B276" s="697" t="s">
        <v>531</v>
      </c>
      <c r="C276" s="698" t="s">
        <v>543</v>
      </c>
      <c r="D276" s="699" t="s">
        <v>544</v>
      </c>
      <c r="E276" s="700">
        <v>50113001</v>
      </c>
      <c r="F276" s="699" t="s">
        <v>548</v>
      </c>
      <c r="G276" s="698" t="s">
        <v>549</v>
      </c>
      <c r="H276" s="698">
        <v>232603</v>
      </c>
      <c r="I276" s="698">
        <v>232603</v>
      </c>
      <c r="J276" s="698" t="s">
        <v>1033</v>
      </c>
      <c r="K276" s="698" t="s">
        <v>1034</v>
      </c>
      <c r="L276" s="701">
        <v>116.53</v>
      </c>
      <c r="M276" s="701">
        <v>17</v>
      </c>
      <c r="N276" s="702">
        <v>1981.01</v>
      </c>
    </row>
    <row r="277" spans="1:14" ht="14.45" customHeight="1" x14ac:dyDescent="0.2">
      <c r="A277" s="696" t="s">
        <v>530</v>
      </c>
      <c r="B277" s="697" t="s">
        <v>531</v>
      </c>
      <c r="C277" s="698" t="s">
        <v>543</v>
      </c>
      <c r="D277" s="699" t="s">
        <v>544</v>
      </c>
      <c r="E277" s="700">
        <v>50113001</v>
      </c>
      <c r="F277" s="699" t="s">
        <v>548</v>
      </c>
      <c r="G277" s="698" t="s">
        <v>549</v>
      </c>
      <c r="H277" s="698">
        <v>502456</v>
      </c>
      <c r="I277" s="698">
        <v>9999999</v>
      </c>
      <c r="J277" s="698" t="s">
        <v>1035</v>
      </c>
      <c r="K277" s="698" t="s">
        <v>1034</v>
      </c>
      <c r="L277" s="701">
        <v>114.39999999999999</v>
      </c>
      <c r="M277" s="701">
        <v>38</v>
      </c>
      <c r="N277" s="702">
        <v>4347.2</v>
      </c>
    </row>
    <row r="278" spans="1:14" ht="14.45" customHeight="1" x14ac:dyDescent="0.2">
      <c r="A278" s="696" t="s">
        <v>530</v>
      </c>
      <c r="B278" s="697" t="s">
        <v>531</v>
      </c>
      <c r="C278" s="698" t="s">
        <v>543</v>
      </c>
      <c r="D278" s="699" t="s">
        <v>544</v>
      </c>
      <c r="E278" s="700">
        <v>50113001</v>
      </c>
      <c r="F278" s="699" t="s">
        <v>548</v>
      </c>
      <c r="G278" s="698" t="s">
        <v>549</v>
      </c>
      <c r="H278" s="698">
        <v>395188</v>
      </c>
      <c r="I278" s="698">
        <v>0</v>
      </c>
      <c r="J278" s="698" t="s">
        <v>1036</v>
      </c>
      <c r="K278" s="698" t="s">
        <v>1037</v>
      </c>
      <c r="L278" s="701">
        <v>39.249574468085115</v>
      </c>
      <c r="M278" s="701">
        <v>47</v>
      </c>
      <c r="N278" s="702">
        <v>1844.7300000000005</v>
      </c>
    </row>
    <row r="279" spans="1:14" ht="14.45" customHeight="1" x14ac:dyDescent="0.2">
      <c r="A279" s="696" t="s">
        <v>530</v>
      </c>
      <c r="B279" s="697" t="s">
        <v>531</v>
      </c>
      <c r="C279" s="698" t="s">
        <v>543</v>
      </c>
      <c r="D279" s="699" t="s">
        <v>544</v>
      </c>
      <c r="E279" s="700">
        <v>50113001</v>
      </c>
      <c r="F279" s="699" t="s">
        <v>548</v>
      </c>
      <c r="G279" s="698" t="s">
        <v>549</v>
      </c>
      <c r="H279" s="698">
        <v>155911</v>
      </c>
      <c r="I279" s="698">
        <v>55911</v>
      </c>
      <c r="J279" s="698" t="s">
        <v>1038</v>
      </c>
      <c r="K279" s="698" t="s">
        <v>1039</v>
      </c>
      <c r="L279" s="701">
        <v>40.9</v>
      </c>
      <c r="M279" s="701">
        <v>9</v>
      </c>
      <c r="N279" s="702">
        <v>368.09999999999997</v>
      </c>
    </row>
    <row r="280" spans="1:14" ht="14.45" customHeight="1" x14ac:dyDescent="0.2">
      <c r="A280" s="696" t="s">
        <v>530</v>
      </c>
      <c r="B280" s="697" t="s">
        <v>531</v>
      </c>
      <c r="C280" s="698" t="s">
        <v>543</v>
      </c>
      <c r="D280" s="699" t="s">
        <v>544</v>
      </c>
      <c r="E280" s="700">
        <v>50113001</v>
      </c>
      <c r="F280" s="699" t="s">
        <v>548</v>
      </c>
      <c r="G280" s="698" t="s">
        <v>549</v>
      </c>
      <c r="H280" s="698">
        <v>111671</v>
      </c>
      <c r="I280" s="698">
        <v>11671</v>
      </c>
      <c r="J280" s="698" t="s">
        <v>1040</v>
      </c>
      <c r="K280" s="698" t="s">
        <v>1041</v>
      </c>
      <c r="L280" s="701">
        <v>209</v>
      </c>
      <c r="M280" s="701">
        <v>195</v>
      </c>
      <c r="N280" s="702">
        <v>40755</v>
      </c>
    </row>
    <row r="281" spans="1:14" ht="14.45" customHeight="1" x14ac:dyDescent="0.2">
      <c r="A281" s="696" t="s">
        <v>530</v>
      </c>
      <c r="B281" s="697" t="s">
        <v>531</v>
      </c>
      <c r="C281" s="698" t="s">
        <v>543</v>
      </c>
      <c r="D281" s="699" t="s">
        <v>544</v>
      </c>
      <c r="E281" s="700">
        <v>50113001</v>
      </c>
      <c r="F281" s="699" t="s">
        <v>548</v>
      </c>
      <c r="G281" s="698" t="s">
        <v>549</v>
      </c>
      <c r="H281" s="698">
        <v>11670</v>
      </c>
      <c r="I281" s="698">
        <v>11670</v>
      </c>
      <c r="J281" s="698" t="s">
        <v>1040</v>
      </c>
      <c r="K281" s="698" t="s">
        <v>1042</v>
      </c>
      <c r="L281" s="701">
        <v>352</v>
      </c>
      <c r="M281" s="701">
        <v>2.75</v>
      </c>
      <c r="N281" s="702">
        <v>968</v>
      </c>
    </row>
    <row r="282" spans="1:14" ht="14.45" customHeight="1" x14ac:dyDescent="0.2">
      <c r="A282" s="696" t="s">
        <v>530</v>
      </c>
      <c r="B282" s="697" t="s">
        <v>531</v>
      </c>
      <c r="C282" s="698" t="s">
        <v>543</v>
      </c>
      <c r="D282" s="699" t="s">
        <v>544</v>
      </c>
      <c r="E282" s="700">
        <v>50113001</v>
      </c>
      <c r="F282" s="699" t="s">
        <v>548</v>
      </c>
      <c r="G282" s="698" t="s">
        <v>549</v>
      </c>
      <c r="H282" s="698">
        <v>111696</v>
      </c>
      <c r="I282" s="698">
        <v>11696</v>
      </c>
      <c r="J282" s="698" t="s">
        <v>1043</v>
      </c>
      <c r="K282" s="698" t="s">
        <v>1041</v>
      </c>
      <c r="L282" s="701">
        <v>324.8300000000001</v>
      </c>
      <c r="M282" s="701">
        <v>127</v>
      </c>
      <c r="N282" s="702">
        <v>41253.410000000011</v>
      </c>
    </row>
    <row r="283" spans="1:14" ht="14.45" customHeight="1" x14ac:dyDescent="0.2">
      <c r="A283" s="696" t="s">
        <v>530</v>
      </c>
      <c r="B283" s="697" t="s">
        <v>531</v>
      </c>
      <c r="C283" s="698" t="s">
        <v>543</v>
      </c>
      <c r="D283" s="699" t="s">
        <v>544</v>
      </c>
      <c r="E283" s="700">
        <v>50113001</v>
      </c>
      <c r="F283" s="699" t="s">
        <v>548</v>
      </c>
      <c r="G283" s="698" t="s">
        <v>549</v>
      </c>
      <c r="H283" s="698">
        <v>209048</v>
      </c>
      <c r="I283" s="698">
        <v>209048</v>
      </c>
      <c r="J283" s="698" t="s">
        <v>1044</v>
      </c>
      <c r="K283" s="698" t="s">
        <v>1045</v>
      </c>
      <c r="L283" s="701">
        <v>45379.79</v>
      </c>
      <c r="M283" s="701">
        <v>2</v>
      </c>
      <c r="N283" s="702">
        <v>90759.58</v>
      </c>
    </row>
    <row r="284" spans="1:14" ht="14.45" customHeight="1" x14ac:dyDescent="0.2">
      <c r="A284" s="696" t="s">
        <v>530</v>
      </c>
      <c r="B284" s="697" t="s">
        <v>531</v>
      </c>
      <c r="C284" s="698" t="s">
        <v>543</v>
      </c>
      <c r="D284" s="699" t="s">
        <v>544</v>
      </c>
      <c r="E284" s="700">
        <v>50113001</v>
      </c>
      <c r="F284" s="699" t="s">
        <v>548</v>
      </c>
      <c r="G284" s="698" t="s">
        <v>549</v>
      </c>
      <c r="H284" s="698">
        <v>132917</v>
      </c>
      <c r="I284" s="698">
        <v>32917</v>
      </c>
      <c r="J284" s="698" t="s">
        <v>1046</v>
      </c>
      <c r="K284" s="698" t="s">
        <v>1047</v>
      </c>
      <c r="L284" s="701">
        <v>160.48000000000002</v>
      </c>
      <c r="M284" s="701">
        <v>1</v>
      </c>
      <c r="N284" s="702">
        <v>160.48000000000002</v>
      </c>
    </row>
    <row r="285" spans="1:14" ht="14.45" customHeight="1" x14ac:dyDescent="0.2">
      <c r="A285" s="696" t="s">
        <v>530</v>
      </c>
      <c r="B285" s="697" t="s">
        <v>531</v>
      </c>
      <c r="C285" s="698" t="s">
        <v>543</v>
      </c>
      <c r="D285" s="699" t="s">
        <v>544</v>
      </c>
      <c r="E285" s="700">
        <v>50113001</v>
      </c>
      <c r="F285" s="699" t="s">
        <v>548</v>
      </c>
      <c r="G285" s="698" t="s">
        <v>549</v>
      </c>
      <c r="H285" s="698">
        <v>229903</v>
      </c>
      <c r="I285" s="698">
        <v>229903</v>
      </c>
      <c r="J285" s="698" t="s">
        <v>1048</v>
      </c>
      <c r="K285" s="698" t="s">
        <v>1049</v>
      </c>
      <c r="L285" s="701">
        <v>25.41</v>
      </c>
      <c r="M285" s="701">
        <v>1</v>
      </c>
      <c r="N285" s="702">
        <v>25.41</v>
      </c>
    </row>
    <row r="286" spans="1:14" ht="14.45" customHeight="1" x14ac:dyDescent="0.2">
      <c r="A286" s="696" t="s">
        <v>530</v>
      </c>
      <c r="B286" s="697" t="s">
        <v>531</v>
      </c>
      <c r="C286" s="698" t="s">
        <v>543</v>
      </c>
      <c r="D286" s="699" t="s">
        <v>544</v>
      </c>
      <c r="E286" s="700">
        <v>50113001</v>
      </c>
      <c r="F286" s="699" t="s">
        <v>548</v>
      </c>
      <c r="G286" s="698" t="s">
        <v>563</v>
      </c>
      <c r="H286" s="698">
        <v>846824</v>
      </c>
      <c r="I286" s="698">
        <v>124087</v>
      </c>
      <c r="J286" s="698" t="s">
        <v>1050</v>
      </c>
      <c r="K286" s="698" t="s">
        <v>1051</v>
      </c>
      <c r="L286" s="701">
        <v>158.97999999999999</v>
      </c>
      <c r="M286" s="701">
        <v>1</v>
      </c>
      <c r="N286" s="702">
        <v>158.97999999999999</v>
      </c>
    </row>
    <row r="287" spans="1:14" ht="14.45" customHeight="1" x14ac:dyDescent="0.2">
      <c r="A287" s="696" t="s">
        <v>530</v>
      </c>
      <c r="B287" s="697" t="s">
        <v>531</v>
      </c>
      <c r="C287" s="698" t="s">
        <v>543</v>
      </c>
      <c r="D287" s="699" t="s">
        <v>544</v>
      </c>
      <c r="E287" s="700">
        <v>50113001</v>
      </c>
      <c r="F287" s="699" t="s">
        <v>548</v>
      </c>
      <c r="G287" s="698" t="s">
        <v>563</v>
      </c>
      <c r="H287" s="698">
        <v>844651</v>
      </c>
      <c r="I287" s="698">
        <v>101205</v>
      </c>
      <c r="J287" s="698" t="s">
        <v>1052</v>
      </c>
      <c r="K287" s="698" t="s">
        <v>1053</v>
      </c>
      <c r="L287" s="701">
        <v>76.450000000000017</v>
      </c>
      <c r="M287" s="701">
        <v>1</v>
      </c>
      <c r="N287" s="702">
        <v>76.450000000000017</v>
      </c>
    </row>
    <row r="288" spans="1:14" ht="14.45" customHeight="1" x14ac:dyDescent="0.2">
      <c r="A288" s="696" t="s">
        <v>530</v>
      </c>
      <c r="B288" s="697" t="s">
        <v>531</v>
      </c>
      <c r="C288" s="698" t="s">
        <v>543</v>
      </c>
      <c r="D288" s="699" t="s">
        <v>544</v>
      </c>
      <c r="E288" s="700">
        <v>50113001</v>
      </c>
      <c r="F288" s="699" t="s">
        <v>548</v>
      </c>
      <c r="G288" s="698" t="s">
        <v>563</v>
      </c>
      <c r="H288" s="698">
        <v>845220</v>
      </c>
      <c r="I288" s="698">
        <v>101211</v>
      </c>
      <c r="J288" s="698" t="s">
        <v>1052</v>
      </c>
      <c r="K288" s="698" t="s">
        <v>1054</v>
      </c>
      <c r="L288" s="701">
        <v>188.82000000000002</v>
      </c>
      <c r="M288" s="701">
        <v>1</v>
      </c>
      <c r="N288" s="702">
        <v>188.82000000000002</v>
      </c>
    </row>
    <row r="289" spans="1:14" ht="14.45" customHeight="1" x14ac:dyDescent="0.2">
      <c r="A289" s="696" t="s">
        <v>530</v>
      </c>
      <c r="B289" s="697" t="s">
        <v>531</v>
      </c>
      <c r="C289" s="698" t="s">
        <v>543</v>
      </c>
      <c r="D289" s="699" t="s">
        <v>544</v>
      </c>
      <c r="E289" s="700">
        <v>50113001</v>
      </c>
      <c r="F289" s="699" t="s">
        <v>548</v>
      </c>
      <c r="G289" s="698" t="s">
        <v>549</v>
      </c>
      <c r="H289" s="698">
        <v>846338</v>
      </c>
      <c r="I289" s="698">
        <v>122685</v>
      </c>
      <c r="J289" s="698" t="s">
        <v>1055</v>
      </c>
      <c r="K289" s="698" t="s">
        <v>1056</v>
      </c>
      <c r="L289" s="701">
        <v>115.91000000000003</v>
      </c>
      <c r="M289" s="701">
        <v>1</v>
      </c>
      <c r="N289" s="702">
        <v>115.91000000000003</v>
      </c>
    </row>
    <row r="290" spans="1:14" ht="14.45" customHeight="1" x14ac:dyDescent="0.2">
      <c r="A290" s="696" t="s">
        <v>530</v>
      </c>
      <c r="B290" s="697" t="s">
        <v>531</v>
      </c>
      <c r="C290" s="698" t="s">
        <v>543</v>
      </c>
      <c r="D290" s="699" t="s">
        <v>544</v>
      </c>
      <c r="E290" s="700">
        <v>50113001</v>
      </c>
      <c r="F290" s="699" t="s">
        <v>548</v>
      </c>
      <c r="G290" s="698" t="s">
        <v>563</v>
      </c>
      <c r="H290" s="698">
        <v>118175</v>
      </c>
      <c r="I290" s="698">
        <v>18175</v>
      </c>
      <c r="J290" s="698" t="s">
        <v>1057</v>
      </c>
      <c r="K290" s="698" t="s">
        <v>1058</v>
      </c>
      <c r="L290" s="701">
        <v>627</v>
      </c>
      <c r="M290" s="701">
        <v>38</v>
      </c>
      <c r="N290" s="702">
        <v>23826</v>
      </c>
    </row>
    <row r="291" spans="1:14" ht="14.45" customHeight="1" x14ac:dyDescent="0.2">
      <c r="A291" s="696" t="s">
        <v>530</v>
      </c>
      <c r="B291" s="697" t="s">
        <v>531</v>
      </c>
      <c r="C291" s="698" t="s">
        <v>543</v>
      </c>
      <c r="D291" s="699" t="s">
        <v>544</v>
      </c>
      <c r="E291" s="700">
        <v>50113001</v>
      </c>
      <c r="F291" s="699" t="s">
        <v>548</v>
      </c>
      <c r="G291" s="698" t="s">
        <v>563</v>
      </c>
      <c r="H291" s="698">
        <v>118167</v>
      </c>
      <c r="I291" s="698">
        <v>18167</v>
      </c>
      <c r="J291" s="698" t="s">
        <v>1057</v>
      </c>
      <c r="K291" s="698" t="s">
        <v>1059</v>
      </c>
      <c r="L291" s="701">
        <v>65.78</v>
      </c>
      <c r="M291" s="701">
        <v>420</v>
      </c>
      <c r="N291" s="702">
        <v>27627.599999999999</v>
      </c>
    </row>
    <row r="292" spans="1:14" ht="14.45" customHeight="1" x14ac:dyDescent="0.2">
      <c r="A292" s="696" t="s">
        <v>530</v>
      </c>
      <c r="B292" s="697" t="s">
        <v>531</v>
      </c>
      <c r="C292" s="698" t="s">
        <v>543</v>
      </c>
      <c r="D292" s="699" t="s">
        <v>544</v>
      </c>
      <c r="E292" s="700">
        <v>50113001</v>
      </c>
      <c r="F292" s="699" t="s">
        <v>548</v>
      </c>
      <c r="G292" s="698" t="s">
        <v>563</v>
      </c>
      <c r="H292" s="698">
        <v>118172</v>
      </c>
      <c r="I292" s="698">
        <v>18172</v>
      </c>
      <c r="J292" s="698" t="s">
        <v>1057</v>
      </c>
      <c r="K292" s="698" t="s">
        <v>1060</v>
      </c>
      <c r="L292" s="701">
        <v>390.5</v>
      </c>
      <c r="M292" s="701">
        <v>70</v>
      </c>
      <c r="N292" s="702">
        <v>27335</v>
      </c>
    </row>
    <row r="293" spans="1:14" ht="14.45" customHeight="1" x14ac:dyDescent="0.2">
      <c r="A293" s="696" t="s">
        <v>530</v>
      </c>
      <c r="B293" s="697" t="s">
        <v>531</v>
      </c>
      <c r="C293" s="698" t="s">
        <v>543</v>
      </c>
      <c r="D293" s="699" t="s">
        <v>544</v>
      </c>
      <c r="E293" s="700">
        <v>50113001</v>
      </c>
      <c r="F293" s="699" t="s">
        <v>548</v>
      </c>
      <c r="G293" s="698" t="s">
        <v>549</v>
      </c>
      <c r="H293" s="698">
        <v>249403</v>
      </c>
      <c r="I293" s="698">
        <v>249403</v>
      </c>
      <c r="J293" s="698" t="s">
        <v>1061</v>
      </c>
      <c r="K293" s="698" t="s">
        <v>1062</v>
      </c>
      <c r="L293" s="701">
        <v>968</v>
      </c>
      <c r="M293" s="701">
        <v>16</v>
      </c>
      <c r="N293" s="702">
        <v>15488</v>
      </c>
    </row>
    <row r="294" spans="1:14" ht="14.45" customHeight="1" x14ac:dyDescent="0.2">
      <c r="A294" s="696" t="s">
        <v>530</v>
      </c>
      <c r="B294" s="697" t="s">
        <v>531</v>
      </c>
      <c r="C294" s="698" t="s">
        <v>543</v>
      </c>
      <c r="D294" s="699" t="s">
        <v>544</v>
      </c>
      <c r="E294" s="700">
        <v>50113001</v>
      </c>
      <c r="F294" s="699" t="s">
        <v>548</v>
      </c>
      <c r="G294" s="698" t="s">
        <v>549</v>
      </c>
      <c r="H294" s="698">
        <v>110548</v>
      </c>
      <c r="I294" s="698">
        <v>110548</v>
      </c>
      <c r="J294" s="698" t="s">
        <v>1063</v>
      </c>
      <c r="K294" s="698" t="s">
        <v>1064</v>
      </c>
      <c r="L294" s="701">
        <v>997.33</v>
      </c>
      <c r="M294" s="701">
        <v>8</v>
      </c>
      <c r="N294" s="702">
        <v>7978.64</v>
      </c>
    </row>
    <row r="295" spans="1:14" ht="14.45" customHeight="1" x14ac:dyDescent="0.2">
      <c r="A295" s="696" t="s">
        <v>530</v>
      </c>
      <c r="B295" s="697" t="s">
        <v>531</v>
      </c>
      <c r="C295" s="698" t="s">
        <v>543</v>
      </c>
      <c r="D295" s="699" t="s">
        <v>544</v>
      </c>
      <c r="E295" s="700">
        <v>50113001</v>
      </c>
      <c r="F295" s="699" t="s">
        <v>548</v>
      </c>
      <c r="G295" s="698" t="s">
        <v>306</v>
      </c>
      <c r="H295" s="698">
        <v>233016</v>
      </c>
      <c r="I295" s="698">
        <v>233016</v>
      </c>
      <c r="J295" s="698" t="s">
        <v>1065</v>
      </c>
      <c r="K295" s="698" t="s">
        <v>1066</v>
      </c>
      <c r="L295" s="701">
        <v>107.34</v>
      </c>
      <c r="M295" s="701">
        <v>40</v>
      </c>
      <c r="N295" s="702">
        <v>4293.6000000000004</v>
      </c>
    </row>
    <row r="296" spans="1:14" ht="14.45" customHeight="1" x14ac:dyDescent="0.2">
      <c r="A296" s="696" t="s">
        <v>530</v>
      </c>
      <c r="B296" s="697" t="s">
        <v>531</v>
      </c>
      <c r="C296" s="698" t="s">
        <v>543</v>
      </c>
      <c r="D296" s="699" t="s">
        <v>544</v>
      </c>
      <c r="E296" s="700">
        <v>50113001</v>
      </c>
      <c r="F296" s="699" t="s">
        <v>548</v>
      </c>
      <c r="G296" s="698" t="s">
        <v>549</v>
      </c>
      <c r="H296" s="698">
        <v>191731</v>
      </c>
      <c r="I296" s="698">
        <v>91731</v>
      </c>
      <c r="J296" s="698" t="s">
        <v>1067</v>
      </c>
      <c r="K296" s="698" t="s">
        <v>1068</v>
      </c>
      <c r="L296" s="701">
        <v>3943.7600000000016</v>
      </c>
      <c r="M296" s="701">
        <v>1</v>
      </c>
      <c r="N296" s="702">
        <v>3943.7600000000016</v>
      </c>
    </row>
    <row r="297" spans="1:14" ht="14.45" customHeight="1" x14ac:dyDescent="0.2">
      <c r="A297" s="696" t="s">
        <v>530</v>
      </c>
      <c r="B297" s="697" t="s">
        <v>531</v>
      </c>
      <c r="C297" s="698" t="s">
        <v>543</v>
      </c>
      <c r="D297" s="699" t="s">
        <v>544</v>
      </c>
      <c r="E297" s="700">
        <v>50113001</v>
      </c>
      <c r="F297" s="699" t="s">
        <v>548</v>
      </c>
      <c r="G297" s="698" t="s">
        <v>549</v>
      </c>
      <c r="H297" s="698">
        <v>235776</v>
      </c>
      <c r="I297" s="698">
        <v>235776</v>
      </c>
      <c r="J297" s="698" t="s">
        <v>1069</v>
      </c>
      <c r="K297" s="698" t="s">
        <v>1070</v>
      </c>
      <c r="L297" s="701">
        <v>429.77000000000004</v>
      </c>
      <c r="M297" s="701">
        <v>1</v>
      </c>
      <c r="N297" s="702">
        <v>429.77000000000004</v>
      </c>
    </row>
    <row r="298" spans="1:14" ht="14.45" customHeight="1" x14ac:dyDescent="0.2">
      <c r="A298" s="696" t="s">
        <v>530</v>
      </c>
      <c r="B298" s="697" t="s">
        <v>531</v>
      </c>
      <c r="C298" s="698" t="s">
        <v>543</v>
      </c>
      <c r="D298" s="699" t="s">
        <v>544</v>
      </c>
      <c r="E298" s="700">
        <v>50113001</v>
      </c>
      <c r="F298" s="699" t="s">
        <v>548</v>
      </c>
      <c r="G298" s="698" t="s">
        <v>549</v>
      </c>
      <c r="H298" s="698">
        <v>144357</v>
      </c>
      <c r="I298" s="698">
        <v>44357</v>
      </c>
      <c r="J298" s="698" t="s">
        <v>1071</v>
      </c>
      <c r="K298" s="698" t="s">
        <v>1072</v>
      </c>
      <c r="L298" s="701">
        <v>3228.1899999999996</v>
      </c>
      <c r="M298" s="701">
        <v>8</v>
      </c>
      <c r="N298" s="702">
        <v>25825.519999999997</v>
      </c>
    </row>
    <row r="299" spans="1:14" ht="14.45" customHeight="1" x14ac:dyDescent="0.2">
      <c r="A299" s="696" t="s">
        <v>530</v>
      </c>
      <c r="B299" s="697" t="s">
        <v>531</v>
      </c>
      <c r="C299" s="698" t="s">
        <v>543</v>
      </c>
      <c r="D299" s="699" t="s">
        <v>544</v>
      </c>
      <c r="E299" s="700">
        <v>50113001</v>
      </c>
      <c r="F299" s="699" t="s">
        <v>548</v>
      </c>
      <c r="G299" s="698" t="s">
        <v>549</v>
      </c>
      <c r="H299" s="698">
        <v>118304</v>
      </c>
      <c r="I299" s="698">
        <v>18304</v>
      </c>
      <c r="J299" s="698" t="s">
        <v>1073</v>
      </c>
      <c r="K299" s="698" t="s">
        <v>1074</v>
      </c>
      <c r="L299" s="701">
        <v>185.60999999999999</v>
      </c>
      <c r="M299" s="701">
        <v>103</v>
      </c>
      <c r="N299" s="702">
        <v>19117.829999999998</v>
      </c>
    </row>
    <row r="300" spans="1:14" ht="14.45" customHeight="1" x14ac:dyDescent="0.2">
      <c r="A300" s="696" t="s">
        <v>530</v>
      </c>
      <c r="B300" s="697" t="s">
        <v>531</v>
      </c>
      <c r="C300" s="698" t="s">
        <v>543</v>
      </c>
      <c r="D300" s="699" t="s">
        <v>544</v>
      </c>
      <c r="E300" s="700">
        <v>50113001</v>
      </c>
      <c r="F300" s="699" t="s">
        <v>548</v>
      </c>
      <c r="G300" s="698" t="s">
        <v>549</v>
      </c>
      <c r="H300" s="698">
        <v>118305</v>
      </c>
      <c r="I300" s="698">
        <v>18305</v>
      </c>
      <c r="J300" s="698" t="s">
        <v>1073</v>
      </c>
      <c r="K300" s="698" t="s">
        <v>1075</v>
      </c>
      <c r="L300" s="701">
        <v>242</v>
      </c>
      <c r="M300" s="701">
        <v>84</v>
      </c>
      <c r="N300" s="702">
        <v>20328</v>
      </c>
    </row>
    <row r="301" spans="1:14" ht="14.45" customHeight="1" x14ac:dyDescent="0.2">
      <c r="A301" s="696" t="s">
        <v>530</v>
      </c>
      <c r="B301" s="697" t="s">
        <v>531</v>
      </c>
      <c r="C301" s="698" t="s">
        <v>543</v>
      </c>
      <c r="D301" s="699" t="s">
        <v>544</v>
      </c>
      <c r="E301" s="700">
        <v>50113001</v>
      </c>
      <c r="F301" s="699" t="s">
        <v>548</v>
      </c>
      <c r="G301" s="698" t="s">
        <v>549</v>
      </c>
      <c r="H301" s="698">
        <v>114957</v>
      </c>
      <c r="I301" s="698">
        <v>14957</v>
      </c>
      <c r="J301" s="698" t="s">
        <v>1076</v>
      </c>
      <c r="K301" s="698" t="s">
        <v>1077</v>
      </c>
      <c r="L301" s="701">
        <v>40.030000000000008</v>
      </c>
      <c r="M301" s="701">
        <v>1</v>
      </c>
      <c r="N301" s="702">
        <v>40.030000000000008</v>
      </c>
    </row>
    <row r="302" spans="1:14" ht="14.45" customHeight="1" x14ac:dyDescent="0.2">
      <c r="A302" s="696" t="s">
        <v>530</v>
      </c>
      <c r="B302" s="697" t="s">
        <v>531</v>
      </c>
      <c r="C302" s="698" t="s">
        <v>543</v>
      </c>
      <c r="D302" s="699" t="s">
        <v>544</v>
      </c>
      <c r="E302" s="700">
        <v>50113001</v>
      </c>
      <c r="F302" s="699" t="s">
        <v>548</v>
      </c>
      <c r="G302" s="698" t="s">
        <v>549</v>
      </c>
      <c r="H302" s="698">
        <v>132725</v>
      </c>
      <c r="I302" s="698">
        <v>132725</v>
      </c>
      <c r="J302" s="698" t="s">
        <v>1078</v>
      </c>
      <c r="K302" s="698" t="s">
        <v>1079</v>
      </c>
      <c r="L302" s="701">
        <v>208.66999999999993</v>
      </c>
      <c r="M302" s="701">
        <v>1</v>
      </c>
      <c r="N302" s="702">
        <v>208.66999999999993</v>
      </c>
    </row>
    <row r="303" spans="1:14" ht="14.45" customHeight="1" x14ac:dyDescent="0.2">
      <c r="A303" s="696" t="s">
        <v>530</v>
      </c>
      <c r="B303" s="697" t="s">
        <v>531</v>
      </c>
      <c r="C303" s="698" t="s">
        <v>543</v>
      </c>
      <c r="D303" s="699" t="s">
        <v>544</v>
      </c>
      <c r="E303" s="700">
        <v>50113001</v>
      </c>
      <c r="F303" s="699" t="s">
        <v>548</v>
      </c>
      <c r="G303" s="698" t="s">
        <v>549</v>
      </c>
      <c r="H303" s="698">
        <v>845135</v>
      </c>
      <c r="I303" s="698">
        <v>100232</v>
      </c>
      <c r="J303" s="698" t="s">
        <v>1078</v>
      </c>
      <c r="K303" s="698" t="s">
        <v>1080</v>
      </c>
      <c r="L303" s="701">
        <v>133.01</v>
      </c>
      <c r="M303" s="701">
        <v>1</v>
      </c>
      <c r="N303" s="702">
        <v>133.01</v>
      </c>
    </row>
    <row r="304" spans="1:14" ht="14.45" customHeight="1" x14ac:dyDescent="0.2">
      <c r="A304" s="696" t="s">
        <v>530</v>
      </c>
      <c r="B304" s="697" t="s">
        <v>531</v>
      </c>
      <c r="C304" s="698" t="s">
        <v>543</v>
      </c>
      <c r="D304" s="699" t="s">
        <v>544</v>
      </c>
      <c r="E304" s="700">
        <v>50113001</v>
      </c>
      <c r="F304" s="699" t="s">
        <v>548</v>
      </c>
      <c r="G304" s="698" t="s">
        <v>549</v>
      </c>
      <c r="H304" s="698">
        <v>987460</v>
      </c>
      <c r="I304" s="698">
        <v>0</v>
      </c>
      <c r="J304" s="698" t="s">
        <v>1081</v>
      </c>
      <c r="K304" s="698" t="s">
        <v>306</v>
      </c>
      <c r="L304" s="701">
        <v>114.22</v>
      </c>
      <c r="M304" s="701">
        <v>1</v>
      </c>
      <c r="N304" s="702">
        <v>114.22</v>
      </c>
    </row>
    <row r="305" spans="1:14" ht="14.45" customHeight="1" x14ac:dyDescent="0.2">
      <c r="A305" s="696" t="s">
        <v>530</v>
      </c>
      <c r="B305" s="697" t="s">
        <v>531</v>
      </c>
      <c r="C305" s="698" t="s">
        <v>543</v>
      </c>
      <c r="D305" s="699" t="s">
        <v>544</v>
      </c>
      <c r="E305" s="700">
        <v>50113001</v>
      </c>
      <c r="F305" s="699" t="s">
        <v>548</v>
      </c>
      <c r="G305" s="698" t="s">
        <v>563</v>
      </c>
      <c r="H305" s="698">
        <v>115245</v>
      </c>
      <c r="I305" s="698">
        <v>15245</v>
      </c>
      <c r="J305" s="698" t="s">
        <v>1082</v>
      </c>
      <c r="K305" s="698" t="s">
        <v>1083</v>
      </c>
      <c r="L305" s="701">
        <v>1375</v>
      </c>
      <c r="M305" s="701">
        <v>218</v>
      </c>
      <c r="N305" s="702">
        <v>299750</v>
      </c>
    </row>
    <row r="306" spans="1:14" ht="14.45" customHeight="1" x14ac:dyDescent="0.2">
      <c r="A306" s="696" t="s">
        <v>530</v>
      </c>
      <c r="B306" s="697" t="s">
        <v>531</v>
      </c>
      <c r="C306" s="698" t="s">
        <v>543</v>
      </c>
      <c r="D306" s="699" t="s">
        <v>544</v>
      </c>
      <c r="E306" s="700">
        <v>50113001</v>
      </c>
      <c r="F306" s="699" t="s">
        <v>548</v>
      </c>
      <c r="G306" s="698" t="s">
        <v>549</v>
      </c>
      <c r="H306" s="698">
        <v>172564</v>
      </c>
      <c r="I306" s="698">
        <v>72564</v>
      </c>
      <c r="J306" s="698" t="s">
        <v>1084</v>
      </c>
      <c r="K306" s="698" t="s">
        <v>1085</v>
      </c>
      <c r="L306" s="701">
        <v>473.47655737704918</v>
      </c>
      <c r="M306" s="701">
        <v>61</v>
      </c>
      <c r="N306" s="702">
        <v>28882.07</v>
      </c>
    </row>
    <row r="307" spans="1:14" ht="14.45" customHeight="1" x14ac:dyDescent="0.2">
      <c r="A307" s="696" t="s">
        <v>530</v>
      </c>
      <c r="B307" s="697" t="s">
        <v>531</v>
      </c>
      <c r="C307" s="698" t="s">
        <v>543</v>
      </c>
      <c r="D307" s="699" t="s">
        <v>544</v>
      </c>
      <c r="E307" s="700">
        <v>50113001</v>
      </c>
      <c r="F307" s="699" t="s">
        <v>548</v>
      </c>
      <c r="G307" s="698" t="s">
        <v>306</v>
      </c>
      <c r="H307" s="698">
        <v>230071</v>
      </c>
      <c r="I307" s="698">
        <v>230071</v>
      </c>
      <c r="J307" s="698" t="s">
        <v>1086</v>
      </c>
      <c r="K307" s="698" t="s">
        <v>1087</v>
      </c>
      <c r="L307" s="701">
        <v>99.14</v>
      </c>
      <c r="M307" s="701">
        <v>1</v>
      </c>
      <c r="N307" s="702">
        <v>99.14</v>
      </c>
    </row>
    <row r="308" spans="1:14" ht="14.45" customHeight="1" x14ac:dyDescent="0.2">
      <c r="A308" s="696" t="s">
        <v>530</v>
      </c>
      <c r="B308" s="697" t="s">
        <v>531</v>
      </c>
      <c r="C308" s="698" t="s">
        <v>543</v>
      </c>
      <c r="D308" s="699" t="s">
        <v>544</v>
      </c>
      <c r="E308" s="700">
        <v>50113001</v>
      </c>
      <c r="F308" s="699" t="s">
        <v>548</v>
      </c>
      <c r="G308" s="698" t="s">
        <v>549</v>
      </c>
      <c r="H308" s="698">
        <v>175868</v>
      </c>
      <c r="I308" s="698">
        <v>75868</v>
      </c>
      <c r="J308" s="698" t="s">
        <v>1088</v>
      </c>
      <c r="K308" s="698" t="s">
        <v>1089</v>
      </c>
      <c r="L308" s="701">
        <v>1.133</v>
      </c>
      <c r="M308" s="701">
        <v>15</v>
      </c>
      <c r="N308" s="702">
        <v>16.995000000000001</v>
      </c>
    </row>
    <row r="309" spans="1:14" ht="14.45" customHeight="1" x14ac:dyDescent="0.2">
      <c r="A309" s="696" t="s">
        <v>530</v>
      </c>
      <c r="B309" s="697" t="s">
        <v>531</v>
      </c>
      <c r="C309" s="698" t="s">
        <v>543</v>
      </c>
      <c r="D309" s="699" t="s">
        <v>544</v>
      </c>
      <c r="E309" s="700">
        <v>50113001</v>
      </c>
      <c r="F309" s="699" t="s">
        <v>548</v>
      </c>
      <c r="G309" s="698" t="s">
        <v>563</v>
      </c>
      <c r="H309" s="698">
        <v>109711</v>
      </c>
      <c r="I309" s="698">
        <v>9711</v>
      </c>
      <c r="J309" s="698" t="s">
        <v>1090</v>
      </c>
      <c r="K309" s="698" t="s">
        <v>1091</v>
      </c>
      <c r="L309" s="701">
        <v>170.27999999999997</v>
      </c>
      <c r="M309" s="701">
        <v>20</v>
      </c>
      <c r="N309" s="702">
        <v>3405.5999999999995</v>
      </c>
    </row>
    <row r="310" spans="1:14" ht="14.45" customHeight="1" x14ac:dyDescent="0.2">
      <c r="A310" s="696" t="s">
        <v>530</v>
      </c>
      <c r="B310" s="697" t="s">
        <v>531</v>
      </c>
      <c r="C310" s="698" t="s">
        <v>543</v>
      </c>
      <c r="D310" s="699" t="s">
        <v>544</v>
      </c>
      <c r="E310" s="700">
        <v>50113001</v>
      </c>
      <c r="F310" s="699" t="s">
        <v>548</v>
      </c>
      <c r="G310" s="698" t="s">
        <v>563</v>
      </c>
      <c r="H310" s="698">
        <v>109709</v>
      </c>
      <c r="I310" s="698">
        <v>9709</v>
      </c>
      <c r="J310" s="698" t="s">
        <v>1090</v>
      </c>
      <c r="K310" s="698" t="s">
        <v>1092</v>
      </c>
      <c r="L310" s="701">
        <v>64.899999999999991</v>
      </c>
      <c r="M310" s="701">
        <v>80</v>
      </c>
      <c r="N310" s="702">
        <v>5191.9999999999991</v>
      </c>
    </row>
    <row r="311" spans="1:14" ht="14.45" customHeight="1" x14ac:dyDescent="0.2">
      <c r="A311" s="696" t="s">
        <v>530</v>
      </c>
      <c r="B311" s="697" t="s">
        <v>531</v>
      </c>
      <c r="C311" s="698" t="s">
        <v>543</v>
      </c>
      <c r="D311" s="699" t="s">
        <v>544</v>
      </c>
      <c r="E311" s="700">
        <v>50113001</v>
      </c>
      <c r="F311" s="699" t="s">
        <v>548</v>
      </c>
      <c r="G311" s="698" t="s">
        <v>549</v>
      </c>
      <c r="H311" s="698">
        <v>119653</v>
      </c>
      <c r="I311" s="698">
        <v>119653</v>
      </c>
      <c r="J311" s="698" t="s">
        <v>1093</v>
      </c>
      <c r="K311" s="698" t="s">
        <v>1094</v>
      </c>
      <c r="L311" s="701">
        <v>157.19000000000003</v>
      </c>
      <c r="M311" s="701">
        <v>1</v>
      </c>
      <c r="N311" s="702">
        <v>157.19000000000003</v>
      </c>
    </row>
    <row r="312" spans="1:14" ht="14.45" customHeight="1" x14ac:dyDescent="0.2">
      <c r="A312" s="696" t="s">
        <v>530</v>
      </c>
      <c r="B312" s="697" t="s">
        <v>531</v>
      </c>
      <c r="C312" s="698" t="s">
        <v>543</v>
      </c>
      <c r="D312" s="699" t="s">
        <v>544</v>
      </c>
      <c r="E312" s="700">
        <v>50113001</v>
      </c>
      <c r="F312" s="699" t="s">
        <v>548</v>
      </c>
      <c r="G312" s="698" t="s">
        <v>306</v>
      </c>
      <c r="H312" s="698">
        <v>241682</v>
      </c>
      <c r="I312" s="698">
        <v>241682</v>
      </c>
      <c r="J312" s="698" t="s">
        <v>1095</v>
      </c>
      <c r="K312" s="698" t="s">
        <v>1096</v>
      </c>
      <c r="L312" s="701">
        <v>684.73</v>
      </c>
      <c r="M312" s="701">
        <v>20</v>
      </c>
      <c r="N312" s="702">
        <v>13694.6</v>
      </c>
    </row>
    <row r="313" spans="1:14" ht="14.45" customHeight="1" x14ac:dyDescent="0.2">
      <c r="A313" s="696" t="s">
        <v>530</v>
      </c>
      <c r="B313" s="697" t="s">
        <v>531</v>
      </c>
      <c r="C313" s="698" t="s">
        <v>543</v>
      </c>
      <c r="D313" s="699" t="s">
        <v>544</v>
      </c>
      <c r="E313" s="700">
        <v>50113001</v>
      </c>
      <c r="F313" s="699" t="s">
        <v>548</v>
      </c>
      <c r="G313" s="698" t="s">
        <v>549</v>
      </c>
      <c r="H313" s="698">
        <v>230920</v>
      </c>
      <c r="I313" s="698">
        <v>230920</v>
      </c>
      <c r="J313" s="698" t="s">
        <v>1097</v>
      </c>
      <c r="K313" s="698" t="s">
        <v>1098</v>
      </c>
      <c r="L313" s="701">
        <v>685.27250000000015</v>
      </c>
      <c r="M313" s="701">
        <v>120</v>
      </c>
      <c r="N313" s="702">
        <v>82232.700000000012</v>
      </c>
    </row>
    <row r="314" spans="1:14" ht="14.45" customHeight="1" x14ac:dyDescent="0.2">
      <c r="A314" s="696" t="s">
        <v>530</v>
      </c>
      <c r="B314" s="697" t="s">
        <v>531</v>
      </c>
      <c r="C314" s="698" t="s">
        <v>543</v>
      </c>
      <c r="D314" s="699" t="s">
        <v>544</v>
      </c>
      <c r="E314" s="700">
        <v>50113001</v>
      </c>
      <c r="F314" s="699" t="s">
        <v>548</v>
      </c>
      <c r="G314" s="698" t="s">
        <v>549</v>
      </c>
      <c r="H314" s="698">
        <v>230918</v>
      </c>
      <c r="I314" s="698">
        <v>230918</v>
      </c>
      <c r="J314" s="698" t="s">
        <v>1099</v>
      </c>
      <c r="K314" s="698" t="s">
        <v>1100</v>
      </c>
      <c r="L314" s="701">
        <v>148.28615384615387</v>
      </c>
      <c r="M314" s="701">
        <v>130</v>
      </c>
      <c r="N314" s="702">
        <v>19277.200000000004</v>
      </c>
    </row>
    <row r="315" spans="1:14" ht="14.45" customHeight="1" x14ac:dyDescent="0.2">
      <c r="A315" s="696" t="s">
        <v>530</v>
      </c>
      <c r="B315" s="697" t="s">
        <v>531</v>
      </c>
      <c r="C315" s="698" t="s">
        <v>543</v>
      </c>
      <c r="D315" s="699" t="s">
        <v>544</v>
      </c>
      <c r="E315" s="700">
        <v>50113001</v>
      </c>
      <c r="F315" s="699" t="s">
        <v>548</v>
      </c>
      <c r="G315" s="698" t="s">
        <v>549</v>
      </c>
      <c r="H315" s="698">
        <v>845050</v>
      </c>
      <c r="I315" s="698">
        <v>119115</v>
      </c>
      <c r="J315" s="698" t="s">
        <v>1101</v>
      </c>
      <c r="K315" s="698" t="s">
        <v>1102</v>
      </c>
      <c r="L315" s="701">
        <v>44.899999999999984</v>
      </c>
      <c r="M315" s="701">
        <v>2</v>
      </c>
      <c r="N315" s="702">
        <v>89.799999999999969</v>
      </c>
    </row>
    <row r="316" spans="1:14" ht="14.45" customHeight="1" x14ac:dyDescent="0.2">
      <c r="A316" s="696" t="s">
        <v>530</v>
      </c>
      <c r="B316" s="697" t="s">
        <v>531</v>
      </c>
      <c r="C316" s="698" t="s">
        <v>543</v>
      </c>
      <c r="D316" s="699" t="s">
        <v>544</v>
      </c>
      <c r="E316" s="700">
        <v>50113001</v>
      </c>
      <c r="F316" s="699" t="s">
        <v>548</v>
      </c>
      <c r="G316" s="698" t="s">
        <v>549</v>
      </c>
      <c r="H316" s="698">
        <v>397057</v>
      </c>
      <c r="I316" s="698">
        <v>0</v>
      </c>
      <c r="J316" s="698" t="s">
        <v>1103</v>
      </c>
      <c r="K316" s="698" t="s">
        <v>306</v>
      </c>
      <c r="L316" s="701">
        <v>59.86</v>
      </c>
      <c r="M316" s="701">
        <v>2</v>
      </c>
      <c r="N316" s="702">
        <v>119.72</v>
      </c>
    </row>
    <row r="317" spans="1:14" ht="14.45" customHeight="1" x14ac:dyDescent="0.2">
      <c r="A317" s="696" t="s">
        <v>530</v>
      </c>
      <c r="B317" s="697" t="s">
        <v>531</v>
      </c>
      <c r="C317" s="698" t="s">
        <v>543</v>
      </c>
      <c r="D317" s="699" t="s">
        <v>544</v>
      </c>
      <c r="E317" s="700">
        <v>50113001</v>
      </c>
      <c r="F317" s="699" t="s">
        <v>548</v>
      </c>
      <c r="G317" s="698" t="s">
        <v>549</v>
      </c>
      <c r="H317" s="698">
        <v>244980</v>
      </c>
      <c r="I317" s="698">
        <v>244980</v>
      </c>
      <c r="J317" s="698" t="s">
        <v>1104</v>
      </c>
      <c r="K317" s="698" t="s">
        <v>1105</v>
      </c>
      <c r="L317" s="701">
        <v>58.368000000000009</v>
      </c>
      <c r="M317" s="701">
        <v>5</v>
      </c>
      <c r="N317" s="702">
        <v>291.84000000000003</v>
      </c>
    </row>
    <row r="318" spans="1:14" ht="14.45" customHeight="1" x14ac:dyDescent="0.2">
      <c r="A318" s="696" t="s">
        <v>530</v>
      </c>
      <c r="B318" s="697" t="s">
        <v>531</v>
      </c>
      <c r="C318" s="698" t="s">
        <v>543</v>
      </c>
      <c r="D318" s="699" t="s">
        <v>544</v>
      </c>
      <c r="E318" s="700">
        <v>50113001</v>
      </c>
      <c r="F318" s="699" t="s">
        <v>548</v>
      </c>
      <c r="G318" s="698" t="s">
        <v>549</v>
      </c>
      <c r="H318" s="698">
        <v>226695</v>
      </c>
      <c r="I318" s="698">
        <v>226695</v>
      </c>
      <c r="J318" s="698" t="s">
        <v>1106</v>
      </c>
      <c r="K318" s="698" t="s">
        <v>1107</v>
      </c>
      <c r="L318" s="701">
        <v>172.14000000000001</v>
      </c>
      <c r="M318" s="701">
        <v>3</v>
      </c>
      <c r="N318" s="702">
        <v>516.42000000000007</v>
      </c>
    </row>
    <row r="319" spans="1:14" ht="14.45" customHeight="1" x14ac:dyDescent="0.2">
      <c r="A319" s="696" t="s">
        <v>530</v>
      </c>
      <c r="B319" s="697" t="s">
        <v>531</v>
      </c>
      <c r="C319" s="698" t="s">
        <v>543</v>
      </c>
      <c r="D319" s="699" t="s">
        <v>544</v>
      </c>
      <c r="E319" s="700">
        <v>50113001</v>
      </c>
      <c r="F319" s="699" t="s">
        <v>548</v>
      </c>
      <c r="G319" s="698" t="s">
        <v>549</v>
      </c>
      <c r="H319" s="698">
        <v>216573</v>
      </c>
      <c r="I319" s="698">
        <v>216573</v>
      </c>
      <c r="J319" s="698" t="s">
        <v>1108</v>
      </c>
      <c r="K319" s="698" t="s">
        <v>1109</v>
      </c>
      <c r="L319" s="701">
        <v>79.78</v>
      </c>
      <c r="M319" s="701">
        <v>5</v>
      </c>
      <c r="N319" s="702">
        <v>398.9</v>
      </c>
    </row>
    <row r="320" spans="1:14" ht="14.45" customHeight="1" x14ac:dyDescent="0.2">
      <c r="A320" s="696" t="s">
        <v>530</v>
      </c>
      <c r="B320" s="697" t="s">
        <v>531</v>
      </c>
      <c r="C320" s="698" t="s">
        <v>543</v>
      </c>
      <c r="D320" s="699" t="s">
        <v>544</v>
      </c>
      <c r="E320" s="700">
        <v>50113001</v>
      </c>
      <c r="F320" s="699" t="s">
        <v>548</v>
      </c>
      <c r="G320" s="698" t="s">
        <v>549</v>
      </c>
      <c r="H320" s="698">
        <v>100610</v>
      </c>
      <c r="I320" s="698">
        <v>610</v>
      </c>
      <c r="J320" s="698" t="s">
        <v>1110</v>
      </c>
      <c r="K320" s="698" t="s">
        <v>1111</v>
      </c>
      <c r="L320" s="701">
        <v>73.334826498422728</v>
      </c>
      <c r="M320" s="701">
        <v>317</v>
      </c>
      <c r="N320" s="702">
        <v>23247.140000000003</v>
      </c>
    </row>
    <row r="321" spans="1:14" ht="14.45" customHeight="1" x14ac:dyDescent="0.2">
      <c r="A321" s="696" t="s">
        <v>530</v>
      </c>
      <c r="B321" s="697" t="s">
        <v>531</v>
      </c>
      <c r="C321" s="698" t="s">
        <v>543</v>
      </c>
      <c r="D321" s="699" t="s">
        <v>544</v>
      </c>
      <c r="E321" s="700">
        <v>50113001</v>
      </c>
      <c r="F321" s="699" t="s">
        <v>548</v>
      </c>
      <c r="G321" s="698" t="s">
        <v>549</v>
      </c>
      <c r="H321" s="698">
        <v>100612</v>
      </c>
      <c r="I321" s="698">
        <v>612</v>
      </c>
      <c r="J321" s="698" t="s">
        <v>1112</v>
      </c>
      <c r="K321" s="698" t="s">
        <v>1113</v>
      </c>
      <c r="L321" s="701">
        <v>68.016774193548372</v>
      </c>
      <c r="M321" s="701">
        <v>155</v>
      </c>
      <c r="N321" s="702">
        <v>10542.599999999999</v>
      </c>
    </row>
    <row r="322" spans="1:14" ht="14.45" customHeight="1" x14ac:dyDescent="0.2">
      <c r="A322" s="696" t="s">
        <v>530</v>
      </c>
      <c r="B322" s="697" t="s">
        <v>531</v>
      </c>
      <c r="C322" s="698" t="s">
        <v>543</v>
      </c>
      <c r="D322" s="699" t="s">
        <v>544</v>
      </c>
      <c r="E322" s="700">
        <v>50113001</v>
      </c>
      <c r="F322" s="699" t="s">
        <v>548</v>
      </c>
      <c r="G322" s="698" t="s">
        <v>549</v>
      </c>
      <c r="H322" s="698">
        <v>171615</v>
      </c>
      <c r="I322" s="698">
        <v>171615</v>
      </c>
      <c r="J322" s="698" t="s">
        <v>1114</v>
      </c>
      <c r="K322" s="698" t="s">
        <v>1115</v>
      </c>
      <c r="L322" s="701">
        <v>167.12000000000003</v>
      </c>
      <c r="M322" s="701">
        <v>14</v>
      </c>
      <c r="N322" s="702">
        <v>2339.6800000000003</v>
      </c>
    </row>
    <row r="323" spans="1:14" ht="14.45" customHeight="1" x14ac:dyDescent="0.2">
      <c r="A323" s="696" t="s">
        <v>530</v>
      </c>
      <c r="B323" s="697" t="s">
        <v>531</v>
      </c>
      <c r="C323" s="698" t="s">
        <v>543</v>
      </c>
      <c r="D323" s="699" t="s">
        <v>544</v>
      </c>
      <c r="E323" s="700">
        <v>50113001</v>
      </c>
      <c r="F323" s="699" t="s">
        <v>548</v>
      </c>
      <c r="G323" s="698" t="s">
        <v>549</v>
      </c>
      <c r="H323" s="698">
        <v>171616</v>
      </c>
      <c r="I323" s="698">
        <v>171616</v>
      </c>
      <c r="J323" s="698" t="s">
        <v>1116</v>
      </c>
      <c r="K323" s="698" t="s">
        <v>1117</v>
      </c>
      <c r="L323" s="701">
        <v>223.23</v>
      </c>
      <c r="M323" s="701">
        <v>29</v>
      </c>
      <c r="N323" s="702">
        <v>6473.67</v>
      </c>
    </row>
    <row r="324" spans="1:14" ht="14.45" customHeight="1" x14ac:dyDescent="0.2">
      <c r="A324" s="696" t="s">
        <v>530</v>
      </c>
      <c r="B324" s="697" t="s">
        <v>531</v>
      </c>
      <c r="C324" s="698" t="s">
        <v>543</v>
      </c>
      <c r="D324" s="699" t="s">
        <v>544</v>
      </c>
      <c r="E324" s="700">
        <v>50113001</v>
      </c>
      <c r="F324" s="699" t="s">
        <v>548</v>
      </c>
      <c r="G324" s="698" t="s">
        <v>549</v>
      </c>
      <c r="H324" s="698">
        <v>114711</v>
      </c>
      <c r="I324" s="698">
        <v>14711</v>
      </c>
      <c r="J324" s="698" t="s">
        <v>1118</v>
      </c>
      <c r="K324" s="698" t="s">
        <v>1119</v>
      </c>
      <c r="L324" s="701">
        <v>49.919999999999995</v>
      </c>
      <c r="M324" s="701">
        <v>2</v>
      </c>
      <c r="N324" s="702">
        <v>99.839999999999989</v>
      </c>
    </row>
    <row r="325" spans="1:14" ht="14.45" customHeight="1" x14ac:dyDescent="0.2">
      <c r="A325" s="696" t="s">
        <v>530</v>
      </c>
      <c r="B325" s="697" t="s">
        <v>531</v>
      </c>
      <c r="C325" s="698" t="s">
        <v>543</v>
      </c>
      <c r="D325" s="699" t="s">
        <v>544</v>
      </c>
      <c r="E325" s="700">
        <v>50113001</v>
      </c>
      <c r="F325" s="699" t="s">
        <v>548</v>
      </c>
      <c r="G325" s="698" t="s">
        <v>549</v>
      </c>
      <c r="H325" s="698">
        <v>192160</v>
      </c>
      <c r="I325" s="698">
        <v>92160</v>
      </c>
      <c r="J325" s="698" t="s">
        <v>1120</v>
      </c>
      <c r="K325" s="698" t="s">
        <v>1121</v>
      </c>
      <c r="L325" s="701">
        <v>66.079999999999984</v>
      </c>
      <c r="M325" s="701">
        <v>4</v>
      </c>
      <c r="N325" s="702">
        <v>264.31999999999994</v>
      </c>
    </row>
    <row r="326" spans="1:14" ht="14.45" customHeight="1" x14ac:dyDescent="0.2">
      <c r="A326" s="696" t="s">
        <v>530</v>
      </c>
      <c r="B326" s="697" t="s">
        <v>531</v>
      </c>
      <c r="C326" s="698" t="s">
        <v>543</v>
      </c>
      <c r="D326" s="699" t="s">
        <v>544</v>
      </c>
      <c r="E326" s="700">
        <v>50113001</v>
      </c>
      <c r="F326" s="699" t="s">
        <v>548</v>
      </c>
      <c r="G326" s="698" t="s">
        <v>549</v>
      </c>
      <c r="H326" s="698">
        <v>116444</v>
      </c>
      <c r="I326" s="698">
        <v>16444</v>
      </c>
      <c r="J326" s="698" t="s">
        <v>1122</v>
      </c>
      <c r="K326" s="698" t="s">
        <v>1123</v>
      </c>
      <c r="L326" s="701">
        <v>121.97</v>
      </c>
      <c r="M326" s="701">
        <v>1</v>
      </c>
      <c r="N326" s="702">
        <v>121.97</v>
      </c>
    </row>
    <row r="327" spans="1:14" ht="14.45" customHeight="1" x14ac:dyDescent="0.2">
      <c r="A327" s="696" t="s">
        <v>530</v>
      </c>
      <c r="B327" s="697" t="s">
        <v>531</v>
      </c>
      <c r="C327" s="698" t="s">
        <v>543</v>
      </c>
      <c r="D327" s="699" t="s">
        <v>544</v>
      </c>
      <c r="E327" s="700">
        <v>50113001</v>
      </c>
      <c r="F327" s="699" t="s">
        <v>548</v>
      </c>
      <c r="G327" s="698" t="s">
        <v>549</v>
      </c>
      <c r="H327" s="698">
        <v>158198</v>
      </c>
      <c r="I327" s="698">
        <v>158198</v>
      </c>
      <c r="J327" s="698" t="s">
        <v>1124</v>
      </c>
      <c r="K327" s="698" t="s">
        <v>1125</v>
      </c>
      <c r="L327" s="701">
        <v>195.23000000000005</v>
      </c>
      <c r="M327" s="701">
        <v>1</v>
      </c>
      <c r="N327" s="702">
        <v>195.23000000000005</v>
      </c>
    </row>
    <row r="328" spans="1:14" ht="14.45" customHeight="1" x14ac:dyDescent="0.2">
      <c r="A328" s="696" t="s">
        <v>530</v>
      </c>
      <c r="B328" s="697" t="s">
        <v>531</v>
      </c>
      <c r="C328" s="698" t="s">
        <v>543</v>
      </c>
      <c r="D328" s="699" t="s">
        <v>544</v>
      </c>
      <c r="E328" s="700">
        <v>50113001</v>
      </c>
      <c r="F328" s="699" t="s">
        <v>548</v>
      </c>
      <c r="G328" s="698" t="s">
        <v>549</v>
      </c>
      <c r="H328" s="698">
        <v>845075</v>
      </c>
      <c r="I328" s="698">
        <v>125641</v>
      </c>
      <c r="J328" s="698" t="s">
        <v>1126</v>
      </c>
      <c r="K328" s="698" t="s">
        <v>1127</v>
      </c>
      <c r="L328" s="701">
        <v>353.53000000000003</v>
      </c>
      <c r="M328" s="701">
        <v>1</v>
      </c>
      <c r="N328" s="702">
        <v>353.53000000000003</v>
      </c>
    </row>
    <row r="329" spans="1:14" ht="14.45" customHeight="1" x14ac:dyDescent="0.2">
      <c r="A329" s="696" t="s">
        <v>530</v>
      </c>
      <c r="B329" s="697" t="s">
        <v>531</v>
      </c>
      <c r="C329" s="698" t="s">
        <v>543</v>
      </c>
      <c r="D329" s="699" t="s">
        <v>544</v>
      </c>
      <c r="E329" s="700">
        <v>50113001</v>
      </c>
      <c r="F329" s="699" t="s">
        <v>548</v>
      </c>
      <c r="G329" s="698" t="s">
        <v>549</v>
      </c>
      <c r="H329" s="698">
        <v>100616</v>
      </c>
      <c r="I329" s="698">
        <v>616</v>
      </c>
      <c r="J329" s="698" t="s">
        <v>1128</v>
      </c>
      <c r="K329" s="698" t="s">
        <v>1129</v>
      </c>
      <c r="L329" s="701">
        <v>116.92307692307692</v>
      </c>
      <c r="M329" s="701">
        <v>13</v>
      </c>
      <c r="N329" s="702">
        <v>1520</v>
      </c>
    </row>
    <row r="330" spans="1:14" ht="14.45" customHeight="1" x14ac:dyDescent="0.2">
      <c r="A330" s="696" t="s">
        <v>530</v>
      </c>
      <c r="B330" s="697" t="s">
        <v>531</v>
      </c>
      <c r="C330" s="698" t="s">
        <v>543</v>
      </c>
      <c r="D330" s="699" t="s">
        <v>544</v>
      </c>
      <c r="E330" s="700">
        <v>50113001</v>
      </c>
      <c r="F330" s="699" t="s">
        <v>548</v>
      </c>
      <c r="G330" s="698" t="s">
        <v>549</v>
      </c>
      <c r="H330" s="698">
        <v>848632</v>
      </c>
      <c r="I330" s="698">
        <v>125315</v>
      </c>
      <c r="J330" s="698" t="s">
        <v>1130</v>
      </c>
      <c r="K330" s="698" t="s">
        <v>1131</v>
      </c>
      <c r="L330" s="701">
        <v>58.149999999999984</v>
      </c>
      <c r="M330" s="701">
        <v>22</v>
      </c>
      <c r="N330" s="702">
        <v>1279.2999999999997</v>
      </c>
    </row>
    <row r="331" spans="1:14" ht="14.45" customHeight="1" x14ac:dyDescent="0.2">
      <c r="A331" s="696" t="s">
        <v>530</v>
      </c>
      <c r="B331" s="697" t="s">
        <v>531</v>
      </c>
      <c r="C331" s="698" t="s">
        <v>543</v>
      </c>
      <c r="D331" s="699" t="s">
        <v>544</v>
      </c>
      <c r="E331" s="700">
        <v>50113001</v>
      </c>
      <c r="F331" s="699" t="s">
        <v>548</v>
      </c>
      <c r="G331" s="698" t="s">
        <v>549</v>
      </c>
      <c r="H331" s="698">
        <v>225172</v>
      </c>
      <c r="I331" s="698">
        <v>225172</v>
      </c>
      <c r="J331" s="698" t="s">
        <v>1132</v>
      </c>
      <c r="K331" s="698" t="s">
        <v>1133</v>
      </c>
      <c r="L331" s="701">
        <v>57.796666666666674</v>
      </c>
      <c r="M331" s="701">
        <v>3</v>
      </c>
      <c r="N331" s="702">
        <v>173.39000000000001</v>
      </c>
    </row>
    <row r="332" spans="1:14" ht="14.45" customHeight="1" x14ac:dyDescent="0.2">
      <c r="A332" s="696" t="s">
        <v>530</v>
      </c>
      <c r="B332" s="697" t="s">
        <v>531</v>
      </c>
      <c r="C332" s="698" t="s">
        <v>543</v>
      </c>
      <c r="D332" s="699" t="s">
        <v>544</v>
      </c>
      <c r="E332" s="700">
        <v>50113001</v>
      </c>
      <c r="F332" s="699" t="s">
        <v>548</v>
      </c>
      <c r="G332" s="698" t="s">
        <v>306</v>
      </c>
      <c r="H332" s="698">
        <v>206512</v>
      </c>
      <c r="I332" s="698">
        <v>206512</v>
      </c>
      <c r="J332" s="698" t="s">
        <v>1134</v>
      </c>
      <c r="K332" s="698" t="s">
        <v>1051</v>
      </c>
      <c r="L332" s="701">
        <v>157.22</v>
      </c>
      <c r="M332" s="701">
        <v>1</v>
      </c>
      <c r="N332" s="702">
        <v>157.22</v>
      </c>
    </row>
    <row r="333" spans="1:14" ht="14.45" customHeight="1" x14ac:dyDescent="0.2">
      <c r="A333" s="696" t="s">
        <v>530</v>
      </c>
      <c r="B333" s="697" t="s">
        <v>531</v>
      </c>
      <c r="C333" s="698" t="s">
        <v>543</v>
      </c>
      <c r="D333" s="699" t="s">
        <v>544</v>
      </c>
      <c r="E333" s="700">
        <v>50113001</v>
      </c>
      <c r="F333" s="699" t="s">
        <v>548</v>
      </c>
      <c r="G333" s="698" t="s">
        <v>549</v>
      </c>
      <c r="H333" s="698">
        <v>191836</v>
      </c>
      <c r="I333" s="698">
        <v>91836</v>
      </c>
      <c r="J333" s="698" t="s">
        <v>1135</v>
      </c>
      <c r="K333" s="698" t="s">
        <v>1136</v>
      </c>
      <c r="L333" s="701">
        <v>50.84571428571428</v>
      </c>
      <c r="M333" s="701">
        <v>14</v>
      </c>
      <c r="N333" s="702">
        <v>711.83999999999992</v>
      </c>
    </row>
    <row r="334" spans="1:14" ht="14.45" customHeight="1" x14ac:dyDescent="0.2">
      <c r="A334" s="696" t="s">
        <v>530</v>
      </c>
      <c r="B334" s="697" t="s">
        <v>531</v>
      </c>
      <c r="C334" s="698" t="s">
        <v>543</v>
      </c>
      <c r="D334" s="699" t="s">
        <v>544</v>
      </c>
      <c r="E334" s="700">
        <v>50113001</v>
      </c>
      <c r="F334" s="699" t="s">
        <v>548</v>
      </c>
      <c r="G334" s="698" t="s">
        <v>549</v>
      </c>
      <c r="H334" s="698">
        <v>201133</v>
      </c>
      <c r="I334" s="698">
        <v>201133</v>
      </c>
      <c r="J334" s="698" t="s">
        <v>1137</v>
      </c>
      <c r="K334" s="698" t="s">
        <v>1138</v>
      </c>
      <c r="L334" s="701">
        <v>248.2</v>
      </c>
      <c r="M334" s="701">
        <v>2</v>
      </c>
      <c r="N334" s="702">
        <v>496.4</v>
      </c>
    </row>
    <row r="335" spans="1:14" ht="14.45" customHeight="1" x14ac:dyDescent="0.2">
      <c r="A335" s="696" t="s">
        <v>530</v>
      </c>
      <c r="B335" s="697" t="s">
        <v>531</v>
      </c>
      <c r="C335" s="698" t="s">
        <v>543</v>
      </c>
      <c r="D335" s="699" t="s">
        <v>544</v>
      </c>
      <c r="E335" s="700">
        <v>50113001</v>
      </c>
      <c r="F335" s="699" t="s">
        <v>548</v>
      </c>
      <c r="G335" s="698" t="s">
        <v>549</v>
      </c>
      <c r="H335" s="698">
        <v>242203</v>
      </c>
      <c r="I335" s="698">
        <v>242203</v>
      </c>
      <c r="J335" s="698" t="s">
        <v>1139</v>
      </c>
      <c r="K335" s="698" t="s">
        <v>1140</v>
      </c>
      <c r="L335" s="701">
        <v>104.28596899224806</v>
      </c>
      <c r="M335" s="701">
        <v>129</v>
      </c>
      <c r="N335" s="702">
        <v>13452.89</v>
      </c>
    </row>
    <row r="336" spans="1:14" ht="14.45" customHeight="1" x14ac:dyDescent="0.2">
      <c r="A336" s="696" t="s">
        <v>530</v>
      </c>
      <c r="B336" s="697" t="s">
        <v>531</v>
      </c>
      <c r="C336" s="698" t="s">
        <v>543</v>
      </c>
      <c r="D336" s="699" t="s">
        <v>544</v>
      </c>
      <c r="E336" s="700">
        <v>50113001</v>
      </c>
      <c r="F336" s="699" t="s">
        <v>548</v>
      </c>
      <c r="G336" s="698" t="s">
        <v>549</v>
      </c>
      <c r="H336" s="698">
        <v>234225</v>
      </c>
      <c r="I336" s="698">
        <v>234225</v>
      </c>
      <c r="J336" s="698" t="s">
        <v>1141</v>
      </c>
      <c r="K336" s="698" t="s">
        <v>1142</v>
      </c>
      <c r="L336" s="701">
        <v>290.06</v>
      </c>
      <c r="M336" s="701">
        <v>9</v>
      </c>
      <c r="N336" s="702">
        <v>2610.54</v>
      </c>
    </row>
    <row r="337" spans="1:14" ht="14.45" customHeight="1" x14ac:dyDescent="0.2">
      <c r="A337" s="696" t="s">
        <v>530</v>
      </c>
      <c r="B337" s="697" t="s">
        <v>531</v>
      </c>
      <c r="C337" s="698" t="s">
        <v>543</v>
      </c>
      <c r="D337" s="699" t="s">
        <v>544</v>
      </c>
      <c r="E337" s="700">
        <v>50113001</v>
      </c>
      <c r="F337" s="699" t="s">
        <v>548</v>
      </c>
      <c r="G337" s="698" t="s">
        <v>549</v>
      </c>
      <c r="H337" s="698">
        <v>126803</v>
      </c>
      <c r="I337" s="698">
        <v>26803</v>
      </c>
      <c r="J337" s="698" t="s">
        <v>1143</v>
      </c>
      <c r="K337" s="698" t="s">
        <v>1144</v>
      </c>
      <c r="L337" s="701">
        <v>280.59999650145892</v>
      </c>
      <c r="M337" s="701">
        <v>3</v>
      </c>
      <c r="N337" s="702">
        <v>841.79998950437675</v>
      </c>
    </row>
    <row r="338" spans="1:14" ht="14.45" customHeight="1" x14ac:dyDescent="0.2">
      <c r="A338" s="696" t="s">
        <v>530</v>
      </c>
      <c r="B338" s="697" t="s">
        <v>531</v>
      </c>
      <c r="C338" s="698" t="s">
        <v>543</v>
      </c>
      <c r="D338" s="699" t="s">
        <v>544</v>
      </c>
      <c r="E338" s="700">
        <v>50113001</v>
      </c>
      <c r="F338" s="699" t="s">
        <v>548</v>
      </c>
      <c r="G338" s="698" t="s">
        <v>549</v>
      </c>
      <c r="H338" s="698">
        <v>190975</v>
      </c>
      <c r="I338" s="698">
        <v>190975</v>
      </c>
      <c r="J338" s="698" t="s">
        <v>1145</v>
      </c>
      <c r="K338" s="698" t="s">
        <v>661</v>
      </c>
      <c r="L338" s="701">
        <v>640.02</v>
      </c>
      <c r="M338" s="701">
        <v>1</v>
      </c>
      <c r="N338" s="702">
        <v>640.02</v>
      </c>
    </row>
    <row r="339" spans="1:14" ht="14.45" customHeight="1" x14ac:dyDescent="0.2">
      <c r="A339" s="696" t="s">
        <v>530</v>
      </c>
      <c r="B339" s="697" t="s">
        <v>531</v>
      </c>
      <c r="C339" s="698" t="s">
        <v>543</v>
      </c>
      <c r="D339" s="699" t="s">
        <v>544</v>
      </c>
      <c r="E339" s="700">
        <v>50113001</v>
      </c>
      <c r="F339" s="699" t="s">
        <v>548</v>
      </c>
      <c r="G339" s="698" t="s">
        <v>563</v>
      </c>
      <c r="H339" s="698">
        <v>56972</v>
      </c>
      <c r="I339" s="698">
        <v>56972</v>
      </c>
      <c r="J339" s="698" t="s">
        <v>1146</v>
      </c>
      <c r="K339" s="698" t="s">
        <v>1147</v>
      </c>
      <c r="L339" s="701">
        <v>15.500000000000007</v>
      </c>
      <c r="M339" s="701">
        <v>1</v>
      </c>
      <c r="N339" s="702">
        <v>15.500000000000007</v>
      </c>
    </row>
    <row r="340" spans="1:14" ht="14.45" customHeight="1" x14ac:dyDescent="0.2">
      <c r="A340" s="696" t="s">
        <v>530</v>
      </c>
      <c r="B340" s="697" t="s">
        <v>531</v>
      </c>
      <c r="C340" s="698" t="s">
        <v>543</v>
      </c>
      <c r="D340" s="699" t="s">
        <v>544</v>
      </c>
      <c r="E340" s="700">
        <v>50113001</v>
      </c>
      <c r="F340" s="699" t="s">
        <v>548</v>
      </c>
      <c r="G340" s="698" t="s">
        <v>563</v>
      </c>
      <c r="H340" s="698">
        <v>156981</v>
      </c>
      <c r="I340" s="698">
        <v>56981</v>
      </c>
      <c r="J340" s="698" t="s">
        <v>1148</v>
      </c>
      <c r="K340" s="698" t="s">
        <v>1149</v>
      </c>
      <c r="L340" s="701">
        <v>31.660000000000011</v>
      </c>
      <c r="M340" s="701">
        <v>1</v>
      </c>
      <c r="N340" s="702">
        <v>31.660000000000011</v>
      </c>
    </row>
    <row r="341" spans="1:14" ht="14.45" customHeight="1" x14ac:dyDescent="0.2">
      <c r="A341" s="696" t="s">
        <v>530</v>
      </c>
      <c r="B341" s="697" t="s">
        <v>531</v>
      </c>
      <c r="C341" s="698" t="s">
        <v>543</v>
      </c>
      <c r="D341" s="699" t="s">
        <v>544</v>
      </c>
      <c r="E341" s="700">
        <v>50113001</v>
      </c>
      <c r="F341" s="699" t="s">
        <v>548</v>
      </c>
      <c r="G341" s="698" t="s">
        <v>549</v>
      </c>
      <c r="H341" s="698">
        <v>169251</v>
      </c>
      <c r="I341" s="698">
        <v>169251</v>
      </c>
      <c r="J341" s="698" t="s">
        <v>1150</v>
      </c>
      <c r="K341" s="698" t="s">
        <v>1151</v>
      </c>
      <c r="L341" s="701">
        <v>61.020000000000017</v>
      </c>
      <c r="M341" s="701">
        <v>3</v>
      </c>
      <c r="N341" s="702">
        <v>183.06000000000006</v>
      </c>
    </row>
    <row r="342" spans="1:14" ht="14.45" customHeight="1" x14ac:dyDescent="0.2">
      <c r="A342" s="696" t="s">
        <v>530</v>
      </c>
      <c r="B342" s="697" t="s">
        <v>531</v>
      </c>
      <c r="C342" s="698" t="s">
        <v>543</v>
      </c>
      <c r="D342" s="699" t="s">
        <v>544</v>
      </c>
      <c r="E342" s="700">
        <v>50113001</v>
      </c>
      <c r="F342" s="699" t="s">
        <v>548</v>
      </c>
      <c r="G342" s="698" t="s">
        <v>563</v>
      </c>
      <c r="H342" s="698">
        <v>150318</v>
      </c>
      <c r="I342" s="698">
        <v>50318</v>
      </c>
      <c r="J342" s="698" t="s">
        <v>1152</v>
      </c>
      <c r="K342" s="698" t="s">
        <v>1153</v>
      </c>
      <c r="L342" s="701">
        <v>121.95</v>
      </c>
      <c r="M342" s="701">
        <v>1</v>
      </c>
      <c r="N342" s="702">
        <v>121.95</v>
      </c>
    </row>
    <row r="343" spans="1:14" ht="14.45" customHeight="1" x14ac:dyDescent="0.2">
      <c r="A343" s="696" t="s">
        <v>530</v>
      </c>
      <c r="B343" s="697" t="s">
        <v>531</v>
      </c>
      <c r="C343" s="698" t="s">
        <v>543</v>
      </c>
      <c r="D343" s="699" t="s">
        <v>544</v>
      </c>
      <c r="E343" s="700">
        <v>50113001</v>
      </c>
      <c r="F343" s="699" t="s">
        <v>548</v>
      </c>
      <c r="G343" s="698" t="s">
        <v>549</v>
      </c>
      <c r="H343" s="698">
        <v>102130</v>
      </c>
      <c r="I343" s="698">
        <v>2130</v>
      </c>
      <c r="J343" s="698" t="s">
        <v>1154</v>
      </c>
      <c r="K343" s="698" t="s">
        <v>836</v>
      </c>
      <c r="L343" s="701">
        <v>155.76</v>
      </c>
      <c r="M343" s="701">
        <v>4</v>
      </c>
      <c r="N343" s="702">
        <v>623.04</v>
      </c>
    </row>
    <row r="344" spans="1:14" ht="14.45" customHeight="1" x14ac:dyDescent="0.2">
      <c r="A344" s="696" t="s">
        <v>530</v>
      </c>
      <c r="B344" s="697" t="s">
        <v>531</v>
      </c>
      <c r="C344" s="698" t="s">
        <v>543</v>
      </c>
      <c r="D344" s="699" t="s">
        <v>544</v>
      </c>
      <c r="E344" s="700">
        <v>50113001</v>
      </c>
      <c r="F344" s="699" t="s">
        <v>548</v>
      </c>
      <c r="G344" s="698" t="s">
        <v>549</v>
      </c>
      <c r="H344" s="698">
        <v>155093</v>
      </c>
      <c r="I344" s="698">
        <v>155093</v>
      </c>
      <c r="J344" s="698" t="s">
        <v>1155</v>
      </c>
      <c r="K344" s="698" t="s">
        <v>1156</v>
      </c>
      <c r="L344" s="701">
        <v>350.45999999999992</v>
      </c>
      <c r="M344" s="701">
        <v>1</v>
      </c>
      <c r="N344" s="702">
        <v>350.45999999999992</v>
      </c>
    </row>
    <row r="345" spans="1:14" ht="14.45" customHeight="1" x14ac:dyDescent="0.2">
      <c r="A345" s="696" t="s">
        <v>530</v>
      </c>
      <c r="B345" s="697" t="s">
        <v>531</v>
      </c>
      <c r="C345" s="698" t="s">
        <v>543</v>
      </c>
      <c r="D345" s="699" t="s">
        <v>544</v>
      </c>
      <c r="E345" s="700">
        <v>50113001</v>
      </c>
      <c r="F345" s="699" t="s">
        <v>548</v>
      </c>
      <c r="G345" s="698" t="s">
        <v>549</v>
      </c>
      <c r="H345" s="698">
        <v>236893</v>
      </c>
      <c r="I345" s="698">
        <v>236893</v>
      </c>
      <c r="J345" s="698" t="s">
        <v>1157</v>
      </c>
      <c r="K345" s="698" t="s">
        <v>1158</v>
      </c>
      <c r="L345" s="701">
        <v>8402.3532809407479</v>
      </c>
      <c r="M345" s="701">
        <v>3</v>
      </c>
      <c r="N345" s="702">
        <v>25207.059842822244</v>
      </c>
    </row>
    <row r="346" spans="1:14" ht="14.45" customHeight="1" x14ac:dyDescent="0.2">
      <c r="A346" s="696" t="s">
        <v>530</v>
      </c>
      <c r="B346" s="697" t="s">
        <v>531</v>
      </c>
      <c r="C346" s="698" t="s">
        <v>543</v>
      </c>
      <c r="D346" s="699" t="s">
        <v>544</v>
      </c>
      <c r="E346" s="700">
        <v>50113001</v>
      </c>
      <c r="F346" s="699" t="s">
        <v>548</v>
      </c>
      <c r="G346" s="698" t="s">
        <v>563</v>
      </c>
      <c r="H346" s="698">
        <v>237705</v>
      </c>
      <c r="I346" s="698">
        <v>237705</v>
      </c>
      <c r="J346" s="698" t="s">
        <v>1159</v>
      </c>
      <c r="K346" s="698" t="s">
        <v>1160</v>
      </c>
      <c r="L346" s="701">
        <v>81.11295774647887</v>
      </c>
      <c r="M346" s="701">
        <v>71</v>
      </c>
      <c r="N346" s="702">
        <v>5759.0199999999995</v>
      </c>
    </row>
    <row r="347" spans="1:14" ht="14.45" customHeight="1" x14ac:dyDescent="0.2">
      <c r="A347" s="696" t="s">
        <v>530</v>
      </c>
      <c r="B347" s="697" t="s">
        <v>531</v>
      </c>
      <c r="C347" s="698" t="s">
        <v>543</v>
      </c>
      <c r="D347" s="699" t="s">
        <v>544</v>
      </c>
      <c r="E347" s="700">
        <v>50113001</v>
      </c>
      <c r="F347" s="699" t="s">
        <v>548</v>
      </c>
      <c r="G347" s="698" t="s">
        <v>563</v>
      </c>
      <c r="H347" s="698">
        <v>231956</v>
      </c>
      <c r="I347" s="698">
        <v>231956</v>
      </c>
      <c r="J347" s="698" t="s">
        <v>1161</v>
      </c>
      <c r="K347" s="698" t="s">
        <v>1162</v>
      </c>
      <c r="L347" s="701">
        <v>49.76</v>
      </c>
      <c r="M347" s="701">
        <v>1</v>
      </c>
      <c r="N347" s="702">
        <v>49.76</v>
      </c>
    </row>
    <row r="348" spans="1:14" ht="14.45" customHeight="1" x14ac:dyDescent="0.2">
      <c r="A348" s="696" t="s">
        <v>530</v>
      </c>
      <c r="B348" s="697" t="s">
        <v>531</v>
      </c>
      <c r="C348" s="698" t="s">
        <v>543</v>
      </c>
      <c r="D348" s="699" t="s">
        <v>544</v>
      </c>
      <c r="E348" s="700">
        <v>50113001</v>
      </c>
      <c r="F348" s="699" t="s">
        <v>548</v>
      </c>
      <c r="G348" s="698" t="s">
        <v>549</v>
      </c>
      <c r="H348" s="698">
        <v>202790</v>
      </c>
      <c r="I348" s="698">
        <v>202790</v>
      </c>
      <c r="J348" s="698" t="s">
        <v>1163</v>
      </c>
      <c r="K348" s="698" t="s">
        <v>1164</v>
      </c>
      <c r="L348" s="701">
        <v>120.18666666666665</v>
      </c>
      <c r="M348" s="701">
        <v>3</v>
      </c>
      <c r="N348" s="702">
        <v>360.55999999999995</v>
      </c>
    </row>
    <row r="349" spans="1:14" ht="14.45" customHeight="1" x14ac:dyDescent="0.2">
      <c r="A349" s="696" t="s">
        <v>530</v>
      </c>
      <c r="B349" s="697" t="s">
        <v>531</v>
      </c>
      <c r="C349" s="698" t="s">
        <v>543</v>
      </c>
      <c r="D349" s="699" t="s">
        <v>544</v>
      </c>
      <c r="E349" s="700">
        <v>50113001</v>
      </c>
      <c r="F349" s="699" t="s">
        <v>548</v>
      </c>
      <c r="G349" s="698" t="s">
        <v>549</v>
      </c>
      <c r="H349" s="698">
        <v>202789</v>
      </c>
      <c r="I349" s="698">
        <v>202789</v>
      </c>
      <c r="J349" s="698" t="s">
        <v>1163</v>
      </c>
      <c r="K349" s="698" t="s">
        <v>1165</v>
      </c>
      <c r="L349" s="701">
        <v>74.689998603139514</v>
      </c>
      <c r="M349" s="701">
        <v>1</v>
      </c>
      <c r="N349" s="702">
        <v>74.689998603139514</v>
      </c>
    </row>
    <row r="350" spans="1:14" ht="14.45" customHeight="1" x14ac:dyDescent="0.2">
      <c r="A350" s="696" t="s">
        <v>530</v>
      </c>
      <c r="B350" s="697" t="s">
        <v>531</v>
      </c>
      <c r="C350" s="698" t="s">
        <v>543</v>
      </c>
      <c r="D350" s="699" t="s">
        <v>544</v>
      </c>
      <c r="E350" s="700">
        <v>50113001</v>
      </c>
      <c r="F350" s="699" t="s">
        <v>548</v>
      </c>
      <c r="G350" s="698" t="s">
        <v>549</v>
      </c>
      <c r="H350" s="698">
        <v>130434</v>
      </c>
      <c r="I350" s="698">
        <v>30434</v>
      </c>
      <c r="J350" s="698" t="s">
        <v>1166</v>
      </c>
      <c r="K350" s="698" t="s">
        <v>1167</v>
      </c>
      <c r="L350" s="701">
        <v>199.45999999999989</v>
      </c>
      <c r="M350" s="701">
        <v>1</v>
      </c>
      <c r="N350" s="702">
        <v>199.45999999999989</v>
      </c>
    </row>
    <row r="351" spans="1:14" ht="14.45" customHeight="1" x14ac:dyDescent="0.2">
      <c r="A351" s="696" t="s">
        <v>530</v>
      </c>
      <c r="B351" s="697" t="s">
        <v>531</v>
      </c>
      <c r="C351" s="698" t="s">
        <v>543</v>
      </c>
      <c r="D351" s="699" t="s">
        <v>544</v>
      </c>
      <c r="E351" s="700">
        <v>50113001</v>
      </c>
      <c r="F351" s="699" t="s">
        <v>548</v>
      </c>
      <c r="G351" s="698" t="s">
        <v>549</v>
      </c>
      <c r="H351" s="698">
        <v>225453</v>
      </c>
      <c r="I351" s="698">
        <v>225453</v>
      </c>
      <c r="J351" s="698" t="s">
        <v>1168</v>
      </c>
      <c r="K351" s="698" t="s">
        <v>1169</v>
      </c>
      <c r="L351" s="701">
        <v>387.81</v>
      </c>
      <c r="M351" s="701">
        <v>1</v>
      </c>
      <c r="N351" s="702">
        <v>387.81</v>
      </c>
    </row>
    <row r="352" spans="1:14" ht="14.45" customHeight="1" x14ac:dyDescent="0.2">
      <c r="A352" s="696" t="s">
        <v>530</v>
      </c>
      <c r="B352" s="697" t="s">
        <v>531</v>
      </c>
      <c r="C352" s="698" t="s">
        <v>543</v>
      </c>
      <c r="D352" s="699" t="s">
        <v>544</v>
      </c>
      <c r="E352" s="700">
        <v>50113001</v>
      </c>
      <c r="F352" s="699" t="s">
        <v>548</v>
      </c>
      <c r="G352" s="698" t="s">
        <v>549</v>
      </c>
      <c r="H352" s="698">
        <v>225452</v>
      </c>
      <c r="I352" s="698">
        <v>225452</v>
      </c>
      <c r="J352" s="698" t="s">
        <v>1168</v>
      </c>
      <c r="K352" s="698" t="s">
        <v>1170</v>
      </c>
      <c r="L352" s="701">
        <v>473.27999999999986</v>
      </c>
      <c r="M352" s="701">
        <v>1</v>
      </c>
      <c r="N352" s="702">
        <v>473.27999999999986</v>
      </c>
    </row>
    <row r="353" spans="1:14" ht="14.45" customHeight="1" x14ac:dyDescent="0.2">
      <c r="A353" s="696" t="s">
        <v>530</v>
      </c>
      <c r="B353" s="697" t="s">
        <v>531</v>
      </c>
      <c r="C353" s="698" t="s">
        <v>543</v>
      </c>
      <c r="D353" s="699" t="s">
        <v>544</v>
      </c>
      <c r="E353" s="700">
        <v>50113001</v>
      </c>
      <c r="F353" s="699" t="s">
        <v>548</v>
      </c>
      <c r="G353" s="698" t="s">
        <v>549</v>
      </c>
      <c r="H353" s="698">
        <v>221884</v>
      </c>
      <c r="I353" s="698">
        <v>221884</v>
      </c>
      <c r="J353" s="698" t="s">
        <v>1171</v>
      </c>
      <c r="K353" s="698" t="s">
        <v>1172</v>
      </c>
      <c r="L353" s="701">
        <v>1980</v>
      </c>
      <c r="M353" s="701">
        <v>207</v>
      </c>
      <c r="N353" s="702">
        <v>409860</v>
      </c>
    </row>
    <row r="354" spans="1:14" ht="14.45" customHeight="1" x14ac:dyDescent="0.2">
      <c r="A354" s="696" t="s">
        <v>530</v>
      </c>
      <c r="B354" s="697" t="s">
        <v>531</v>
      </c>
      <c r="C354" s="698" t="s">
        <v>543</v>
      </c>
      <c r="D354" s="699" t="s">
        <v>544</v>
      </c>
      <c r="E354" s="700">
        <v>50113001</v>
      </c>
      <c r="F354" s="699" t="s">
        <v>548</v>
      </c>
      <c r="G354" s="698" t="s">
        <v>549</v>
      </c>
      <c r="H354" s="698">
        <v>243240</v>
      </c>
      <c r="I354" s="698">
        <v>243240</v>
      </c>
      <c r="J354" s="698" t="s">
        <v>1173</v>
      </c>
      <c r="K354" s="698" t="s">
        <v>1174</v>
      </c>
      <c r="L354" s="701">
        <v>79.95</v>
      </c>
      <c r="M354" s="701">
        <v>2</v>
      </c>
      <c r="N354" s="702">
        <v>159.9</v>
      </c>
    </row>
    <row r="355" spans="1:14" ht="14.45" customHeight="1" x14ac:dyDescent="0.2">
      <c r="A355" s="696" t="s">
        <v>530</v>
      </c>
      <c r="B355" s="697" t="s">
        <v>531</v>
      </c>
      <c r="C355" s="698" t="s">
        <v>543</v>
      </c>
      <c r="D355" s="699" t="s">
        <v>544</v>
      </c>
      <c r="E355" s="700">
        <v>50113001</v>
      </c>
      <c r="F355" s="699" t="s">
        <v>548</v>
      </c>
      <c r="G355" s="698" t="s">
        <v>549</v>
      </c>
      <c r="H355" s="698">
        <v>396268</v>
      </c>
      <c r="I355" s="698">
        <v>9999999</v>
      </c>
      <c r="J355" s="698" t="s">
        <v>1175</v>
      </c>
      <c r="K355" s="698" t="s">
        <v>1176</v>
      </c>
      <c r="L355" s="701">
        <v>67.008481012658223</v>
      </c>
      <c r="M355" s="701">
        <v>79</v>
      </c>
      <c r="N355" s="702">
        <v>5293.67</v>
      </c>
    </row>
    <row r="356" spans="1:14" ht="14.45" customHeight="1" x14ac:dyDescent="0.2">
      <c r="A356" s="696" t="s">
        <v>530</v>
      </c>
      <c r="B356" s="697" t="s">
        <v>531</v>
      </c>
      <c r="C356" s="698" t="s">
        <v>543</v>
      </c>
      <c r="D356" s="699" t="s">
        <v>544</v>
      </c>
      <c r="E356" s="700">
        <v>50113001</v>
      </c>
      <c r="F356" s="699" t="s">
        <v>548</v>
      </c>
      <c r="G356" s="698" t="s">
        <v>549</v>
      </c>
      <c r="H356" s="698">
        <v>840464</v>
      </c>
      <c r="I356" s="698">
        <v>0</v>
      </c>
      <c r="J356" s="698" t="s">
        <v>1177</v>
      </c>
      <c r="K356" s="698" t="s">
        <v>1178</v>
      </c>
      <c r="L356" s="701">
        <v>45.49</v>
      </c>
      <c r="M356" s="701">
        <v>1</v>
      </c>
      <c r="N356" s="702">
        <v>45.49</v>
      </c>
    </row>
    <row r="357" spans="1:14" ht="14.45" customHeight="1" x14ac:dyDescent="0.2">
      <c r="A357" s="696" t="s">
        <v>530</v>
      </c>
      <c r="B357" s="697" t="s">
        <v>531</v>
      </c>
      <c r="C357" s="698" t="s">
        <v>543</v>
      </c>
      <c r="D357" s="699" t="s">
        <v>544</v>
      </c>
      <c r="E357" s="700">
        <v>50113001</v>
      </c>
      <c r="F357" s="699" t="s">
        <v>548</v>
      </c>
      <c r="G357" s="698" t="s">
        <v>549</v>
      </c>
      <c r="H357" s="698">
        <v>199826</v>
      </c>
      <c r="I357" s="698">
        <v>99826</v>
      </c>
      <c r="J357" s="698" t="s">
        <v>1179</v>
      </c>
      <c r="K357" s="698" t="s">
        <v>1180</v>
      </c>
      <c r="L357" s="701">
        <v>236.72</v>
      </c>
      <c r="M357" s="701">
        <v>3</v>
      </c>
      <c r="N357" s="702">
        <v>710.16</v>
      </c>
    </row>
    <row r="358" spans="1:14" ht="14.45" customHeight="1" x14ac:dyDescent="0.2">
      <c r="A358" s="696" t="s">
        <v>530</v>
      </c>
      <c r="B358" s="697" t="s">
        <v>531</v>
      </c>
      <c r="C358" s="698" t="s">
        <v>543</v>
      </c>
      <c r="D358" s="699" t="s">
        <v>544</v>
      </c>
      <c r="E358" s="700">
        <v>50113001</v>
      </c>
      <c r="F358" s="699" t="s">
        <v>548</v>
      </c>
      <c r="G358" s="698" t="s">
        <v>549</v>
      </c>
      <c r="H358" s="698">
        <v>902074</v>
      </c>
      <c r="I358" s="698">
        <v>85278</v>
      </c>
      <c r="J358" s="698" t="s">
        <v>1181</v>
      </c>
      <c r="K358" s="698" t="s">
        <v>1042</v>
      </c>
      <c r="L358" s="701">
        <v>2909.0599999999995</v>
      </c>
      <c r="M358" s="701">
        <v>1</v>
      </c>
      <c r="N358" s="702">
        <v>2909.0599999999995</v>
      </c>
    </row>
    <row r="359" spans="1:14" ht="14.45" customHeight="1" x14ac:dyDescent="0.2">
      <c r="A359" s="696" t="s">
        <v>530</v>
      </c>
      <c r="B359" s="697" t="s">
        <v>531</v>
      </c>
      <c r="C359" s="698" t="s">
        <v>543</v>
      </c>
      <c r="D359" s="699" t="s">
        <v>544</v>
      </c>
      <c r="E359" s="700">
        <v>50113001</v>
      </c>
      <c r="F359" s="699" t="s">
        <v>548</v>
      </c>
      <c r="G359" s="698" t="s">
        <v>549</v>
      </c>
      <c r="H359" s="698">
        <v>843996</v>
      </c>
      <c r="I359" s="698">
        <v>100191</v>
      </c>
      <c r="J359" s="698" t="s">
        <v>1182</v>
      </c>
      <c r="K359" s="698" t="s">
        <v>1183</v>
      </c>
      <c r="L359" s="701">
        <v>3743.2999823318937</v>
      </c>
      <c r="M359" s="701">
        <v>18</v>
      </c>
      <c r="N359" s="702">
        <v>67379.399681974086</v>
      </c>
    </row>
    <row r="360" spans="1:14" ht="14.45" customHeight="1" x14ac:dyDescent="0.2">
      <c r="A360" s="696" t="s">
        <v>530</v>
      </c>
      <c r="B360" s="697" t="s">
        <v>531</v>
      </c>
      <c r="C360" s="698" t="s">
        <v>543</v>
      </c>
      <c r="D360" s="699" t="s">
        <v>544</v>
      </c>
      <c r="E360" s="700">
        <v>50113001</v>
      </c>
      <c r="F360" s="699" t="s">
        <v>548</v>
      </c>
      <c r="G360" s="698" t="s">
        <v>549</v>
      </c>
      <c r="H360" s="698">
        <v>840813</v>
      </c>
      <c r="I360" s="698">
        <v>135844</v>
      </c>
      <c r="J360" s="698" t="s">
        <v>1184</v>
      </c>
      <c r="K360" s="698" t="s">
        <v>1185</v>
      </c>
      <c r="L360" s="701">
        <v>2198.6800000000003</v>
      </c>
      <c r="M360" s="701">
        <v>9</v>
      </c>
      <c r="N360" s="702">
        <v>19788.120000000003</v>
      </c>
    </row>
    <row r="361" spans="1:14" ht="14.45" customHeight="1" x14ac:dyDescent="0.2">
      <c r="A361" s="696" t="s">
        <v>530</v>
      </c>
      <c r="B361" s="697" t="s">
        <v>531</v>
      </c>
      <c r="C361" s="698" t="s">
        <v>543</v>
      </c>
      <c r="D361" s="699" t="s">
        <v>544</v>
      </c>
      <c r="E361" s="700">
        <v>50113001</v>
      </c>
      <c r="F361" s="699" t="s">
        <v>548</v>
      </c>
      <c r="G361" s="698" t="s">
        <v>563</v>
      </c>
      <c r="H361" s="698">
        <v>192342</v>
      </c>
      <c r="I361" s="698">
        <v>192342</v>
      </c>
      <c r="J361" s="698" t="s">
        <v>1186</v>
      </c>
      <c r="K361" s="698" t="s">
        <v>1187</v>
      </c>
      <c r="L361" s="701">
        <v>137.36999999999998</v>
      </c>
      <c r="M361" s="701">
        <v>1</v>
      </c>
      <c r="N361" s="702">
        <v>137.36999999999998</v>
      </c>
    </row>
    <row r="362" spans="1:14" ht="14.45" customHeight="1" x14ac:dyDescent="0.2">
      <c r="A362" s="696" t="s">
        <v>530</v>
      </c>
      <c r="B362" s="697" t="s">
        <v>531</v>
      </c>
      <c r="C362" s="698" t="s">
        <v>543</v>
      </c>
      <c r="D362" s="699" t="s">
        <v>544</v>
      </c>
      <c r="E362" s="700">
        <v>50113001</v>
      </c>
      <c r="F362" s="699" t="s">
        <v>548</v>
      </c>
      <c r="G362" s="698" t="s">
        <v>549</v>
      </c>
      <c r="H362" s="698">
        <v>148675</v>
      </c>
      <c r="I362" s="698">
        <v>148675</v>
      </c>
      <c r="J362" s="698" t="s">
        <v>1188</v>
      </c>
      <c r="K362" s="698" t="s">
        <v>1189</v>
      </c>
      <c r="L362" s="701">
        <v>243.73</v>
      </c>
      <c r="M362" s="701">
        <v>1</v>
      </c>
      <c r="N362" s="702">
        <v>243.73</v>
      </c>
    </row>
    <row r="363" spans="1:14" ht="14.45" customHeight="1" x14ac:dyDescent="0.2">
      <c r="A363" s="696" t="s">
        <v>530</v>
      </c>
      <c r="B363" s="697" t="s">
        <v>531</v>
      </c>
      <c r="C363" s="698" t="s">
        <v>543</v>
      </c>
      <c r="D363" s="699" t="s">
        <v>544</v>
      </c>
      <c r="E363" s="700">
        <v>50113001</v>
      </c>
      <c r="F363" s="699" t="s">
        <v>548</v>
      </c>
      <c r="G363" s="698" t="s">
        <v>549</v>
      </c>
      <c r="H363" s="698">
        <v>158893</v>
      </c>
      <c r="I363" s="698">
        <v>58893</v>
      </c>
      <c r="J363" s="698" t="s">
        <v>1190</v>
      </c>
      <c r="K363" s="698" t="s">
        <v>1191</v>
      </c>
      <c r="L363" s="701">
        <v>112.66000000000001</v>
      </c>
      <c r="M363" s="701">
        <v>1</v>
      </c>
      <c r="N363" s="702">
        <v>112.66000000000001</v>
      </c>
    </row>
    <row r="364" spans="1:14" ht="14.45" customHeight="1" x14ac:dyDescent="0.2">
      <c r="A364" s="696" t="s">
        <v>530</v>
      </c>
      <c r="B364" s="697" t="s">
        <v>531</v>
      </c>
      <c r="C364" s="698" t="s">
        <v>543</v>
      </c>
      <c r="D364" s="699" t="s">
        <v>544</v>
      </c>
      <c r="E364" s="700">
        <v>50113001</v>
      </c>
      <c r="F364" s="699" t="s">
        <v>548</v>
      </c>
      <c r="G364" s="698" t="s">
        <v>549</v>
      </c>
      <c r="H364" s="698">
        <v>132720</v>
      </c>
      <c r="I364" s="698">
        <v>32720</v>
      </c>
      <c r="J364" s="698" t="s">
        <v>1192</v>
      </c>
      <c r="K364" s="698" t="s">
        <v>1193</v>
      </c>
      <c r="L364" s="701">
        <v>140.86000000000004</v>
      </c>
      <c r="M364" s="701">
        <v>1</v>
      </c>
      <c r="N364" s="702">
        <v>140.86000000000004</v>
      </c>
    </row>
    <row r="365" spans="1:14" ht="14.45" customHeight="1" x14ac:dyDescent="0.2">
      <c r="A365" s="696" t="s">
        <v>530</v>
      </c>
      <c r="B365" s="697" t="s">
        <v>531</v>
      </c>
      <c r="C365" s="698" t="s">
        <v>543</v>
      </c>
      <c r="D365" s="699" t="s">
        <v>544</v>
      </c>
      <c r="E365" s="700">
        <v>50113001</v>
      </c>
      <c r="F365" s="699" t="s">
        <v>548</v>
      </c>
      <c r="G365" s="698" t="s">
        <v>549</v>
      </c>
      <c r="H365" s="698">
        <v>112770</v>
      </c>
      <c r="I365" s="698">
        <v>12770</v>
      </c>
      <c r="J365" s="698" t="s">
        <v>1194</v>
      </c>
      <c r="K365" s="698" t="s">
        <v>1195</v>
      </c>
      <c r="L365" s="701">
        <v>143.39999999999998</v>
      </c>
      <c r="M365" s="701">
        <v>2</v>
      </c>
      <c r="N365" s="702">
        <v>286.79999999999995</v>
      </c>
    </row>
    <row r="366" spans="1:14" ht="14.45" customHeight="1" x14ac:dyDescent="0.2">
      <c r="A366" s="696" t="s">
        <v>530</v>
      </c>
      <c r="B366" s="697" t="s">
        <v>531</v>
      </c>
      <c r="C366" s="698" t="s">
        <v>543</v>
      </c>
      <c r="D366" s="699" t="s">
        <v>544</v>
      </c>
      <c r="E366" s="700">
        <v>50113001</v>
      </c>
      <c r="F366" s="699" t="s">
        <v>548</v>
      </c>
      <c r="G366" s="698" t="s">
        <v>563</v>
      </c>
      <c r="H366" s="698">
        <v>500570</v>
      </c>
      <c r="I366" s="698">
        <v>500570</v>
      </c>
      <c r="J366" s="698" t="s">
        <v>1196</v>
      </c>
      <c r="K366" s="698" t="s">
        <v>1197</v>
      </c>
      <c r="L366" s="701">
        <v>533.57687499999997</v>
      </c>
      <c r="M366" s="701">
        <v>1</v>
      </c>
      <c r="N366" s="702">
        <v>533.57687499999997</v>
      </c>
    </row>
    <row r="367" spans="1:14" ht="14.45" customHeight="1" x14ac:dyDescent="0.2">
      <c r="A367" s="696" t="s">
        <v>530</v>
      </c>
      <c r="B367" s="697" t="s">
        <v>531</v>
      </c>
      <c r="C367" s="698" t="s">
        <v>543</v>
      </c>
      <c r="D367" s="699" t="s">
        <v>544</v>
      </c>
      <c r="E367" s="700">
        <v>50113001</v>
      </c>
      <c r="F367" s="699" t="s">
        <v>548</v>
      </c>
      <c r="G367" s="698" t="s">
        <v>549</v>
      </c>
      <c r="H367" s="698">
        <v>172754</v>
      </c>
      <c r="I367" s="698">
        <v>172754</v>
      </c>
      <c r="J367" s="698" t="s">
        <v>1198</v>
      </c>
      <c r="K367" s="698" t="s">
        <v>1199</v>
      </c>
      <c r="L367" s="701">
        <v>182.99</v>
      </c>
      <c r="M367" s="701">
        <v>1</v>
      </c>
      <c r="N367" s="702">
        <v>182.99</v>
      </c>
    </row>
    <row r="368" spans="1:14" ht="14.45" customHeight="1" x14ac:dyDescent="0.2">
      <c r="A368" s="696" t="s">
        <v>530</v>
      </c>
      <c r="B368" s="697" t="s">
        <v>531</v>
      </c>
      <c r="C368" s="698" t="s">
        <v>543</v>
      </c>
      <c r="D368" s="699" t="s">
        <v>544</v>
      </c>
      <c r="E368" s="700">
        <v>50113001</v>
      </c>
      <c r="F368" s="699" t="s">
        <v>548</v>
      </c>
      <c r="G368" s="698" t="s">
        <v>563</v>
      </c>
      <c r="H368" s="698">
        <v>153950</v>
      </c>
      <c r="I368" s="698">
        <v>53950</v>
      </c>
      <c r="J368" s="698" t="s">
        <v>1200</v>
      </c>
      <c r="K368" s="698" t="s">
        <v>1201</v>
      </c>
      <c r="L368" s="701">
        <v>91.429999999999978</v>
      </c>
      <c r="M368" s="701">
        <v>4</v>
      </c>
      <c r="N368" s="702">
        <v>365.71999999999991</v>
      </c>
    </row>
    <row r="369" spans="1:14" ht="14.45" customHeight="1" x14ac:dyDescent="0.2">
      <c r="A369" s="696" t="s">
        <v>530</v>
      </c>
      <c r="B369" s="697" t="s">
        <v>531</v>
      </c>
      <c r="C369" s="698" t="s">
        <v>543</v>
      </c>
      <c r="D369" s="699" t="s">
        <v>544</v>
      </c>
      <c r="E369" s="700">
        <v>50113001</v>
      </c>
      <c r="F369" s="699" t="s">
        <v>548</v>
      </c>
      <c r="G369" s="698" t="s">
        <v>563</v>
      </c>
      <c r="H369" s="698">
        <v>233366</v>
      </c>
      <c r="I369" s="698">
        <v>233366</v>
      </c>
      <c r="J369" s="698" t="s">
        <v>1202</v>
      </c>
      <c r="K369" s="698" t="s">
        <v>1203</v>
      </c>
      <c r="L369" s="701">
        <v>45.49</v>
      </c>
      <c r="M369" s="701">
        <v>3</v>
      </c>
      <c r="N369" s="702">
        <v>136.47</v>
      </c>
    </row>
    <row r="370" spans="1:14" ht="14.45" customHeight="1" x14ac:dyDescent="0.2">
      <c r="A370" s="696" t="s">
        <v>530</v>
      </c>
      <c r="B370" s="697" t="s">
        <v>531</v>
      </c>
      <c r="C370" s="698" t="s">
        <v>543</v>
      </c>
      <c r="D370" s="699" t="s">
        <v>544</v>
      </c>
      <c r="E370" s="700">
        <v>50113001</v>
      </c>
      <c r="F370" s="699" t="s">
        <v>548</v>
      </c>
      <c r="G370" s="698" t="s">
        <v>563</v>
      </c>
      <c r="H370" s="698">
        <v>233360</v>
      </c>
      <c r="I370" s="698">
        <v>233360</v>
      </c>
      <c r="J370" s="698" t="s">
        <v>1202</v>
      </c>
      <c r="K370" s="698" t="s">
        <v>1204</v>
      </c>
      <c r="L370" s="701">
        <v>21.959999999999997</v>
      </c>
      <c r="M370" s="701">
        <v>1</v>
      </c>
      <c r="N370" s="702">
        <v>21.959999999999997</v>
      </c>
    </row>
    <row r="371" spans="1:14" ht="14.45" customHeight="1" x14ac:dyDescent="0.2">
      <c r="A371" s="696" t="s">
        <v>530</v>
      </c>
      <c r="B371" s="697" t="s">
        <v>531</v>
      </c>
      <c r="C371" s="698" t="s">
        <v>543</v>
      </c>
      <c r="D371" s="699" t="s">
        <v>544</v>
      </c>
      <c r="E371" s="700">
        <v>50113001</v>
      </c>
      <c r="F371" s="699" t="s">
        <v>548</v>
      </c>
      <c r="G371" s="698" t="s">
        <v>549</v>
      </c>
      <c r="H371" s="698">
        <v>125937</v>
      </c>
      <c r="I371" s="698">
        <v>25937</v>
      </c>
      <c r="J371" s="698" t="s">
        <v>1205</v>
      </c>
      <c r="K371" s="698" t="s">
        <v>1206</v>
      </c>
      <c r="L371" s="701">
        <v>462.23</v>
      </c>
      <c r="M371" s="701">
        <v>1</v>
      </c>
      <c r="N371" s="702">
        <v>462.23</v>
      </c>
    </row>
    <row r="372" spans="1:14" ht="14.45" customHeight="1" x14ac:dyDescent="0.2">
      <c r="A372" s="696" t="s">
        <v>530</v>
      </c>
      <c r="B372" s="697" t="s">
        <v>531</v>
      </c>
      <c r="C372" s="698" t="s">
        <v>543</v>
      </c>
      <c r="D372" s="699" t="s">
        <v>544</v>
      </c>
      <c r="E372" s="700">
        <v>50113002</v>
      </c>
      <c r="F372" s="699" t="s">
        <v>1207</v>
      </c>
      <c r="G372" s="698" t="s">
        <v>549</v>
      </c>
      <c r="H372" s="698">
        <v>195947</v>
      </c>
      <c r="I372" s="698">
        <v>95947</v>
      </c>
      <c r="J372" s="698" t="s">
        <v>1208</v>
      </c>
      <c r="K372" s="698" t="s">
        <v>1209</v>
      </c>
      <c r="L372" s="701">
        <v>2496.8200000000002</v>
      </c>
      <c r="M372" s="701">
        <v>28</v>
      </c>
      <c r="N372" s="702">
        <v>69910.960000000006</v>
      </c>
    </row>
    <row r="373" spans="1:14" ht="14.45" customHeight="1" x14ac:dyDescent="0.2">
      <c r="A373" s="696" t="s">
        <v>530</v>
      </c>
      <c r="B373" s="697" t="s">
        <v>531</v>
      </c>
      <c r="C373" s="698" t="s">
        <v>543</v>
      </c>
      <c r="D373" s="699" t="s">
        <v>544</v>
      </c>
      <c r="E373" s="700">
        <v>50113002</v>
      </c>
      <c r="F373" s="699" t="s">
        <v>1207</v>
      </c>
      <c r="G373" s="698" t="s">
        <v>549</v>
      </c>
      <c r="H373" s="698">
        <v>245875</v>
      </c>
      <c r="I373" s="698">
        <v>245875</v>
      </c>
      <c r="J373" s="698" t="s">
        <v>1210</v>
      </c>
      <c r="K373" s="698" t="s">
        <v>1211</v>
      </c>
      <c r="L373" s="701">
        <v>1982.2</v>
      </c>
      <c r="M373" s="701">
        <v>1</v>
      </c>
      <c r="N373" s="702">
        <v>1982.2</v>
      </c>
    </row>
    <row r="374" spans="1:14" ht="14.45" customHeight="1" x14ac:dyDescent="0.2">
      <c r="A374" s="696" t="s">
        <v>530</v>
      </c>
      <c r="B374" s="697" t="s">
        <v>531</v>
      </c>
      <c r="C374" s="698" t="s">
        <v>543</v>
      </c>
      <c r="D374" s="699" t="s">
        <v>544</v>
      </c>
      <c r="E374" s="700">
        <v>50113002</v>
      </c>
      <c r="F374" s="699" t="s">
        <v>1207</v>
      </c>
      <c r="G374" s="698" t="s">
        <v>549</v>
      </c>
      <c r="H374" s="698">
        <v>396920</v>
      </c>
      <c r="I374" s="698">
        <v>100152</v>
      </c>
      <c r="J374" s="698" t="s">
        <v>1212</v>
      </c>
      <c r="K374" s="698" t="s">
        <v>1213</v>
      </c>
      <c r="L374" s="701">
        <v>2857.6400000000003</v>
      </c>
      <c r="M374" s="701">
        <v>1</v>
      </c>
      <c r="N374" s="702">
        <v>2857.6400000000003</v>
      </c>
    </row>
    <row r="375" spans="1:14" ht="14.45" customHeight="1" x14ac:dyDescent="0.2">
      <c r="A375" s="696" t="s">
        <v>530</v>
      </c>
      <c r="B375" s="697" t="s">
        <v>531</v>
      </c>
      <c r="C375" s="698" t="s">
        <v>543</v>
      </c>
      <c r="D375" s="699" t="s">
        <v>544</v>
      </c>
      <c r="E375" s="700">
        <v>50113002</v>
      </c>
      <c r="F375" s="699" t="s">
        <v>1207</v>
      </c>
      <c r="G375" s="698" t="s">
        <v>549</v>
      </c>
      <c r="H375" s="698">
        <v>149415</v>
      </c>
      <c r="I375" s="698">
        <v>49415</v>
      </c>
      <c r="J375" s="698" t="s">
        <v>1214</v>
      </c>
      <c r="K375" s="698" t="s">
        <v>1215</v>
      </c>
      <c r="L375" s="701">
        <v>1728.25</v>
      </c>
      <c r="M375" s="701">
        <v>6</v>
      </c>
      <c r="N375" s="702">
        <v>10369.5</v>
      </c>
    </row>
    <row r="376" spans="1:14" ht="14.45" customHeight="1" x14ac:dyDescent="0.2">
      <c r="A376" s="696" t="s">
        <v>530</v>
      </c>
      <c r="B376" s="697" t="s">
        <v>531</v>
      </c>
      <c r="C376" s="698" t="s">
        <v>543</v>
      </c>
      <c r="D376" s="699" t="s">
        <v>544</v>
      </c>
      <c r="E376" s="700">
        <v>50113002</v>
      </c>
      <c r="F376" s="699" t="s">
        <v>1207</v>
      </c>
      <c r="G376" s="698" t="s">
        <v>549</v>
      </c>
      <c r="H376" s="698">
        <v>149409</v>
      </c>
      <c r="I376" s="698">
        <v>49409</v>
      </c>
      <c r="J376" s="698" t="s">
        <v>1216</v>
      </c>
      <c r="K376" s="698" t="s">
        <v>1215</v>
      </c>
      <c r="L376" s="701">
        <v>1366.61</v>
      </c>
      <c r="M376" s="701">
        <v>2</v>
      </c>
      <c r="N376" s="702">
        <v>2733.22</v>
      </c>
    </row>
    <row r="377" spans="1:14" ht="14.45" customHeight="1" x14ac:dyDescent="0.2">
      <c r="A377" s="696" t="s">
        <v>530</v>
      </c>
      <c r="B377" s="697" t="s">
        <v>531</v>
      </c>
      <c r="C377" s="698" t="s">
        <v>543</v>
      </c>
      <c r="D377" s="699" t="s">
        <v>544</v>
      </c>
      <c r="E377" s="700">
        <v>50113002</v>
      </c>
      <c r="F377" s="699" t="s">
        <v>1207</v>
      </c>
      <c r="G377" s="698" t="s">
        <v>549</v>
      </c>
      <c r="H377" s="698">
        <v>396914</v>
      </c>
      <c r="I377" s="698">
        <v>52301</v>
      </c>
      <c r="J377" s="698" t="s">
        <v>1217</v>
      </c>
      <c r="K377" s="698" t="s">
        <v>1213</v>
      </c>
      <c r="L377" s="701">
        <v>2221.34</v>
      </c>
      <c r="M377" s="701">
        <v>7</v>
      </c>
      <c r="N377" s="702">
        <v>15549.380000000001</v>
      </c>
    </row>
    <row r="378" spans="1:14" ht="14.45" customHeight="1" x14ac:dyDescent="0.2">
      <c r="A378" s="696" t="s">
        <v>530</v>
      </c>
      <c r="B378" s="697" t="s">
        <v>531</v>
      </c>
      <c r="C378" s="698" t="s">
        <v>543</v>
      </c>
      <c r="D378" s="699" t="s">
        <v>544</v>
      </c>
      <c r="E378" s="700">
        <v>50113002</v>
      </c>
      <c r="F378" s="699" t="s">
        <v>1207</v>
      </c>
      <c r="G378" s="698" t="s">
        <v>549</v>
      </c>
      <c r="H378" s="698">
        <v>165317</v>
      </c>
      <c r="I378" s="698">
        <v>65317</v>
      </c>
      <c r="J378" s="698" t="s">
        <v>1218</v>
      </c>
      <c r="K378" s="698" t="s">
        <v>1219</v>
      </c>
      <c r="L378" s="701">
        <v>2104.75</v>
      </c>
      <c r="M378" s="701">
        <v>4</v>
      </c>
      <c r="N378" s="702">
        <v>8419</v>
      </c>
    </row>
    <row r="379" spans="1:14" ht="14.45" customHeight="1" x14ac:dyDescent="0.2">
      <c r="A379" s="696" t="s">
        <v>530</v>
      </c>
      <c r="B379" s="697" t="s">
        <v>531</v>
      </c>
      <c r="C379" s="698" t="s">
        <v>543</v>
      </c>
      <c r="D379" s="699" t="s">
        <v>544</v>
      </c>
      <c r="E379" s="700">
        <v>50113002</v>
      </c>
      <c r="F379" s="699" t="s">
        <v>1207</v>
      </c>
      <c r="G379" s="698" t="s">
        <v>549</v>
      </c>
      <c r="H379" s="698">
        <v>116338</v>
      </c>
      <c r="I379" s="698">
        <v>16338</v>
      </c>
      <c r="J379" s="698" t="s">
        <v>1220</v>
      </c>
      <c r="K379" s="698" t="s">
        <v>1221</v>
      </c>
      <c r="L379" s="701">
        <v>3263.7</v>
      </c>
      <c r="M379" s="701">
        <v>5</v>
      </c>
      <c r="N379" s="702">
        <v>16318.5</v>
      </c>
    </row>
    <row r="380" spans="1:14" ht="14.45" customHeight="1" x14ac:dyDescent="0.2">
      <c r="A380" s="696" t="s">
        <v>530</v>
      </c>
      <c r="B380" s="697" t="s">
        <v>531</v>
      </c>
      <c r="C380" s="698" t="s">
        <v>543</v>
      </c>
      <c r="D380" s="699" t="s">
        <v>544</v>
      </c>
      <c r="E380" s="700">
        <v>50113002</v>
      </c>
      <c r="F380" s="699" t="s">
        <v>1207</v>
      </c>
      <c r="G380" s="698" t="s">
        <v>549</v>
      </c>
      <c r="H380" s="698">
        <v>116337</v>
      </c>
      <c r="I380" s="698">
        <v>16337</v>
      </c>
      <c r="J380" s="698" t="s">
        <v>1220</v>
      </c>
      <c r="K380" s="698" t="s">
        <v>1222</v>
      </c>
      <c r="L380" s="701">
        <v>2121.64</v>
      </c>
      <c r="M380" s="701">
        <v>67</v>
      </c>
      <c r="N380" s="702">
        <v>142149.88</v>
      </c>
    </row>
    <row r="381" spans="1:14" ht="14.45" customHeight="1" x14ac:dyDescent="0.2">
      <c r="A381" s="696" t="s">
        <v>530</v>
      </c>
      <c r="B381" s="697" t="s">
        <v>531</v>
      </c>
      <c r="C381" s="698" t="s">
        <v>543</v>
      </c>
      <c r="D381" s="699" t="s">
        <v>544</v>
      </c>
      <c r="E381" s="700">
        <v>50113002</v>
      </c>
      <c r="F381" s="699" t="s">
        <v>1207</v>
      </c>
      <c r="G381" s="698" t="s">
        <v>549</v>
      </c>
      <c r="H381" s="698">
        <v>142003</v>
      </c>
      <c r="I381" s="698">
        <v>142003</v>
      </c>
      <c r="J381" s="698" t="s">
        <v>1223</v>
      </c>
      <c r="K381" s="698" t="s">
        <v>1215</v>
      </c>
      <c r="L381" s="701">
        <v>3751</v>
      </c>
      <c r="M381" s="701">
        <v>10</v>
      </c>
      <c r="N381" s="702">
        <v>37510</v>
      </c>
    </row>
    <row r="382" spans="1:14" ht="14.45" customHeight="1" x14ac:dyDescent="0.2">
      <c r="A382" s="696" t="s">
        <v>530</v>
      </c>
      <c r="B382" s="697" t="s">
        <v>531</v>
      </c>
      <c r="C382" s="698" t="s">
        <v>543</v>
      </c>
      <c r="D382" s="699" t="s">
        <v>544</v>
      </c>
      <c r="E382" s="700">
        <v>50113002</v>
      </c>
      <c r="F382" s="699" t="s">
        <v>1207</v>
      </c>
      <c r="G382" s="698" t="s">
        <v>549</v>
      </c>
      <c r="H382" s="698">
        <v>58629</v>
      </c>
      <c r="I382" s="698">
        <v>58629</v>
      </c>
      <c r="J382" s="698" t="s">
        <v>1224</v>
      </c>
      <c r="K382" s="698" t="s">
        <v>1215</v>
      </c>
      <c r="L382" s="701">
        <v>3267</v>
      </c>
      <c r="M382" s="701">
        <v>9</v>
      </c>
      <c r="N382" s="702">
        <v>29403</v>
      </c>
    </row>
    <row r="383" spans="1:14" ht="14.45" customHeight="1" x14ac:dyDescent="0.2">
      <c r="A383" s="696" t="s">
        <v>530</v>
      </c>
      <c r="B383" s="697" t="s">
        <v>531</v>
      </c>
      <c r="C383" s="698" t="s">
        <v>543</v>
      </c>
      <c r="D383" s="699" t="s">
        <v>544</v>
      </c>
      <c r="E383" s="700">
        <v>50113002</v>
      </c>
      <c r="F383" s="699" t="s">
        <v>1207</v>
      </c>
      <c r="G383" s="698" t="s">
        <v>549</v>
      </c>
      <c r="H383" s="698">
        <v>211912</v>
      </c>
      <c r="I383" s="698">
        <v>211912</v>
      </c>
      <c r="J383" s="698" t="s">
        <v>1225</v>
      </c>
      <c r="K383" s="698" t="s">
        <v>1226</v>
      </c>
      <c r="L383" s="701">
        <v>2801.7</v>
      </c>
      <c r="M383" s="701">
        <v>8</v>
      </c>
      <c r="N383" s="702">
        <v>22413.599999999999</v>
      </c>
    </row>
    <row r="384" spans="1:14" ht="14.45" customHeight="1" x14ac:dyDescent="0.2">
      <c r="A384" s="696" t="s">
        <v>530</v>
      </c>
      <c r="B384" s="697" t="s">
        <v>531</v>
      </c>
      <c r="C384" s="698" t="s">
        <v>543</v>
      </c>
      <c r="D384" s="699" t="s">
        <v>544</v>
      </c>
      <c r="E384" s="700">
        <v>50113002</v>
      </c>
      <c r="F384" s="699" t="s">
        <v>1207</v>
      </c>
      <c r="G384" s="698" t="s">
        <v>549</v>
      </c>
      <c r="H384" s="698">
        <v>213103</v>
      </c>
      <c r="I384" s="698">
        <v>213103</v>
      </c>
      <c r="J384" s="698" t="s">
        <v>1227</v>
      </c>
      <c r="K384" s="698" t="s">
        <v>1226</v>
      </c>
      <c r="L384" s="701">
        <v>3625.3700000000008</v>
      </c>
      <c r="M384" s="701">
        <v>2</v>
      </c>
      <c r="N384" s="702">
        <v>7250.7400000000016</v>
      </c>
    </row>
    <row r="385" spans="1:14" ht="14.45" customHeight="1" x14ac:dyDescent="0.2">
      <c r="A385" s="696" t="s">
        <v>530</v>
      </c>
      <c r="B385" s="697" t="s">
        <v>531</v>
      </c>
      <c r="C385" s="698" t="s">
        <v>543</v>
      </c>
      <c r="D385" s="699" t="s">
        <v>544</v>
      </c>
      <c r="E385" s="700">
        <v>50113002</v>
      </c>
      <c r="F385" s="699" t="s">
        <v>1207</v>
      </c>
      <c r="G385" s="698" t="s">
        <v>549</v>
      </c>
      <c r="H385" s="698">
        <v>213102</v>
      </c>
      <c r="I385" s="698">
        <v>213102</v>
      </c>
      <c r="J385" s="698" t="s">
        <v>1227</v>
      </c>
      <c r="K385" s="698" t="s">
        <v>1228</v>
      </c>
      <c r="L385" s="701">
        <v>2565.77</v>
      </c>
      <c r="M385" s="701">
        <v>17</v>
      </c>
      <c r="N385" s="702">
        <v>43618.09</v>
      </c>
    </row>
    <row r="386" spans="1:14" ht="14.45" customHeight="1" x14ac:dyDescent="0.2">
      <c r="A386" s="696" t="s">
        <v>530</v>
      </c>
      <c r="B386" s="697" t="s">
        <v>531</v>
      </c>
      <c r="C386" s="698" t="s">
        <v>543</v>
      </c>
      <c r="D386" s="699" t="s">
        <v>544</v>
      </c>
      <c r="E386" s="700">
        <v>50113002</v>
      </c>
      <c r="F386" s="699" t="s">
        <v>1207</v>
      </c>
      <c r="G386" s="698" t="s">
        <v>549</v>
      </c>
      <c r="H386" s="698">
        <v>211910</v>
      </c>
      <c r="I386" s="698">
        <v>211910</v>
      </c>
      <c r="J386" s="698" t="s">
        <v>1229</v>
      </c>
      <c r="K386" s="698" t="s">
        <v>1226</v>
      </c>
      <c r="L386" s="701">
        <v>3771.24</v>
      </c>
      <c r="M386" s="701">
        <v>8</v>
      </c>
      <c r="N386" s="702">
        <v>30169.919999999998</v>
      </c>
    </row>
    <row r="387" spans="1:14" ht="14.45" customHeight="1" x14ac:dyDescent="0.2">
      <c r="A387" s="696" t="s">
        <v>530</v>
      </c>
      <c r="B387" s="697" t="s">
        <v>531</v>
      </c>
      <c r="C387" s="698" t="s">
        <v>543</v>
      </c>
      <c r="D387" s="699" t="s">
        <v>544</v>
      </c>
      <c r="E387" s="700">
        <v>50113002</v>
      </c>
      <c r="F387" s="699" t="s">
        <v>1207</v>
      </c>
      <c r="G387" s="698" t="s">
        <v>549</v>
      </c>
      <c r="H387" s="698">
        <v>103414</v>
      </c>
      <c r="I387" s="698">
        <v>3414</v>
      </c>
      <c r="J387" s="698" t="s">
        <v>1230</v>
      </c>
      <c r="K387" s="698" t="s">
        <v>1231</v>
      </c>
      <c r="L387" s="701">
        <v>2513.7400000000007</v>
      </c>
      <c r="M387" s="701">
        <v>194</v>
      </c>
      <c r="N387" s="702">
        <v>487665.56000000011</v>
      </c>
    </row>
    <row r="388" spans="1:14" ht="14.45" customHeight="1" x14ac:dyDescent="0.2">
      <c r="A388" s="696" t="s">
        <v>530</v>
      </c>
      <c r="B388" s="697" t="s">
        <v>531</v>
      </c>
      <c r="C388" s="698" t="s">
        <v>543</v>
      </c>
      <c r="D388" s="699" t="s">
        <v>544</v>
      </c>
      <c r="E388" s="700">
        <v>50113002</v>
      </c>
      <c r="F388" s="699" t="s">
        <v>1207</v>
      </c>
      <c r="G388" s="698" t="s">
        <v>549</v>
      </c>
      <c r="H388" s="698">
        <v>227400</v>
      </c>
      <c r="I388" s="698">
        <v>227400</v>
      </c>
      <c r="J388" s="698" t="s">
        <v>1232</v>
      </c>
      <c r="K388" s="698" t="s">
        <v>1233</v>
      </c>
      <c r="L388" s="701">
        <v>4708</v>
      </c>
      <c r="M388" s="701">
        <v>9</v>
      </c>
      <c r="N388" s="702">
        <v>42372</v>
      </c>
    </row>
    <row r="389" spans="1:14" ht="14.45" customHeight="1" x14ac:dyDescent="0.2">
      <c r="A389" s="696" t="s">
        <v>530</v>
      </c>
      <c r="B389" s="697" t="s">
        <v>531</v>
      </c>
      <c r="C389" s="698" t="s">
        <v>543</v>
      </c>
      <c r="D389" s="699" t="s">
        <v>544</v>
      </c>
      <c r="E389" s="700">
        <v>50113002</v>
      </c>
      <c r="F389" s="699" t="s">
        <v>1207</v>
      </c>
      <c r="G389" s="698" t="s">
        <v>549</v>
      </c>
      <c r="H389" s="698">
        <v>227392</v>
      </c>
      <c r="I389" s="698">
        <v>227392</v>
      </c>
      <c r="J389" s="698" t="s">
        <v>1234</v>
      </c>
      <c r="K389" s="698" t="s">
        <v>1233</v>
      </c>
      <c r="L389" s="701">
        <v>4707.9999774577054</v>
      </c>
      <c r="M389" s="701">
        <v>12</v>
      </c>
      <c r="N389" s="702">
        <v>56495.999729492469</v>
      </c>
    </row>
    <row r="390" spans="1:14" ht="14.45" customHeight="1" x14ac:dyDescent="0.2">
      <c r="A390" s="696" t="s">
        <v>530</v>
      </c>
      <c r="B390" s="697" t="s">
        <v>531</v>
      </c>
      <c r="C390" s="698" t="s">
        <v>543</v>
      </c>
      <c r="D390" s="699" t="s">
        <v>544</v>
      </c>
      <c r="E390" s="700">
        <v>50113002</v>
      </c>
      <c r="F390" s="699" t="s">
        <v>1207</v>
      </c>
      <c r="G390" s="698" t="s">
        <v>549</v>
      </c>
      <c r="H390" s="698">
        <v>394774</v>
      </c>
      <c r="I390" s="698">
        <v>157118</v>
      </c>
      <c r="J390" s="698" t="s">
        <v>1235</v>
      </c>
      <c r="K390" s="698" t="s">
        <v>1236</v>
      </c>
      <c r="L390" s="701">
        <v>3116.85</v>
      </c>
      <c r="M390" s="701">
        <v>48</v>
      </c>
      <c r="N390" s="702">
        <v>149608.79999999999</v>
      </c>
    </row>
    <row r="391" spans="1:14" ht="14.45" customHeight="1" x14ac:dyDescent="0.2">
      <c r="A391" s="696" t="s">
        <v>530</v>
      </c>
      <c r="B391" s="697" t="s">
        <v>531</v>
      </c>
      <c r="C391" s="698" t="s">
        <v>543</v>
      </c>
      <c r="D391" s="699" t="s">
        <v>544</v>
      </c>
      <c r="E391" s="700">
        <v>50113002</v>
      </c>
      <c r="F391" s="699" t="s">
        <v>1207</v>
      </c>
      <c r="G391" s="698" t="s">
        <v>549</v>
      </c>
      <c r="H391" s="698">
        <v>500716</v>
      </c>
      <c r="I391" s="698">
        <v>157112</v>
      </c>
      <c r="J391" s="698" t="s">
        <v>1237</v>
      </c>
      <c r="K391" s="698" t="s">
        <v>1236</v>
      </c>
      <c r="L391" s="701">
        <v>3190.62856270058</v>
      </c>
      <c r="M391" s="701">
        <v>126</v>
      </c>
      <c r="N391" s="702">
        <v>402019.19890027307</v>
      </c>
    </row>
    <row r="392" spans="1:14" ht="14.45" customHeight="1" x14ac:dyDescent="0.2">
      <c r="A392" s="696" t="s">
        <v>530</v>
      </c>
      <c r="B392" s="697" t="s">
        <v>531</v>
      </c>
      <c r="C392" s="698" t="s">
        <v>543</v>
      </c>
      <c r="D392" s="699" t="s">
        <v>544</v>
      </c>
      <c r="E392" s="700">
        <v>50113006</v>
      </c>
      <c r="F392" s="699" t="s">
        <v>1238</v>
      </c>
      <c r="G392" s="698" t="s">
        <v>563</v>
      </c>
      <c r="H392" s="698">
        <v>217110</v>
      </c>
      <c r="I392" s="698">
        <v>217110</v>
      </c>
      <c r="J392" s="698" t="s">
        <v>1239</v>
      </c>
      <c r="K392" s="698" t="s">
        <v>1240</v>
      </c>
      <c r="L392" s="701">
        <v>128.47999999999993</v>
      </c>
      <c r="M392" s="701">
        <v>2</v>
      </c>
      <c r="N392" s="702">
        <v>256.95999999999987</v>
      </c>
    </row>
    <row r="393" spans="1:14" ht="14.45" customHeight="1" x14ac:dyDescent="0.2">
      <c r="A393" s="696" t="s">
        <v>530</v>
      </c>
      <c r="B393" s="697" t="s">
        <v>531</v>
      </c>
      <c r="C393" s="698" t="s">
        <v>543</v>
      </c>
      <c r="D393" s="699" t="s">
        <v>544</v>
      </c>
      <c r="E393" s="700">
        <v>50113006</v>
      </c>
      <c r="F393" s="699" t="s">
        <v>1238</v>
      </c>
      <c r="G393" s="698" t="s">
        <v>549</v>
      </c>
      <c r="H393" s="698">
        <v>217087</v>
      </c>
      <c r="I393" s="698">
        <v>217087</v>
      </c>
      <c r="J393" s="698" t="s">
        <v>1241</v>
      </c>
      <c r="K393" s="698" t="s">
        <v>1240</v>
      </c>
      <c r="L393" s="701">
        <v>163.81</v>
      </c>
      <c r="M393" s="701">
        <v>12</v>
      </c>
      <c r="N393" s="702">
        <v>1965.72</v>
      </c>
    </row>
    <row r="394" spans="1:14" ht="14.45" customHeight="1" x14ac:dyDescent="0.2">
      <c r="A394" s="696" t="s">
        <v>530</v>
      </c>
      <c r="B394" s="697" t="s">
        <v>531</v>
      </c>
      <c r="C394" s="698" t="s">
        <v>543</v>
      </c>
      <c r="D394" s="699" t="s">
        <v>544</v>
      </c>
      <c r="E394" s="700">
        <v>50113006</v>
      </c>
      <c r="F394" s="699" t="s">
        <v>1238</v>
      </c>
      <c r="G394" s="698" t="s">
        <v>549</v>
      </c>
      <c r="H394" s="698">
        <v>217088</v>
      </c>
      <c r="I394" s="698">
        <v>217088</v>
      </c>
      <c r="J394" s="698" t="s">
        <v>1242</v>
      </c>
      <c r="K394" s="698" t="s">
        <v>1240</v>
      </c>
      <c r="L394" s="701">
        <v>163.81</v>
      </c>
      <c r="M394" s="701">
        <v>14</v>
      </c>
      <c r="N394" s="702">
        <v>2293.34</v>
      </c>
    </row>
    <row r="395" spans="1:14" ht="14.45" customHeight="1" x14ac:dyDescent="0.2">
      <c r="A395" s="696" t="s">
        <v>530</v>
      </c>
      <c r="B395" s="697" t="s">
        <v>531</v>
      </c>
      <c r="C395" s="698" t="s">
        <v>543</v>
      </c>
      <c r="D395" s="699" t="s">
        <v>544</v>
      </c>
      <c r="E395" s="700">
        <v>50113006</v>
      </c>
      <c r="F395" s="699" t="s">
        <v>1238</v>
      </c>
      <c r="G395" s="698" t="s">
        <v>549</v>
      </c>
      <c r="H395" s="698">
        <v>217190</v>
      </c>
      <c r="I395" s="698">
        <v>217190</v>
      </c>
      <c r="J395" s="698" t="s">
        <v>1243</v>
      </c>
      <c r="K395" s="698" t="s">
        <v>1244</v>
      </c>
      <c r="L395" s="701">
        <v>92.205555555555577</v>
      </c>
      <c r="M395" s="701">
        <v>36</v>
      </c>
      <c r="N395" s="702">
        <v>3319.4000000000005</v>
      </c>
    </row>
    <row r="396" spans="1:14" ht="14.45" customHeight="1" x14ac:dyDescent="0.2">
      <c r="A396" s="696" t="s">
        <v>530</v>
      </c>
      <c r="B396" s="697" t="s">
        <v>531</v>
      </c>
      <c r="C396" s="698" t="s">
        <v>543</v>
      </c>
      <c r="D396" s="699" t="s">
        <v>544</v>
      </c>
      <c r="E396" s="700">
        <v>50113006</v>
      </c>
      <c r="F396" s="699" t="s">
        <v>1238</v>
      </c>
      <c r="G396" s="698" t="s">
        <v>549</v>
      </c>
      <c r="H396" s="698">
        <v>217077</v>
      </c>
      <c r="I396" s="698">
        <v>217077</v>
      </c>
      <c r="J396" s="698" t="s">
        <v>1245</v>
      </c>
      <c r="K396" s="698" t="s">
        <v>762</v>
      </c>
      <c r="L396" s="701">
        <v>161.54999999999998</v>
      </c>
      <c r="M396" s="701">
        <v>8</v>
      </c>
      <c r="N396" s="702">
        <v>1292.3999999999999</v>
      </c>
    </row>
    <row r="397" spans="1:14" ht="14.45" customHeight="1" x14ac:dyDescent="0.2">
      <c r="A397" s="696" t="s">
        <v>530</v>
      </c>
      <c r="B397" s="697" t="s">
        <v>531</v>
      </c>
      <c r="C397" s="698" t="s">
        <v>543</v>
      </c>
      <c r="D397" s="699" t="s">
        <v>544</v>
      </c>
      <c r="E397" s="700">
        <v>50113006</v>
      </c>
      <c r="F397" s="699" t="s">
        <v>1238</v>
      </c>
      <c r="G397" s="698" t="s">
        <v>549</v>
      </c>
      <c r="H397" s="698">
        <v>33889</v>
      </c>
      <c r="I397" s="698">
        <v>33889</v>
      </c>
      <c r="J397" s="698" t="s">
        <v>1246</v>
      </c>
      <c r="K397" s="698" t="s">
        <v>1247</v>
      </c>
      <c r="L397" s="701">
        <v>115</v>
      </c>
      <c r="M397" s="701">
        <v>8</v>
      </c>
      <c r="N397" s="702">
        <v>920</v>
      </c>
    </row>
    <row r="398" spans="1:14" ht="14.45" customHeight="1" x14ac:dyDescent="0.2">
      <c r="A398" s="696" t="s">
        <v>530</v>
      </c>
      <c r="B398" s="697" t="s">
        <v>531</v>
      </c>
      <c r="C398" s="698" t="s">
        <v>543</v>
      </c>
      <c r="D398" s="699" t="s">
        <v>544</v>
      </c>
      <c r="E398" s="700">
        <v>50113006</v>
      </c>
      <c r="F398" s="699" t="s">
        <v>1238</v>
      </c>
      <c r="G398" s="698" t="s">
        <v>549</v>
      </c>
      <c r="H398" s="698">
        <v>33891</v>
      </c>
      <c r="I398" s="698">
        <v>33891</v>
      </c>
      <c r="J398" s="698" t="s">
        <v>1248</v>
      </c>
      <c r="K398" s="698" t="s">
        <v>1247</v>
      </c>
      <c r="L398" s="701">
        <v>115</v>
      </c>
      <c r="M398" s="701">
        <v>13</v>
      </c>
      <c r="N398" s="702">
        <v>1495</v>
      </c>
    </row>
    <row r="399" spans="1:14" ht="14.45" customHeight="1" x14ac:dyDescent="0.2">
      <c r="A399" s="696" t="s">
        <v>530</v>
      </c>
      <c r="B399" s="697" t="s">
        <v>531</v>
      </c>
      <c r="C399" s="698" t="s">
        <v>543</v>
      </c>
      <c r="D399" s="699" t="s">
        <v>544</v>
      </c>
      <c r="E399" s="700">
        <v>50113006</v>
      </c>
      <c r="F399" s="699" t="s">
        <v>1238</v>
      </c>
      <c r="G399" s="698" t="s">
        <v>549</v>
      </c>
      <c r="H399" s="698">
        <v>217162</v>
      </c>
      <c r="I399" s="698">
        <v>217162</v>
      </c>
      <c r="J399" s="698" t="s">
        <v>1249</v>
      </c>
      <c r="K399" s="698" t="s">
        <v>1250</v>
      </c>
      <c r="L399" s="701">
        <v>170.20000000000002</v>
      </c>
      <c r="M399" s="701">
        <v>12</v>
      </c>
      <c r="N399" s="702">
        <v>2042.4000000000003</v>
      </c>
    </row>
    <row r="400" spans="1:14" ht="14.45" customHeight="1" x14ac:dyDescent="0.2">
      <c r="A400" s="696" t="s">
        <v>530</v>
      </c>
      <c r="B400" s="697" t="s">
        <v>531</v>
      </c>
      <c r="C400" s="698" t="s">
        <v>543</v>
      </c>
      <c r="D400" s="699" t="s">
        <v>544</v>
      </c>
      <c r="E400" s="700">
        <v>50113006</v>
      </c>
      <c r="F400" s="699" t="s">
        <v>1238</v>
      </c>
      <c r="G400" s="698" t="s">
        <v>549</v>
      </c>
      <c r="H400" s="698">
        <v>217160</v>
      </c>
      <c r="I400" s="698">
        <v>217160</v>
      </c>
      <c r="J400" s="698" t="s">
        <v>1251</v>
      </c>
      <c r="K400" s="698" t="s">
        <v>1250</v>
      </c>
      <c r="L400" s="701">
        <v>170.20000000000002</v>
      </c>
      <c r="M400" s="701">
        <v>10</v>
      </c>
      <c r="N400" s="702">
        <v>1702.0000000000002</v>
      </c>
    </row>
    <row r="401" spans="1:14" ht="14.45" customHeight="1" x14ac:dyDescent="0.2">
      <c r="A401" s="696" t="s">
        <v>530</v>
      </c>
      <c r="B401" s="697" t="s">
        <v>531</v>
      </c>
      <c r="C401" s="698" t="s">
        <v>543</v>
      </c>
      <c r="D401" s="699" t="s">
        <v>544</v>
      </c>
      <c r="E401" s="700">
        <v>50113006</v>
      </c>
      <c r="F401" s="699" t="s">
        <v>1238</v>
      </c>
      <c r="G401" s="698" t="s">
        <v>549</v>
      </c>
      <c r="H401" s="698">
        <v>841569</v>
      </c>
      <c r="I401" s="698">
        <v>0</v>
      </c>
      <c r="J401" s="698" t="s">
        <v>1252</v>
      </c>
      <c r="K401" s="698" t="s">
        <v>306</v>
      </c>
      <c r="L401" s="701">
        <v>1225.0999999999999</v>
      </c>
      <c r="M401" s="701">
        <v>3</v>
      </c>
      <c r="N401" s="702">
        <v>3675.2999999999997</v>
      </c>
    </row>
    <row r="402" spans="1:14" ht="14.45" customHeight="1" x14ac:dyDescent="0.2">
      <c r="A402" s="696" t="s">
        <v>530</v>
      </c>
      <c r="B402" s="697" t="s">
        <v>531</v>
      </c>
      <c r="C402" s="698" t="s">
        <v>543</v>
      </c>
      <c r="D402" s="699" t="s">
        <v>544</v>
      </c>
      <c r="E402" s="700">
        <v>50113006</v>
      </c>
      <c r="F402" s="699" t="s">
        <v>1238</v>
      </c>
      <c r="G402" s="698" t="s">
        <v>549</v>
      </c>
      <c r="H402" s="698">
        <v>990223</v>
      </c>
      <c r="I402" s="698">
        <v>217384</v>
      </c>
      <c r="J402" s="698" t="s">
        <v>1253</v>
      </c>
      <c r="K402" s="698" t="s">
        <v>306</v>
      </c>
      <c r="L402" s="701">
        <v>146.20000000000002</v>
      </c>
      <c r="M402" s="701">
        <v>60</v>
      </c>
      <c r="N402" s="702">
        <v>8772.0000000000018</v>
      </c>
    </row>
    <row r="403" spans="1:14" ht="14.45" customHeight="1" x14ac:dyDescent="0.2">
      <c r="A403" s="696" t="s">
        <v>530</v>
      </c>
      <c r="B403" s="697" t="s">
        <v>531</v>
      </c>
      <c r="C403" s="698" t="s">
        <v>543</v>
      </c>
      <c r="D403" s="699" t="s">
        <v>544</v>
      </c>
      <c r="E403" s="700">
        <v>50113006</v>
      </c>
      <c r="F403" s="699" t="s">
        <v>1238</v>
      </c>
      <c r="G403" s="698" t="s">
        <v>563</v>
      </c>
      <c r="H403" s="698">
        <v>846765</v>
      </c>
      <c r="I403" s="698">
        <v>33421</v>
      </c>
      <c r="J403" s="698" t="s">
        <v>1254</v>
      </c>
      <c r="K403" s="698" t="s">
        <v>1250</v>
      </c>
      <c r="L403" s="701">
        <v>138.54000000000002</v>
      </c>
      <c r="M403" s="701">
        <v>8</v>
      </c>
      <c r="N403" s="702">
        <v>1108.3200000000002</v>
      </c>
    </row>
    <row r="404" spans="1:14" ht="14.45" customHeight="1" x14ac:dyDescent="0.2">
      <c r="A404" s="696" t="s">
        <v>530</v>
      </c>
      <c r="B404" s="697" t="s">
        <v>531</v>
      </c>
      <c r="C404" s="698" t="s">
        <v>543</v>
      </c>
      <c r="D404" s="699" t="s">
        <v>544</v>
      </c>
      <c r="E404" s="700">
        <v>50113006</v>
      </c>
      <c r="F404" s="699" t="s">
        <v>1238</v>
      </c>
      <c r="G404" s="698" t="s">
        <v>563</v>
      </c>
      <c r="H404" s="698">
        <v>846766</v>
      </c>
      <c r="I404" s="698">
        <v>33420</v>
      </c>
      <c r="J404" s="698" t="s">
        <v>1255</v>
      </c>
      <c r="K404" s="698" t="s">
        <v>1250</v>
      </c>
      <c r="L404" s="701">
        <v>138.54</v>
      </c>
      <c r="M404" s="701">
        <v>8</v>
      </c>
      <c r="N404" s="702">
        <v>1108.32</v>
      </c>
    </row>
    <row r="405" spans="1:14" ht="14.45" customHeight="1" x14ac:dyDescent="0.2">
      <c r="A405" s="696" t="s">
        <v>530</v>
      </c>
      <c r="B405" s="697" t="s">
        <v>531</v>
      </c>
      <c r="C405" s="698" t="s">
        <v>543</v>
      </c>
      <c r="D405" s="699" t="s">
        <v>544</v>
      </c>
      <c r="E405" s="700">
        <v>50113006</v>
      </c>
      <c r="F405" s="699" t="s">
        <v>1238</v>
      </c>
      <c r="G405" s="698" t="s">
        <v>563</v>
      </c>
      <c r="H405" s="698">
        <v>33751</v>
      </c>
      <c r="I405" s="698">
        <v>33751</v>
      </c>
      <c r="J405" s="698" t="s">
        <v>1256</v>
      </c>
      <c r="K405" s="698" t="s">
        <v>1257</v>
      </c>
      <c r="L405" s="701">
        <v>96.55</v>
      </c>
      <c r="M405" s="701">
        <v>4</v>
      </c>
      <c r="N405" s="702">
        <v>386.2</v>
      </c>
    </row>
    <row r="406" spans="1:14" ht="14.45" customHeight="1" x14ac:dyDescent="0.2">
      <c r="A406" s="696" t="s">
        <v>530</v>
      </c>
      <c r="B406" s="697" t="s">
        <v>531</v>
      </c>
      <c r="C406" s="698" t="s">
        <v>543</v>
      </c>
      <c r="D406" s="699" t="s">
        <v>544</v>
      </c>
      <c r="E406" s="700">
        <v>50113006</v>
      </c>
      <c r="F406" s="699" t="s">
        <v>1238</v>
      </c>
      <c r="G406" s="698" t="s">
        <v>563</v>
      </c>
      <c r="H406" s="698">
        <v>395579</v>
      </c>
      <c r="I406" s="698">
        <v>33752</v>
      </c>
      <c r="J406" s="698" t="s">
        <v>1258</v>
      </c>
      <c r="K406" s="698" t="s">
        <v>1259</v>
      </c>
      <c r="L406" s="701">
        <v>96.55</v>
      </c>
      <c r="M406" s="701">
        <v>4</v>
      </c>
      <c r="N406" s="702">
        <v>386.2</v>
      </c>
    </row>
    <row r="407" spans="1:14" ht="14.45" customHeight="1" x14ac:dyDescent="0.2">
      <c r="A407" s="696" t="s">
        <v>530</v>
      </c>
      <c r="B407" s="697" t="s">
        <v>531</v>
      </c>
      <c r="C407" s="698" t="s">
        <v>543</v>
      </c>
      <c r="D407" s="699" t="s">
        <v>544</v>
      </c>
      <c r="E407" s="700">
        <v>50113006</v>
      </c>
      <c r="F407" s="699" t="s">
        <v>1238</v>
      </c>
      <c r="G407" s="698" t="s">
        <v>306</v>
      </c>
      <c r="H407" s="698">
        <v>33859</v>
      </c>
      <c r="I407" s="698">
        <v>33859</v>
      </c>
      <c r="J407" s="698" t="s">
        <v>1260</v>
      </c>
      <c r="K407" s="698" t="s">
        <v>1240</v>
      </c>
      <c r="L407" s="701">
        <v>141.41999999999999</v>
      </c>
      <c r="M407" s="701">
        <v>8</v>
      </c>
      <c r="N407" s="702">
        <v>1131.3599999999999</v>
      </c>
    </row>
    <row r="408" spans="1:14" ht="14.45" customHeight="1" x14ac:dyDescent="0.2">
      <c r="A408" s="696" t="s">
        <v>530</v>
      </c>
      <c r="B408" s="697" t="s">
        <v>531</v>
      </c>
      <c r="C408" s="698" t="s">
        <v>543</v>
      </c>
      <c r="D408" s="699" t="s">
        <v>544</v>
      </c>
      <c r="E408" s="700">
        <v>50113006</v>
      </c>
      <c r="F408" s="699" t="s">
        <v>1238</v>
      </c>
      <c r="G408" s="698" t="s">
        <v>563</v>
      </c>
      <c r="H408" s="698">
        <v>217490</v>
      </c>
      <c r="I408" s="698">
        <v>217490</v>
      </c>
      <c r="J408" s="698" t="s">
        <v>1260</v>
      </c>
      <c r="K408" s="698" t="s">
        <v>1240</v>
      </c>
      <c r="L408" s="701">
        <v>141.61666676238312</v>
      </c>
      <c r="M408" s="701">
        <v>18</v>
      </c>
      <c r="N408" s="702">
        <v>2549.1000017228962</v>
      </c>
    </row>
    <row r="409" spans="1:14" ht="14.45" customHeight="1" x14ac:dyDescent="0.2">
      <c r="A409" s="696" t="s">
        <v>530</v>
      </c>
      <c r="B409" s="697" t="s">
        <v>531</v>
      </c>
      <c r="C409" s="698" t="s">
        <v>543</v>
      </c>
      <c r="D409" s="699" t="s">
        <v>544</v>
      </c>
      <c r="E409" s="700">
        <v>50113006</v>
      </c>
      <c r="F409" s="699" t="s">
        <v>1238</v>
      </c>
      <c r="G409" s="698" t="s">
        <v>563</v>
      </c>
      <c r="H409" s="698">
        <v>217491</v>
      </c>
      <c r="I409" s="698">
        <v>217491</v>
      </c>
      <c r="J409" s="698" t="s">
        <v>1261</v>
      </c>
      <c r="K409" s="698" t="s">
        <v>1240</v>
      </c>
      <c r="L409" s="701">
        <v>135.32399999999998</v>
      </c>
      <c r="M409" s="701">
        <v>5</v>
      </c>
      <c r="N409" s="702">
        <v>676.61999999999989</v>
      </c>
    </row>
    <row r="410" spans="1:14" ht="14.45" customHeight="1" x14ac:dyDescent="0.2">
      <c r="A410" s="696" t="s">
        <v>530</v>
      </c>
      <c r="B410" s="697" t="s">
        <v>531</v>
      </c>
      <c r="C410" s="698" t="s">
        <v>543</v>
      </c>
      <c r="D410" s="699" t="s">
        <v>544</v>
      </c>
      <c r="E410" s="700">
        <v>50113006</v>
      </c>
      <c r="F410" s="699" t="s">
        <v>1238</v>
      </c>
      <c r="G410" s="698" t="s">
        <v>563</v>
      </c>
      <c r="H410" s="698">
        <v>33848</v>
      </c>
      <c r="I410" s="698">
        <v>33848</v>
      </c>
      <c r="J410" s="698" t="s">
        <v>1262</v>
      </c>
      <c r="K410" s="698" t="s">
        <v>1240</v>
      </c>
      <c r="L410" s="701">
        <v>125.35999999999997</v>
      </c>
      <c r="M410" s="701">
        <v>8</v>
      </c>
      <c r="N410" s="702">
        <v>1002.8799999999998</v>
      </c>
    </row>
    <row r="411" spans="1:14" ht="14.45" customHeight="1" x14ac:dyDescent="0.2">
      <c r="A411" s="696" t="s">
        <v>530</v>
      </c>
      <c r="B411" s="697" t="s">
        <v>531</v>
      </c>
      <c r="C411" s="698" t="s">
        <v>543</v>
      </c>
      <c r="D411" s="699" t="s">
        <v>544</v>
      </c>
      <c r="E411" s="700">
        <v>50113006</v>
      </c>
      <c r="F411" s="699" t="s">
        <v>1238</v>
      </c>
      <c r="G411" s="698" t="s">
        <v>563</v>
      </c>
      <c r="H411" s="698">
        <v>33847</v>
      </c>
      <c r="I411" s="698">
        <v>33847</v>
      </c>
      <c r="J411" s="698" t="s">
        <v>1263</v>
      </c>
      <c r="K411" s="698" t="s">
        <v>1240</v>
      </c>
      <c r="L411" s="701">
        <v>125.36</v>
      </c>
      <c r="M411" s="701">
        <v>8</v>
      </c>
      <c r="N411" s="702">
        <v>1002.88</v>
      </c>
    </row>
    <row r="412" spans="1:14" ht="14.45" customHeight="1" x14ac:dyDescent="0.2">
      <c r="A412" s="696" t="s">
        <v>530</v>
      </c>
      <c r="B412" s="697" t="s">
        <v>531</v>
      </c>
      <c r="C412" s="698" t="s">
        <v>543</v>
      </c>
      <c r="D412" s="699" t="s">
        <v>544</v>
      </c>
      <c r="E412" s="700">
        <v>50113006</v>
      </c>
      <c r="F412" s="699" t="s">
        <v>1238</v>
      </c>
      <c r="G412" s="698" t="s">
        <v>563</v>
      </c>
      <c r="H412" s="698">
        <v>33527</v>
      </c>
      <c r="I412" s="698">
        <v>33527</v>
      </c>
      <c r="J412" s="698" t="s">
        <v>1264</v>
      </c>
      <c r="K412" s="698" t="s">
        <v>1244</v>
      </c>
      <c r="L412" s="701">
        <v>55.569999999999993</v>
      </c>
      <c r="M412" s="701">
        <v>68</v>
      </c>
      <c r="N412" s="702">
        <v>3778.7599999999993</v>
      </c>
    </row>
    <row r="413" spans="1:14" ht="14.45" customHeight="1" x14ac:dyDescent="0.2">
      <c r="A413" s="696" t="s">
        <v>530</v>
      </c>
      <c r="B413" s="697" t="s">
        <v>531</v>
      </c>
      <c r="C413" s="698" t="s">
        <v>543</v>
      </c>
      <c r="D413" s="699" t="s">
        <v>544</v>
      </c>
      <c r="E413" s="700">
        <v>50113006</v>
      </c>
      <c r="F413" s="699" t="s">
        <v>1238</v>
      </c>
      <c r="G413" s="698" t="s">
        <v>549</v>
      </c>
      <c r="H413" s="698">
        <v>988740</v>
      </c>
      <c r="I413" s="698">
        <v>0</v>
      </c>
      <c r="J413" s="698" t="s">
        <v>1265</v>
      </c>
      <c r="K413" s="698" t="s">
        <v>306</v>
      </c>
      <c r="L413" s="701">
        <v>177.62999999999997</v>
      </c>
      <c r="M413" s="701">
        <v>121</v>
      </c>
      <c r="N413" s="702">
        <v>21493.229999999996</v>
      </c>
    </row>
    <row r="414" spans="1:14" ht="14.45" customHeight="1" x14ac:dyDescent="0.2">
      <c r="A414" s="696" t="s">
        <v>530</v>
      </c>
      <c r="B414" s="697" t="s">
        <v>531</v>
      </c>
      <c r="C414" s="698" t="s">
        <v>543</v>
      </c>
      <c r="D414" s="699" t="s">
        <v>544</v>
      </c>
      <c r="E414" s="700">
        <v>50113006</v>
      </c>
      <c r="F414" s="699" t="s">
        <v>1238</v>
      </c>
      <c r="G414" s="698" t="s">
        <v>549</v>
      </c>
      <c r="H414" s="698">
        <v>995292</v>
      </c>
      <c r="I414" s="698">
        <v>0</v>
      </c>
      <c r="J414" s="698" t="s">
        <v>1266</v>
      </c>
      <c r="K414" s="698" t="s">
        <v>306</v>
      </c>
      <c r="L414" s="701">
        <v>157.38722772277225</v>
      </c>
      <c r="M414" s="701">
        <v>202</v>
      </c>
      <c r="N414" s="702">
        <v>31792.219999999998</v>
      </c>
    </row>
    <row r="415" spans="1:14" ht="14.45" customHeight="1" x14ac:dyDescent="0.2">
      <c r="A415" s="696" t="s">
        <v>530</v>
      </c>
      <c r="B415" s="697" t="s">
        <v>531</v>
      </c>
      <c r="C415" s="698" t="s">
        <v>543</v>
      </c>
      <c r="D415" s="699" t="s">
        <v>544</v>
      </c>
      <c r="E415" s="700">
        <v>50113006</v>
      </c>
      <c r="F415" s="699" t="s">
        <v>1238</v>
      </c>
      <c r="G415" s="698" t="s">
        <v>549</v>
      </c>
      <c r="H415" s="698">
        <v>994516</v>
      </c>
      <c r="I415" s="698">
        <v>0</v>
      </c>
      <c r="J415" s="698" t="s">
        <v>1267</v>
      </c>
      <c r="K415" s="698" t="s">
        <v>306</v>
      </c>
      <c r="L415" s="701">
        <v>196.62999999999994</v>
      </c>
      <c r="M415" s="701">
        <v>215</v>
      </c>
      <c r="N415" s="702">
        <v>42275.44999999999</v>
      </c>
    </row>
    <row r="416" spans="1:14" ht="14.45" customHeight="1" x14ac:dyDescent="0.2">
      <c r="A416" s="696" t="s">
        <v>530</v>
      </c>
      <c r="B416" s="697" t="s">
        <v>531</v>
      </c>
      <c r="C416" s="698" t="s">
        <v>543</v>
      </c>
      <c r="D416" s="699" t="s">
        <v>544</v>
      </c>
      <c r="E416" s="700">
        <v>50113006</v>
      </c>
      <c r="F416" s="699" t="s">
        <v>1238</v>
      </c>
      <c r="G416" s="698" t="s">
        <v>549</v>
      </c>
      <c r="H416" s="698">
        <v>217251</v>
      </c>
      <c r="I416" s="698">
        <v>217251</v>
      </c>
      <c r="J416" s="698" t="s">
        <v>1268</v>
      </c>
      <c r="K416" s="698" t="s">
        <v>1269</v>
      </c>
      <c r="L416" s="701">
        <v>2583.7199999999998</v>
      </c>
      <c r="M416" s="701">
        <v>2</v>
      </c>
      <c r="N416" s="702">
        <v>5167.4399999999996</v>
      </c>
    </row>
    <row r="417" spans="1:14" ht="14.45" customHeight="1" x14ac:dyDescent="0.2">
      <c r="A417" s="696" t="s">
        <v>530</v>
      </c>
      <c r="B417" s="697" t="s">
        <v>531</v>
      </c>
      <c r="C417" s="698" t="s">
        <v>543</v>
      </c>
      <c r="D417" s="699" t="s">
        <v>544</v>
      </c>
      <c r="E417" s="700">
        <v>50113006</v>
      </c>
      <c r="F417" s="699" t="s">
        <v>1238</v>
      </c>
      <c r="G417" s="698" t="s">
        <v>549</v>
      </c>
      <c r="H417" s="698">
        <v>993484</v>
      </c>
      <c r="I417" s="698">
        <v>0</v>
      </c>
      <c r="J417" s="698" t="s">
        <v>1270</v>
      </c>
      <c r="K417" s="698" t="s">
        <v>306</v>
      </c>
      <c r="L417" s="701">
        <v>1991.0999999999997</v>
      </c>
      <c r="M417" s="701">
        <v>13</v>
      </c>
      <c r="N417" s="702">
        <v>25884.299999999996</v>
      </c>
    </row>
    <row r="418" spans="1:14" ht="14.45" customHeight="1" x14ac:dyDescent="0.2">
      <c r="A418" s="696" t="s">
        <v>530</v>
      </c>
      <c r="B418" s="697" t="s">
        <v>531</v>
      </c>
      <c r="C418" s="698" t="s">
        <v>543</v>
      </c>
      <c r="D418" s="699" t="s">
        <v>544</v>
      </c>
      <c r="E418" s="700">
        <v>50113006</v>
      </c>
      <c r="F418" s="699" t="s">
        <v>1238</v>
      </c>
      <c r="G418" s="698" t="s">
        <v>549</v>
      </c>
      <c r="H418" s="698">
        <v>33982</v>
      </c>
      <c r="I418" s="698">
        <v>33982</v>
      </c>
      <c r="J418" s="698" t="s">
        <v>1271</v>
      </c>
      <c r="K418" s="698" t="s">
        <v>762</v>
      </c>
      <c r="L418" s="701">
        <v>188.45000000000002</v>
      </c>
      <c r="M418" s="701">
        <v>2</v>
      </c>
      <c r="N418" s="702">
        <v>376.90000000000003</v>
      </c>
    </row>
    <row r="419" spans="1:14" ht="14.45" customHeight="1" x14ac:dyDescent="0.2">
      <c r="A419" s="696" t="s">
        <v>530</v>
      </c>
      <c r="B419" s="697" t="s">
        <v>531</v>
      </c>
      <c r="C419" s="698" t="s">
        <v>543</v>
      </c>
      <c r="D419" s="699" t="s">
        <v>544</v>
      </c>
      <c r="E419" s="700">
        <v>50113006</v>
      </c>
      <c r="F419" s="699" t="s">
        <v>1238</v>
      </c>
      <c r="G419" s="698" t="s">
        <v>549</v>
      </c>
      <c r="H419" s="698">
        <v>33990</v>
      </c>
      <c r="I419" s="698">
        <v>33990</v>
      </c>
      <c r="J419" s="698" t="s">
        <v>1272</v>
      </c>
      <c r="K419" s="698" t="s">
        <v>762</v>
      </c>
      <c r="L419" s="701">
        <v>188.45000000000002</v>
      </c>
      <c r="M419" s="701">
        <v>1</v>
      </c>
      <c r="N419" s="702">
        <v>188.45000000000002</v>
      </c>
    </row>
    <row r="420" spans="1:14" ht="14.45" customHeight="1" x14ac:dyDescent="0.2">
      <c r="A420" s="696" t="s">
        <v>530</v>
      </c>
      <c r="B420" s="697" t="s">
        <v>531</v>
      </c>
      <c r="C420" s="698" t="s">
        <v>543</v>
      </c>
      <c r="D420" s="699" t="s">
        <v>544</v>
      </c>
      <c r="E420" s="700">
        <v>50113006</v>
      </c>
      <c r="F420" s="699" t="s">
        <v>1238</v>
      </c>
      <c r="G420" s="698" t="s">
        <v>549</v>
      </c>
      <c r="H420" s="698">
        <v>33986</v>
      </c>
      <c r="I420" s="698">
        <v>33986</v>
      </c>
      <c r="J420" s="698" t="s">
        <v>1273</v>
      </c>
      <c r="K420" s="698" t="s">
        <v>762</v>
      </c>
      <c r="L420" s="701">
        <v>188.45</v>
      </c>
      <c r="M420" s="701">
        <v>2</v>
      </c>
      <c r="N420" s="702">
        <v>376.9</v>
      </c>
    </row>
    <row r="421" spans="1:14" ht="14.45" customHeight="1" x14ac:dyDescent="0.2">
      <c r="A421" s="696" t="s">
        <v>530</v>
      </c>
      <c r="B421" s="697" t="s">
        <v>531</v>
      </c>
      <c r="C421" s="698" t="s">
        <v>543</v>
      </c>
      <c r="D421" s="699" t="s">
        <v>544</v>
      </c>
      <c r="E421" s="700">
        <v>50113006</v>
      </c>
      <c r="F421" s="699" t="s">
        <v>1238</v>
      </c>
      <c r="G421" s="698" t="s">
        <v>549</v>
      </c>
      <c r="H421" s="698">
        <v>33994</v>
      </c>
      <c r="I421" s="698">
        <v>33994</v>
      </c>
      <c r="J421" s="698" t="s">
        <v>1274</v>
      </c>
      <c r="K421" s="698" t="s">
        <v>762</v>
      </c>
      <c r="L421" s="701">
        <v>188.45000000000002</v>
      </c>
      <c r="M421" s="701">
        <v>1</v>
      </c>
      <c r="N421" s="702">
        <v>188.45000000000002</v>
      </c>
    </row>
    <row r="422" spans="1:14" ht="14.45" customHeight="1" x14ac:dyDescent="0.2">
      <c r="A422" s="696" t="s">
        <v>530</v>
      </c>
      <c r="B422" s="697" t="s">
        <v>531</v>
      </c>
      <c r="C422" s="698" t="s">
        <v>543</v>
      </c>
      <c r="D422" s="699" t="s">
        <v>544</v>
      </c>
      <c r="E422" s="700">
        <v>50113006</v>
      </c>
      <c r="F422" s="699" t="s">
        <v>1238</v>
      </c>
      <c r="G422" s="698" t="s">
        <v>549</v>
      </c>
      <c r="H422" s="698">
        <v>33978</v>
      </c>
      <c r="I422" s="698">
        <v>33978</v>
      </c>
      <c r="J422" s="698" t="s">
        <v>1275</v>
      </c>
      <c r="K422" s="698" t="s">
        <v>762</v>
      </c>
      <c r="L422" s="701">
        <v>188.45000000000002</v>
      </c>
      <c r="M422" s="701">
        <v>2</v>
      </c>
      <c r="N422" s="702">
        <v>376.90000000000003</v>
      </c>
    </row>
    <row r="423" spans="1:14" ht="14.45" customHeight="1" x14ac:dyDescent="0.2">
      <c r="A423" s="696" t="s">
        <v>530</v>
      </c>
      <c r="B423" s="697" t="s">
        <v>531</v>
      </c>
      <c r="C423" s="698" t="s">
        <v>543</v>
      </c>
      <c r="D423" s="699" t="s">
        <v>544</v>
      </c>
      <c r="E423" s="700">
        <v>50113006</v>
      </c>
      <c r="F423" s="699" t="s">
        <v>1238</v>
      </c>
      <c r="G423" s="698" t="s">
        <v>563</v>
      </c>
      <c r="H423" s="698">
        <v>133220</v>
      </c>
      <c r="I423" s="698">
        <v>33220</v>
      </c>
      <c r="J423" s="698" t="s">
        <v>1276</v>
      </c>
      <c r="K423" s="698" t="s">
        <v>1277</v>
      </c>
      <c r="L423" s="701">
        <v>194.86</v>
      </c>
      <c r="M423" s="701">
        <v>2</v>
      </c>
      <c r="N423" s="702">
        <v>389.72</v>
      </c>
    </row>
    <row r="424" spans="1:14" ht="14.45" customHeight="1" x14ac:dyDescent="0.2">
      <c r="A424" s="696" t="s">
        <v>530</v>
      </c>
      <c r="B424" s="697" t="s">
        <v>531</v>
      </c>
      <c r="C424" s="698" t="s">
        <v>543</v>
      </c>
      <c r="D424" s="699" t="s">
        <v>544</v>
      </c>
      <c r="E424" s="700">
        <v>50113006</v>
      </c>
      <c r="F424" s="699" t="s">
        <v>1238</v>
      </c>
      <c r="G424" s="698" t="s">
        <v>549</v>
      </c>
      <c r="H424" s="698">
        <v>33525</v>
      </c>
      <c r="I424" s="698">
        <v>33525</v>
      </c>
      <c r="J424" s="698" t="s">
        <v>1278</v>
      </c>
      <c r="K424" s="698" t="s">
        <v>1244</v>
      </c>
      <c r="L424" s="701">
        <v>94.516666666666666</v>
      </c>
      <c r="M424" s="701">
        <v>30</v>
      </c>
      <c r="N424" s="702">
        <v>2835.5</v>
      </c>
    </row>
    <row r="425" spans="1:14" ht="14.45" customHeight="1" x14ac:dyDescent="0.2">
      <c r="A425" s="696" t="s">
        <v>530</v>
      </c>
      <c r="B425" s="697" t="s">
        <v>531</v>
      </c>
      <c r="C425" s="698" t="s">
        <v>543</v>
      </c>
      <c r="D425" s="699" t="s">
        <v>544</v>
      </c>
      <c r="E425" s="700">
        <v>50113008</v>
      </c>
      <c r="F425" s="699" t="s">
        <v>1279</v>
      </c>
      <c r="G425" s="698"/>
      <c r="H425" s="698"/>
      <c r="I425" s="698">
        <v>230459</v>
      </c>
      <c r="J425" s="698" t="s">
        <v>1280</v>
      </c>
      <c r="K425" s="698" t="s">
        <v>1281</v>
      </c>
      <c r="L425" s="701">
        <v>2099.02001953125</v>
      </c>
      <c r="M425" s="701">
        <v>14</v>
      </c>
      <c r="N425" s="702">
        <v>29386.2802734375</v>
      </c>
    </row>
    <row r="426" spans="1:14" ht="14.45" customHeight="1" x14ac:dyDescent="0.2">
      <c r="A426" s="696" t="s">
        <v>530</v>
      </c>
      <c r="B426" s="697" t="s">
        <v>531</v>
      </c>
      <c r="C426" s="698" t="s">
        <v>543</v>
      </c>
      <c r="D426" s="699" t="s">
        <v>544</v>
      </c>
      <c r="E426" s="700">
        <v>50113008</v>
      </c>
      <c r="F426" s="699" t="s">
        <v>1279</v>
      </c>
      <c r="G426" s="698"/>
      <c r="H426" s="698"/>
      <c r="I426" s="698">
        <v>230458</v>
      </c>
      <c r="J426" s="698" t="s">
        <v>1280</v>
      </c>
      <c r="K426" s="698" t="s">
        <v>1282</v>
      </c>
      <c r="L426" s="701">
        <v>1049.510009765625</v>
      </c>
      <c r="M426" s="701">
        <v>16</v>
      </c>
      <c r="N426" s="702">
        <v>16792.16015625</v>
      </c>
    </row>
    <row r="427" spans="1:14" ht="14.45" customHeight="1" x14ac:dyDescent="0.2">
      <c r="A427" s="696" t="s">
        <v>530</v>
      </c>
      <c r="B427" s="697" t="s">
        <v>531</v>
      </c>
      <c r="C427" s="698" t="s">
        <v>543</v>
      </c>
      <c r="D427" s="699" t="s">
        <v>544</v>
      </c>
      <c r="E427" s="700">
        <v>50113008</v>
      </c>
      <c r="F427" s="699" t="s">
        <v>1279</v>
      </c>
      <c r="G427" s="698"/>
      <c r="H427" s="698"/>
      <c r="I427" s="698">
        <v>29980</v>
      </c>
      <c r="J427" s="698" t="s">
        <v>1283</v>
      </c>
      <c r="K427" s="698" t="s">
        <v>1284</v>
      </c>
      <c r="L427" s="701">
        <v>11517</v>
      </c>
      <c r="M427" s="701">
        <v>10</v>
      </c>
      <c r="N427" s="702">
        <v>115170</v>
      </c>
    </row>
    <row r="428" spans="1:14" ht="14.45" customHeight="1" x14ac:dyDescent="0.2">
      <c r="A428" s="696" t="s">
        <v>530</v>
      </c>
      <c r="B428" s="697" t="s">
        <v>531</v>
      </c>
      <c r="C428" s="698" t="s">
        <v>543</v>
      </c>
      <c r="D428" s="699" t="s">
        <v>544</v>
      </c>
      <c r="E428" s="700">
        <v>50113008</v>
      </c>
      <c r="F428" s="699" t="s">
        <v>1279</v>
      </c>
      <c r="G428" s="698"/>
      <c r="H428" s="698"/>
      <c r="I428" s="698">
        <v>62465</v>
      </c>
      <c r="J428" s="698" t="s">
        <v>1285</v>
      </c>
      <c r="K428" s="698" t="s">
        <v>1286</v>
      </c>
      <c r="L428" s="701">
        <v>17457.349609375</v>
      </c>
      <c r="M428" s="701">
        <v>5</v>
      </c>
      <c r="N428" s="702">
        <v>87286.748046875</v>
      </c>
    </row>
    <row r="429" spans="1:14" ht="14.45" customHeight="1" x14ac:dyDescent="0.2">
      <c r="A429" s="696" t="s">
        <v>530</v>
      </c>
      <c r="B429" s="697" t="s">
        <v>531</v>
      </c>
      <c r="C429" s="698" t="s">
        <v>543</v>
      </c>
      <c r="D429" s="699" t="s">
        <v>544</v>
      </c>
      <c r="E429" s="700">
        <v>50113008</v>
      </c>
      <c r="F429" s="699" t="s">
        <v>1279</v>
      </c>
      <c r="G429" s="698"/>
      <c r="H429" s="698"/>
      <c r="I429" s="698">
        <v>62464</v>
      </c>
      <c r="J429" s="698" t="s">
        <v>1285</v>
      </c>
      <c r="K429" s="698" t="s">
        <v>1287</v>
      </c>
      <c r="L429" s="701">
        <v>9158.2696736653652</v>
      </c>
      <c r="M429" s="701">
        <v>96</v>
      </c>
      <c r="N429" s="702">
        <v>879193.888671875</v>
      </c>
    </row>
    <row r="430" spans="1:14" ht="14.45" customHeight="1" x14ac:dyDescent="0.2">
      <c r="A430" s="696" t="s">
        <v>530</v>
      </c>
      <c r="B430" s="697" t="s">
        <v>531</v>
      </c>
      <c r="C430" s="698" t="s">
        <v>543</v>
      </c>
      <c r="D430" s="699" t="s">
        <v>544</v>
      </c>
      <c r="E430" s="700">
        <v>50113008</v>
      </c>
      <c r="F430" s="699" t="s">
        <v>1279</v>
      </c>
      <c r="G430" s="698"/>
      <c r="H430" s="698"/>
      <c r="I430" s="698">
        <v>230687</v>
      </c>
      <c r="J430" s="698" t="s">
        <v>1288</v>
      </c>
      <c r="K430" s="698" t="s">
        <v>1289</v>
      </c>
      <c r="L430" s="701">
        <v>4305.39990234375</v>
      </c>
      <c r="M430" s="701">
        <v>28</v>
      </c>
      <c r="N430" s="702">
        <v>120551.197265625</v>
      </c>
    </row>
    <row r="431" spans="1:14" ht="14.45" customHeight="1" x14ac:dyDescent="0.2">
      <c r="A431" s="696" t="s">
        <v>530</v>
      </c>
      <c r="B431" s="697" t="s">
        <v>531</v>
      </c>
      <c r="C431" s="698" t="s">
        <v>543</v>
      </c>
      <c r="D431" s="699" t="s">
        <v>544</v>
      </c>
      <c r="E431" s="700">
        <v>50113008</v>
      </c>
      <c r="F431" s="699" t="s">
        <v>1279</v>
      </c>
      <c r="G431" s="698"/>
      <c r="H431" s="698"/>
      <c r="I431" s="698">
        <v>230686</v>
      </c>
      <c r="J431" s="698" t="s">
        <v>1288</v>
      </c>
      <c r="K431" s="698" t="s">
        <v>1290</v>
      </c>
      <c r="L431" s="701">
        <v>8610.7998046875</v>
      </c>
      <c r="M431" s="701">
        <v>18</v>
      </c>
      <c r="N431" s="702">
        <v>154994.396484375</v>
      </c>
    </row>
    <row r="432" spans="1:14" ht="14.45" customHeight="1" x14ac:dyDescent="0.2">
      <c r="A432" s="696" t="s">
        <v>530</v>
      </c>
      <c r="B432" s="697" t="s">
        <v>531</v>
      </c>
      <c r="C432" s="698" t="s">
        <v>543</v>
      </c>
      <c r="D432" s="699" t="s">
        <v>544</v>
      </c>
      <c r="E432" s="700">
        <v>50113008</v>
      </c>
      <c r="F432" s="699" t="s">
        <v>1279</v>
      </c>
      <c r="G432" s="698"/>
      <c r="H432" s="698"/>
      <c r="I432" s="698">
        <v>214076</v>
      </c>
      <c r="J432" s="698" t="s">
        <v>1291</v>
      </c>
      <c r="K432" s="698" t="s">
        <v>1292</v>
      </c>
      <c r="L432" s="701">
        <v>1971.4200439453125</v>
      </c>
      <c r="M432" s="701">
        <v>6</v>
      </c>
      <c r="N432" s="702">
        <v>11828.520263671875</v>
      </c>
    </row>
    <row r="433" spans="1:14" ht="14.45" customHeight="1" x14ac:dyDescent="0.2">
      <c r="A433" s="696" t="s">
        <v>530</v>
      </c>
      <c r="B433" s="697" t="s">
        <v>531</v>
      </c>
      <c r="C433" s="698" t="s">
        <v>543</v>
      </c>
      <c r="D433" s="699" t="s">
        <v>544</v>
      </c>
      <c r="E433" s="700">
        <v>50113011</v>
      </c>
      <c r="F433" s="699" t="s">
        <v>1293</v>
      </c>
      <c r="G433" s="698"/>
      <c r="H433" s="698"/>
      <c r="I433" s="698">
        <v>158152</v>
      </c>
      <c r="J433" s="698" t="s">
        <v>1294</v>
      </c>
      <c r="K433" s="698" t="s">
        <v>1295</v>
      </c>
      <c r="L433" s="701">
        <v>912.99003208705358</v>
      </c>
      <c r="M433" s="701">
        <v>350</v>
      </c>
      <c r="N433" s="702">
        <v>319546.51123046875</v>
      </c>
    </row>
    <row r="434" spans="1:14" ht="14.45" customHeight="1" x14ac:dyDescent="0.2">
      <c r="A434" s="696" t="s">
        <v>530</v>
      </c>
      <c r="B434" s="697" t="s">
        <v>531</v>
      </c>
      <c r="C434" s="698" t="s">
        <v>543</v>
      </c>
      <c r="D434" s="699" t="s">
        <v>544</v>
      </c>
      <c r="E434" s="700">
        <v>50113012</v>
      </c>
      <c r="F434" s="699" t="s">
        <v>1296</v>
      </c>
      <c r="G434" s="698" t="s">
        <v>549</v>
      </c>
      <c r="H434" s="698">
        <v>193650</v>
      </c>
      <c r="I434" s="698">
        <v>93650</v>
      </c>
      <c r="J434" s="698" t="s">
        <v>1297</v>
      </c>
      <c r="K434" s="698" t="s">
        <v>1298</v>
      </c>
      <c r="L434" s="701">
        <v>9818.75</v>
      </c>
      <c r="M434" s="701">
        <v>2</v>
      </c>
      <c r="N434" s="702">
        <v>19637.5</v>
      </c>
    </row>
    <row r="435" spans="1:14" ht="14.45" customHeight="1" x14ac:dyDescent="0.2">
      <c r="A435" s="696" t="s">
        <v>530</v>
      </c>
      <c r="B435" s="697" t="s">
        <v>531</v>
      </c>
      <c r="C435" s="698" t="s">
        <v>543</v>
      </c>
      <c r="D435" s="699" t="s">
        <v>544</v>
      </c>
      <c r="E435" s="700">
        <v>50113013</v>
      </c>
      <c r="F435" s="699" t="s">
        <v>1299</v>
      </c>
      <c r="G435" s="698" t="s">
        <v>306</v>
      </c>
      <c r="H435" s="698">
        <v>243369</v>
      </c>
      <c r="I435" s="698">
        <v>243369</v>
      </c>
      <c r="J435" s="698" t="s">
        <v>1300</v>
      </c>
      <c r="K435" s="698" t="s">
        <v>1301</v>
      </c>
      <c r="L435" s="701">
        <v>544.3900000000001</v>
      </c>
      <c r="M435" s="701">
        <v>16</v>
      </c>
      <c r="N435" s="702">
        <v>8710.2400000000016</v>
      </c>
    </row>
    <row r="436" spans="1:14" ht="14.45" customHeight="1" x14ac:dyDescent="0.2">
      <c r="A436" s="696" t="s">
        <v>530</v>
      </c>
      <c r="B436" s="697" t="s">
        <v>531</v>
      </c>
      <c r="C436" s="698" t="s">
        <v>543</v>
      </c>
      <c r="D436" s="699" t="s">
        <v>544</v>
      </c>
      <c r="E436" s="700">
        <v>50113013</v>
      </c>
      <c r="F436" s="699" t="s">
        <v>1299</v>
      </c>
      <c r="G436" s="698" t="s">
        <v>549</v>
      </c>
      <c r="H436" s="698">
        <v>172972</v>
      </c>
      <c r="I436" s="698">
        <v>72972</v>
      </c>
      <c r="J436" s="698" t="s">
        <v>1302</v>
      </c>
      <c r="K436" s="698" t="s">
        <v>1303</v>
      </c>
      <c r="L436" s="701">
        <v>205.37246065808279</v>
      </c>
      <c r="M436" s="701">
        <v>139.80000000000001</v>
      </c>
      <c r="N436" s="702">
        <v>28711.069999999978</v>
      </c>
    </row>
    <row r="437" spans="1:14" ht="14.45" customHeight="1" x14ac:dyDescent="0.2">
      <c r="A437" s="696" t="s">
        <v>530</v>
      </c>
      <c r="B437" s="697" t="s">
        <v>531</v>
      </c>
      <c r="C437" s="698" t="s">
        <v>543</v>
      </c>
      <c r="D437" s="699" t="s">
        <v>544</v>
      </c>
      <c r="E437" s="700">
        <v>50113013</v>
      </c>
      <c r="F437" s="699" t="s">
        <v>1299</v>
      </c>
      <c r="G437" s="698" t="s">
        <v>563</v>
      </c>
      <c r="H437" s="698">
        <v>136083</v>
      </c>
      <c r="I437" s="698">
        <v>136083</v>
      </c>
      <c r="J437" s="698" t="s">
        <v>1304</v>
      </c>
      <c r="K437" s="698" t="s">
        <v>1305</v>
      </c>
      <c r="L437" s="701">
        <v>515.77802547770682</v>
      </c>
      <c r="M437" s="701">
        <v>31.400000000000006</v>
      </c>
      <c r="N437" s="702">
        <v>16195.429999999998</v>
      </c>
    </row>
    <row r="438" spans="1:14" ht="14.45" customHeight="1" x14ac:dyDescent="0.2">
      <c r="A438" s="696" t="s">
        <v>530</v>
      </c>
      <c r="B438" s="697" t="s">
        <v>531</v>
      </c>
      <c r="C438" s="698" t="s">
        <v>543</v>
      </c>
      <c r="D438" s="699" t="s">
        <v>544</v>
      </c>
      <c r="E438" s="700">
        <v>50113013</v>
      </c>
      <c r="F438" s="699" t="s">
        <v>1299</v>
      </c>
      <c r="G438" s="698" t="s">
        <v>549</v>
      </c>
      <c r="H438" s="698">
        <v>498791</v>
      </c>
      <c r="I438" s="698">
        <v>9999999</v>
      </c>
      <c r="J438" s="698" t="s">
        <v>1306</v>
      </c>
      <c r="K438" s="698" t="s">
        <v>1307</v>
      </c>
      <c r="L438" s="701">
        <v>1316.87</v>
      </c>
      <c r="M438" s="701">
        <v>6.6400000000000015</v>
      </c>
      <c r="N438" s="702">
        <v>8744.0168000000012</v>
      </c>
    </row>
    <row r="439" spans="1:14" ht="14.45" customHeight="1" x14ac:dyDescent="0.2">
      <c r="A439" s="696" t="s">
        <v>530</v>
      </c>
      <c r="B439" s="697" t="s">
        <v>531</v>
      </c>
      <c r="C439" s="698" t="s">
        <v>543</v>
      </c>
      <c r="D439" s="699" t="s">
        <v>544</v>
      </c>
      <c r="E439" s="700">
        <v>50113013</v>
      </c>
      <c r="F439" s="699" t="s">
        <v>1299</v>
      </c>
      <c r="G439" s="698" t="s">
        <v>563</v>
      </c>
      <c r="H439" s="698">
        <v>164831</v>
      </c>
      <c r="I439" s="698">
        <v>64831</v>
      </c>
      <c r="J439" s="698" t="s">
        <v>1308</v>
      </c>
      <c r="K439" s="698" t="s">
        <v>1309</v>
      </c>
      <c r="L439" s="701">
        <v>196.01999999999998</v>
      </c>
      <c r="M439" s="701">
        <v>8.3000000000000007</v>
      </c>
      <c r="N439" s="702">
        <v>1626.9659999999999</v>
      </c>
    </row>
    <row r="440" spans="1:14" ht="14.45" customHeight="1" x14ac:dyDescent="0.2">
      <c r="A440" s="696" t="s">
        <v>530</v>
      </c>
      <c r="B440" s="697" t="s">
        <v>531</v>
      </c>
      <c r="C440" s="698" t="s">
        <v>543</v>
      </c>
      <c r="D440" s="699" t="s">
        <v>544</v>
      </c>
      <c r="E440" s="700">
        <v>50113013</v>
      </c>
      <c r="F440" s="699" t="s">
        <v>1299</v>
      </c>
      <c r="G440" s="698" t="s">
        <v>549</v>
      </c>
      <c r="H440" s="698">
        <v>183926</v>
      </c>
      <c r="I440" s="698">
        <v>183926</v>
      </c>
      <c r="J440" s="698" t="s">
        <v>1310</v>
      </c>
      <c r="K440" s="698" t="s">
        <v>1311</v>
      </c>
      <c r="L440" s="701">
        <v>128.81</v>
      </c>
      <c r="M440" s="701">
        <v>27.2</v>
      </c>
      <c r="N440" s="702">
        <v>3503.6319999999996</v>
      </c>
    </row>
    <row r="441" spans="1:14" ht="14.45" customHeight="1" x14ac:dyDescent="0.2">
      <c r="A441" s="696" t="s">
        <v>530</v>
      </c>
      <c r="B441" s="697" t="s">
        <v>531</v>
      </c>
      <c r="C441" s="698" t="s">
        <v>543</v>
      </c>
      <c r="D441" s="699" t="s">
        <v>544</v>
      </c>
      <c r="E441" s="700">
        <v>50113013</v>
      </c>
      <c r="F441" s="699" t="s">
        <v>1299</v>
      </c>
      <c r="G441" s="698" t="s">
        <v>549</v>
      </c>
      <c r="H441" s="698">
        <v>117170</v>
      </c>
      <c r="I441" s="698">
        <v>17170</v>
      </c>
      <c r="J441" s="698" t="s">
        <v>1312</v>
      </c>
      <c r="K441" s="698" t="s">
        <v>1313</v>
      </c>
      <c r="L441" s="701">
        <v>72.84</v>
      </c>
      <c r="M441" s="701">
        <v>2</v>
      </c>
      <c r="N441" s="702">
        <v>145.68</v>
      </c>
    </row>
    <row r="442" spans="1:14" ht="14.45" customHeight="1" x14ac:dyDescent="0.2">
      <c r="A442" s="696" t="s">
        <v>530</v>
      </c>
      <c r="B442" s="697" t="s">
        <v>531</v>
      </c>
      <c r="C442" s="698" t="s">
        <v>543</v>
      </c>
      <c r="D442" s="699" t="s">
        <v>544</v>
      </c>
      <c r="E442" s="700">
        <v>50113013</v>
      </c>
      <c r="F442" s="699" t="s">
        <v>1299</v>
      </c>
      <c r="G442" s="698" t="s">
        <v>549</v>
      </c>
      <c r="H442" s="698">
        <v>103378</v>
      </c>
      <c r="I442" s="698">
        <v>3378</v>
      </c>
      <c r="J442" s="698" t="s">
        <v>1314</v>
      </c>
      <c r="K442" s="698" t="s">
        <v>1315</v>
      </c>
      <c r="L442" s="701">
        <v>37.319999999999993</v>
      </c>
      <c r="M442" s="701">
        <v>2</v>
      </c>
      <c r="N442" s="702">
        <v>74.639999999999986</v>
      </c>
    </row>
    <row r="443" spans="1:14" ht="14.45" customHeight="1" x14ac:dyDescent="0.2">
      <c r="A443" s="696" t="s">
        <v>530</v>
      </c>
      <c r="B443" s="697" t="s">
        <v>531</v>
      </c>
      <c r="C443" s="698" t="s">
        <v>543</v>
      </c>
      <c r="D443" s="699" t="s">
        <v>544</v>
      </c>
      <c r="E443" s="700">
        <v>50113013</v>
      </c>
      <c r="F443" s="699" t="s">
        <v>1299</v>
      </c>
      <c r="G443" s="698" t="s">
        <v>549</v>
      </c>
      <c r="H443" s="698">
        <v>111706</v>
      </c>
      <c r="I443" s="698">
        <v>11706</v>
      </c>
      <c r="J443" s="698" t="s">
        <v>1316</v>
      </c>
      <c r="K443" s="698" t="s">
        <v>1317</v>
      </c>
      <c r="L443" s="701">
        <v>477.48821256038644</v>
      </c>
      <c r="M443" s="701">
        <v>82.8</v>
      </c>
      <c r="N443" s="702">
        <v>39536.023999999998</v>
      </c>
    </row>
    <row r="444" spans="1:14" ht="14.45" customHeight="1" x14ac:dyDescent="0.2">
      <c r="A444" s="696" t="s">
        <v>530</v>
      </c>
      <c r="B444" s="697" t="s">
        <v>531</v>
      </c>
      <c r="C444" s="698" t="s">
        <v>543</v>
      </c>
      <c r="D444" s="699" t="s">
        <v>544</v>
      </c>
      <c r="E444" s="700">
        <v>50113013</v>
      </c>
      <c r="F444" s="699" t="s">
        <v>1299</v>
      </c>
      <c r="G444" s="698" t="s">
        <v>549</v>
      </c>
      <c r="H444" s="698">
        <v>131654</v>
      </c>
      <c r="I444" s="698">
        <v>131654</v>
      </c>
      <c r="J444" s="698" t="s">
        <v>1318</v>
      </c>
      <c r="K444" s="698" t="s">
        <v>1319</v>
      </c>
      <c r="L444" s="701">
        <v>719.29</v>
      </c>
      <c r="M444" s="701">
        <v>7</v>
      </c>
      <c r="N444" s="702">
        <v>5035.03</v>
      </c>
    </row>
    <row r="445" spans="1:14" ht="14.45" customHeight="1" x14ac:dyDescent="0.2">
      <c r="A445" s="696" t="s">
        <v>530</v>
      </c>
      <c r="B445" s="697" t="s">
        <v>531</v>
      </c>
      <c r="C445" s="698" t="s">
        <v>543</v>
      </c>
      <c r="D445" s="699" t="s">
        <v>544</v>
      </c>
      <c r="E445" s="700">
        <v>50113013</v>
      </c>
      <c r="F445" s="699" t="s">
        <v>1299</v>
      </c>
      <c r="G445" s="698" t="s">
        <v>549</v>
      </c>
      <c r="H445" s="698">
        <v>131656</v>
      </c>
      <c r="I445" s="698">
        <v>131656</v>
      </c>
      <c r="J445" s="698" t="s">
        <v>1320</v>
      </c>
      <c r="K445" s="698" t="s">
        <v>1321</v>
      </c>
      <c r="L445" s="701">
        <v>959.32882352941192</v>
      </c>
      <c r="M445" s="701">
        <v>8.5</v>
      </c>
      <c r="N445" s="702">
        <v>8154.295000000001</v>
      </c>
    </row>
    <row r="446" spans="1:14" ht="14.45" customHeight="1" x14ac:dyDescent="0.2">
      <c r="A446" s="696" t="s">
        <v>530</v>
      </c>
      <c r="B446" s="697" t="s">
        <v>531</v>
      </c>
      <c r="C446" s="698" t="s">
        <v>543</v>
      </c>
      <c r="D446" s="699" t="s">
        <v>544</v>
      </c>
      <c r="E446" s="700">
        <v>50113013</v>
      </c>
      <c r="F446" s="699" t="s">
        <v>1299</v>
      </c>
      <c r="G446" s="698" t="s">
        <v>563</v>
      </c>
      <c r="H446" s="698">
        <v>162187</v>
      </c>
      <c r="I446" s="698">
        <v>162187</v>
      </c>
      <c r="J446" s="698" t="s">
        <v>1322</v>
      </c>
      <c r="K446" s="698" t="s">
        <v>1323</v>
      </c>
      <c r="L446" s="701">
        <v>670.99999999999989</v>
      </c>
      <c r="M446" s="701">
        <v>22.400000000000006</v>
      </c>
      <c r="N446" s="702">
        <v>15030.400000000001</v>
      </c>
    </row>
    <row r="447" spans="1:14" ht="14.45" customHeight="1" x14ac:dyDescent="0.2">
      <c r="A447" s="696" t="s">
        <v>530</v>
      </c>
      <c r="B447" s="697" t="s">
        <v>531</v>
      </c>
      <c r="C447" s="698" t="s">
        <v>543</v>
      </c>
      <c r="D447" s="699" t="s">
        <v>544</v>
      </c>
      <c r="E447" s="700">
        <v>50113013</v>
      </c>
      <c r="F447" s="699" t="s">
        <v>1299</v>
      </c>
      <c r="G447" s="698" t="s">
        <v>549</v>
      </c>
      <c r="H447" s="698">
        <v>499251</v>
      </c>
      <c r="I447" s="698">
        <v>999999</v>
      </c>
      <c r="J447" s="698" t="s">
        <v>1324</v>
      </c>
      <c r="K447" s="698" t="s">
        <v>1325</v>
      </c>
      <c r="L447" s="701">
        <v>3416.5152999999996</v>
      </c>
      <c r="M447" s="701">
        <v>13</v>
      </c>
      <c r="N447" s="702">
        <v>44414.698899999996</v>
      </c>
    </row>
    <row r="448" spans="1:14" ht="14.45" customHeight="1" x14ac:dyDescent="0.2">
      <c r="A448" s="696" t="s">
        <v>530</v>
      </c>
      <c r="B448" s="697" t="s">
        <v>531</v>
      </c>
      <c r="C448" s="698" t="s">
        <v>543</v>
      </c>
      <c r="D448" s="699" t="s">
        <v>544</v>
      </c>
      <c r="E448" s="700">
        <v>50113013</v>
      </c>
      <c r="F448" s="699" t="s">
        <v>1299</v>
      </c>
      <c r="G448" s="698" t="s">
        <v>563</v>
      </c>
      <c r="H448" s="698">
        <v>849887</v>
      </c>
      <c r="I448" s="698">
        <v>129834</v>
      </c>
      <c r="J448" s="698" t="s">
        <v>1326</v>
      </c>
      <c r="K448" s="698" t="s">
        <v>1327</v>
      </c>
      <c r="L448" s="701">
        <v>150.69999999999999</v>
      </c>
      <c r="M448" s="701">
        <v>3</v>
      </c>
      <c r="N448" s="702">
        <v>452.09999999999997</v>
      </c>
    </row>
    <row r="449" spans="1:14" ht="14.45" customHeight="1" x14ac:dyDescent="0.2">
      <c r="A449" s="696" t="s">
        <v>530</v>
      </c>
      <c r="B449" s="697" t="s">
        <v>531</v>
      </c>
      <c r="C449" s="698" t="s">
        <v>543</v>
      </c>
      <c r="D449" s="699" t="s">
        <v>544</v>
      </c>
      <c r="E449" s="700">
        <v>50113013</v>
      </c>
      <c r="F449" s="699" t="s">
        <v>1299</v>
      </c>
      <c r="G449" s="698" t="s">
        <v>563</v>
      </c>
      <c r="H449" s="698">
        <v>849655</v>
      </c>
      <c r="I449" s="698">
        <v>129836</v>
      </c>
      <c r="J449" s="698" t="s">
        <v>1328</v>
      </c>
      <c r="K449" s="698" t="s">
        <v>1327</v>
      </c>
      <c r="L449" s="701">
        <v>264.00000000000006</v>
      </c>
      <c r="M449" s="701">
        <v>8.6999999999999993</v>
      </c>
      <c r="N449" s="702">
        <v>2296.8000000000002</v>
      </c>
    </row>
    <row r="450" spans="1:14" ht="14.45" customHeight="1" x14ac:dyDescent="0.2">
      <c r="A450" s="696" t="s">
        <v>530</v>
      </c>
      <c r="B450" s="697" t="s">
        <v>531</v>
      </c>
      <c r="C450" s="698" t="s">
        <v>543</v>
      </c>
      <c r="D450" s="699" t="s">
        <v>544</v>
      </c>
      <c r="E450" s="700">
        <v>50113013</v>
      </c>
      <c r="F450" s="699" t="s">
        <v>1299</v>
      </c>
      <c r="G450" s="698" t="s">
        <v>549</v>
      </c>
      <c r="H450" s="698">
        <v>502470</v>
      </c>
      <c r="I450" s="698">
        <v>9999999</v>
      </c>
      <c r="J450" s="698" t="s">
        <v>1329</v>
      </c>
      <c r="K450" s="698" t="s">
        <v>1330</v>
      </c>
      <c r="L450" s="701">
        <v>1518</v>
      </c>
      <c r="M450" s="701">
        <v>14</v>
      </c>
      <c r="N450" s="702">
        <v>21252</v>
      </c>
    </row>
    <row r="451" spans="1:14" ht="14.45" customHeight="1" x14ac:dyDescent="0.2">
      <c r="A451" s="696" t="s">
        <v>530</v>
      </c>
      <c r="B451" s="697" t="s">
        <v>531</v>
      </c>
      <c r="C451" s="698" t="s">
        <v>543</v>
      </c>
      <c r="D451" s="699" t="s">
        <v>544</v>
      </c>
      <c r="E451" s="700">
        <v>50113013</v>
      </c>
      <c r="F451" s="699" t="s">
        <v>1299</v>
      </c>
      <c r="G451" s="698" t="s">
        <v>563</v>
      </c>
      <c r="H451" s="698">
        <v>218400</v>
      </c>
      <c r="I451" s="698">
        <v>218400</v>
      </c>
      <c r="J451" s="698" t="s">
        <v>1331</v>
      </c>
      <c r="K451" s="698" t="s">
        <v>1332</v>
      </c>
      <c r="L451" s="701">
        <v>681.22717607973414</v>
      </c>
      <c r="M451" s="701">
        <v>30.1</v>
      </c>
      <c r="N451" s="702">
        <v>20504.937999999998</v>
      </c>
    </row>
    <row r="452" spans="1:14" ht="14.45" customHeight="1" x14ac:dyDescent="0.2">
      <c r="A452" s="696" t="s">
        <v>530</v>
      </c>
      <c r="B452" s="697" t="s">
        <v>531</v>
      </c>
      <c r="C452" s="698" t="s">
        <v>543</v>
      </c>
      <c r="D452" s="699" t="s">
        <v>544</v>
      </c>
      <c r="E452" s="700">
        <v>50113013</v>
      </c>
      <c r="F452" s="699" t="s">
        <v>1299</v>
      </c>
      <c r="G452" s="698" t="s">
        <v>549</v>
      </c>
      <c r="H452" s="698">
        <v>168860</v>
      </c>
      <c r="I452" s="698">
        <v>168860</v>
      </c>
      <c r="J452" s="698" t="s">
        <v>1333</v>
      </c>
      <c r="K452" s="698" t="s">
        <v>1334</v>
      </c>
      <c r="L452" s="701">
        <v>28764.74</v>
      </c>
      <c r="M452" s="701">
        <v>2</v>
      </c>
      <c r="N452" s="702">
        <v>57529.48</v>
      </c>
    </row>
    <row r="453" spans="1:14" ht="14.45" customHeight="1" x14ac:dyDescent="0.2">
      <c r="A453" s="696" t="s">
        <v>530</v>
      </c>
      <c r="B453" s="697" t="s">
        <v>531</v>
      </c>
      <c r="C453" s="698" t="s">
        <v>543</v>
      </c>
      <c r="D453" s="699" t="s">
        <v>544</v>
      </c>
      <c r="E453" s="700">
        <v>50113013</v>
      </c>
      <c r="F453" s="699" t="s">
        <v>1299</v>
      </c>
      <c r="G453" s="698" t="s">
        <v>549</v>
      </c>
      <c r="H453" s="698">
        <v>101066</v>
      </c>
      <c r="I453" s="698">
        <v>1066</v>
      </c>
      <c r="J453" s="698" t="s">
        <v>1335</v>
      </c>
      <c r="K453" s="698" t="s">
        <v>1336</v>
      </c>
      <c r="L453" s="701">
        <v>57.023333333333348</v>
      </c>
      <c r="M453" s="701">
        <v>6</v>
      </c>
      <c r="N453" s="702">
        <v>342.1400000000001</v>
      </c>
    </row>
    <row r="454" spans="1:14" ht="14.45" customHeight="1" x14ac:dyDescent="0.2">
      <c r="A454" s="696" t="s">
        <v>530</v>
      </c>
      <c r="B454" s="697" t="s">
        <v>531</v>
      </c>
      <c r="C454" s="698" t="s">
        <v>543</v>
      </c>
      <c r="D454" s="699" t="s">
        <v>544</v>
      </c>
      <c r="E454" s="700">
        <v>50113013</v>
      </c>
      <c r="F454" s="699" t="s">
        <v>1299</v>
      </c>
      <c r="G454" s="698" t="s">
        <v>549</v>
      </c>
      <c r="H454" s="698">
        <v>188746</v>
      </c>
      <c r="I454" s="698">
        <v>88746</v>
      </c>
      <c r="J454" s="698" t="s">
        <v>1337</v>
      </c>
      <c r="K454" s="698" t="s">
        <v>1338</v>
      </c>
      <c r="L454" s="701">
        <v>49.309999999999988</v>
      </c>
      <c r="M454" s="701">
        <v>1</v>
      </c>
      <c r="N454" s="702">
        <v>49.309999999999988</v>
      </c>
    </row>
    <row r="455" spans="1:14" ht="14.45" customHeight="1" x14ac:dyDescent="0.2">
      <c r="A455" s="696" t="s">
        <v>530</v>
      </c>
      <c r="B455" s="697" t="s">
        <v>531</v>
      </c>
      <c r="C455" s="698" t="s">
        <v>543</v>
      </c>
      <c r="D455" s="699" t="s">
        <v>544</v>
      </c>
      <c r="E455" s="700">
        <v>50113013</v>
      </c>
      <c r="F455" s="699" t="s">
        <v>1299</v>
      </c>
      <c r="G455" s="698" t="s">
        <v>549</v>
      </c>
      <c r="H455" s="698">
        <v>847476</v>
      </c>
      <c r="I455" s="698">
        <v>112782</v>
      </c>
      <c r="J455" s="698" t="s">
        <v>1339</v>
      </c>
      <c r="K455" s="698" t="s">
        <v>1340</v>
      </c>
      <c r="L455" s="701">
        <v>728.18958115183239</v>
      </c>
      <c r="M455" s="701">
        <v>9.5500000000000007</v>
      </c>
      <c r="N455" s="702">
        <v>6954.2105000000001</v>
      </c>
    </row>
    <row r="456" spans="1:14" ht="14.45" customHeight="1" x14ac:dyDescent="0.2">
      <c r="A456" s="696" t="s">
        <v>530</v>
      </c>
      <c r="B456" s="697" t="s">
        <v>531</v>
      </c>
      <c r="C456" s="698" t="s">
        <v>543</v>
      </c>
      <c r="D456" s="699" t="s">
        <v>544</v>
      </c>
      <c r="E456" s="700">
        <v>50113013</v>
      </c>
      <c r="F456" s="699" t="s">
        <v>1299</v>
      </c>
      <c r="G456" s="698" t="s">
        <v>549</v>
      </c>
      <c r="H456" s="698">
        <v>96414</v>
      </c>
      <c r="I456" s="698">
        <v>96414</v>
      </c>
      <c r="J456" s="698" t="s">
        <v>1341</v>
      </c>
      <c r="K456" s="698" t="s">
        <v>1342</v>
      </c>
      <c r="L456" s="701">
        <v>58.671702127659572</v>
      </c>
      <c r="M456" s="701">
        <v>9.4</v>
      </c>
      <c r="N456" s="702">
        <v>551.51400000000001</v>
      </c>
    </row>
    <row r="457" spans="1:14" ht="14.45" customHeight="1" x14ac:dyDescent="0.2">
      <c r="A457" s="696" t="s">
        <v>530</v>
      </c>
      <c r="B457" s="697" t="s">
        <v>531</v>
      </c>
      <c r="C457" s="698" t="s">
        <v>543</v>
      </c>
      <c r="D457" s="699" t="s">
        <v>544</v>
      </c>
      <c r="E457" s="700">
        <v>50113013</v>
      </c>
      <c r="F457" s="699" t="s">
        <v>1299</v>
      </c>
      <c r="G457" s="698" t="s">
        <v>306</v>
      </c>
      <c r="H457" s="698">
        <v>995724</v>
      </c>
      <c r="I457" s="698">
        <v>242270</v>
      </c>
      <c r="J457" s="698" t="s">
        <v>938</v>
      </c>
      <c r="K457" s="698" t="s">
        <v>939</v>
      </c>
      <c r="L457" s="701">
        <v>885.5100000000001</v>
      </c>
      <c r="M457" s="701">
        <v>2.4</v>
      </c>
      <c r="N457" s="702">
        <v>2125.2240000000002</v>
      </c>
    </row>
    <row r="458" spans="1:14" ht="14.45" customHeight="1" x14ac:dyDescent="0.2">
      <c r="A458" s="696" t="s">
        <v>530</v>
      </c>
      <c r="B458" s="697" t="s">
        <v>531</v>
      </c>
      <c r="C458" s="698" t="s">
        <v>543</v>
      </c>
      <c r="D458" s="699" t="s">
        <v>544</v>
      </c>
      <c r="E458" s="700">
        <v>50113013</v>
      </c>
      <c r="F458" s="699" t="s">
        <v>1299</v>
      </c>
      <c r="G458" s="698" t="s">
        <v>563</v>
      </c>
      <c r="H458" s="698">
        <v>216704</v>
      </c>
      <c r="I458" s="698">
        <v>216704</v>
      </c>
      <c r="J458" s="698" t="s">
        <v>1343</v>
      </c>
      <c r="K458" s="698" t="s">
        <v>939</v>
      </c>
      <c r="L458" s="701">
        <v>1111</v>
      </c>
      <c r="M458" s="701">
        <v>10.4</v>
      </c>
      <c r="N458" s="702">
        <v>11554.4</v>
      </c>
    </row>
    <row r="459" spans="1:14" ht="14.45" customHeight="1" x14ac:dyDescent="0.2">
      <c r="A459" s="696" t="s">
        <v>530</v>
      </c>
      <c r="B459" s="697" t="s">
        <v>531</v>
      </c>
      <c r="C459" s="698" t="s">
        <v>543</v>
      </c>
      <c r="D459" s="699" t="s">
        <v>544</v>
      </c>
      <c r="E459" s="700">
        <v>50113013</v>
      </c>
      <c r="F459" s="699" t="s">
        <v>1299</v>
      </c>
      <c r="G459" s="698" t="s">
        <v>549</v>
      </c>
      <c r="H459" s="698">
        <v>192490</v>
      </c>
      <c r="I459" s="698">
        <v>92490</v>
      </c>
      <c r="J459" s="698" t="s">
        <v>1344</v>
      </c>
      <c r="K459" s="698" t="s">
        <v>1345</v>
      </c>
      <c r="L459" s="701">
        <v>121.01999999999997</v>
      </c>
      <c r="M459" s="701">
        <v>1</v>
      </c>
      <c r="N459" s="702">
        <v>121.01999999999997</v>
      </c>
    </row>
    <row r="460" spans="1:14" ht="14.45" customHeight="1" x14ac:dyDescent="0.2">
      <c r="A460" s="696" t="s">
        <v>530</v>
      </c>
      <c r="B460" s="697" t="s">
        <v>531</v>
      </c>
      <c r="C460" s="698" t="s">
        <v>543</v>
      </c>
      <c r="D460" s="699" t="s">
        <v>544</v>
      </c>
      <c r="E460" s="700">
        <v>50113013</v>
      </c>
      <c r="F460" s="699" t="s">
        <v>1299</v>
      </c>
      <c r="G460" s="698" t="s">
        <v>272</v>
      </c>
      <c r="H460" s="698">
        <v>134595</v>
      </c>
      <c r="I460" s="698">
        <v>134595</v>
      </c>
      <c r="J460" s="698" t="s">
        <v>1346</v>
      </c>
      <c r="K460" s="698" t="s">
        <v>1347</v>
      </c>
      <c r="L460" s="701">
        <v>415.53442424242394</v>
      </c>
      <c r="M460" s="701">
        <v>82.500000000000014</v>
      </c>
      <c r="N460" s="702">
        <v>34281.589999999982</v>
      </c>
    </row>
    <row r="461" spans="1:14" ht="14.45" customHeight="1" x14ac:dyDescent="0.2">
      <c r="A461" s="696" t="s">
        <v>530</v>
      </c>
      <c r="B461" s="697" t="s">
        <v>531</v>
      </c>
      <c r="C461" s="698" t="s">
        <v>543</v>
      </c>
      <c r="D461" s="699" t="s">
        <v>544</v>
      </c>
      <c r="E461" s="700">
        <v>50113013</v>
      </c>
      <c r="F461" s="699" t="s">
        <v>1299</v>
      </c>
      <c r="G461" s="698" t="s">
        <v>563</v>
      </c>
      <c r="H461" s="698">
        <v>173750</v>
      </c>
      <c r="I461" s="698">
        <v>173750</v>
      </c>
      <c r="J461" s="698" t="s">
        <v>1348</v>
      </c>
      <c r="K461" s="698" t="s">
        <v>582</v>
      </c>
      <c r="L461" s="701">
        <v>715.81355811618596</v>
      </c>
      <c r="M461" s="701">
        <v>159.80000000000001</v>
      </c>
      <c r="N461" s="702">
        <v>114387.00658696653</v>
      </c>
    </row>
    <row r="462" spans="1:14" ht="14.45" customHeight="1" x14ac:dyDescent="0.2">
      <c r="A462" s="696" t="s">
        <v>530</v>
      </c>
      <c r="B462" s="697" t="s">
        <v>531</v>
      </c>
      <c r="C462" s="698" t="s">
        <v>543</v>
      </c>
      <c r="D462" s="699" t="s">
        <v>544</v>
      </c>
      <c r="E462" s="700">
        <v>50113013</v>
      </c>
      <c r="F462" s="699" t="s">
        <v>1299</v>
      </c>
      <c r="G462" s="698" t="s">
        <v>306</v>
      </c>
      <c r="H462" s="698">
        <v>245255</v>
      </c>
      <c r="I462" s="698">
        <v>245255</v>
      </c>
      <c r="J462" s="698" t="s">
        <v>1349</v>
      </c>
      <c r="K462" s="698" t="s">
        <v>1350</v>
      </c>
      <c r="L462" s="701">
        <v>188.55454810290104</v>
      </c>
      <c r="M462" s="701">
        <v>190.79999999999998</v>
      </c>
      <c r="N462" s="702">
        <v>35976.207778033517</v>
      </c>
    </row>
    <row r="463" spans="1:14" ht="14.45" customHeight="1" x14ac:dyDescent="0.2">
      <c r="A463" s="696" t="s">
        <v>530</v>
      </c>
      <c r="B463" s="697" t="s">
        <v>531</v>
      </c>
      <c r="C463" s="698" t="s">
        <v>543</v>
      </c>
      <c r="D463" s="699" t="s">
        <v>544</v>
      </c>
      <c r="E463" s="700">
        <v>50113013</v>
      </c>
      <c r="F463" s="699" t="s">
        <v>1299</v>
      </c>
      <c r="G463" s="698" t="s">
        <v>563</v>
      </c>
      <c r="H463" s="698">
        <v>242332</v>
      </c>
      <c r="I463" s="698">
        <v>242332</v>
      </c>
      <c r="J463" s="698" t="s">
        <v>1349</v>
      </c>
      <c r="K463" s="698" t="s">
        <v>1351</v>
      </c>
      <c r="L463" s="701">
        <v>376.92000000000007</v>
      </c>
      <c r="M463" s="701">
        <v>5.1499999999999995</v>
      </c>
      <c r="N463" s="702">
        <v>1941.1380000000001</v>
      </c>
    </row>
    <row r="464" spans="1:14" ht="14.45" customHeight="1" x14ac:dyDescent="0.2">
      <c r="A464" s="696" t="s">
        <v>530</v>
      </c>
      <c r="B464" s="697" t="s">
        <v>531</v>
      </c>
      <c r="C464" s="698" t="s">
        <v>543</v>
      </c>
      <c r="D464" s="699" t="s">
        <v>544</v>
      </c>
      <c r="E464" s="700">
        <v>50113013</v>
      </c>
      <c r="F464" s="699" t="s">
        <v>1299</v>
      </c>
      <c r="G464" s="698" t="s">
        <v>563</v>
      </c>
      <c r="H464" s="698">
        <v>224407</v>
      </c>
      <c r="I464" s="698">
        <v>224407</v>
      </c>
      <c r="J464" s="698" t="s">
        <v>1349</v>
      </c>
      <c r="K464" s="698" t="s">
        <v>1352</v>
      </c>
      <c r="L464" s="701">
        <v>188.46</v>
      </c>
      <c r="M464" s="701">
        <v>9.3999999999999844</v>
      </c>
      <c r="N464" s="702">
        <v>1771.5239999999972</v>
      </c>
    </row>
    <row r="465" spans="1:14" ht="14.45" customHeight="1" x14ac:dyDescent="0.2">
      <c r="A465" s="696" t="s">
        <v>530</v>
      </c>
      <c r="B465" s="697" t="s">
        <v>531</v>
      </c>
      <c r="C465" s="698" t="s">
        <v>543</v>
      </c>
      <c r="D465" s="699" t="s">
        <v>544</v>
      </c>
      <c r="E465" s="700">
        <v>50113013</v>
      </c>
      <c r="F465" s="699" t="s">
        <v>1299</v>
      </c>
      <c r="G465" s="698" t="s">
        <v>563</v>
      </c>
      <c r="H465" s="698">
        <v>236842</v>
      </c>
      <c r="I465" s="698">
        <v>236842</v>
      </c>
      <c r="J465" s="698" t="s">
        <v>1353</v>
      </c>
      <c r="K465" s="698" t="s">
        <v>1354</v>
      </c>
      <c r="L465" s="701">
        <v>1655.78</v>
      </c>
      <c r="M465" s="701">
        <v>20</v>
      </c>
      <c r="N465" s="702">
        <v>33115.599999999999</v>
      </c>
    </row>
    <row r="466" spans="1:14" ht="14.45" customHeight="1" x14ac:dyDescent="0.2">
      <c r="A466" s="696" t="s">
        <v>530</v>
      </c>
      <c r="B466" s="697" t="s">
        <v>531</v>
      </c>
      <c r="C466" s="698" t="s">
        <v>543</v>
      </c>
      <c r="D466" s="699" t="s">
        <v>544</v>
      </c>
      <c r="E466" s="700">
        <v>50113013</v>
      </c>
      <c r="F466" s="699" t="s">
        <v>1299</v>
      </c>
      <c r="G466" s="698" t="s">
        <v>306</v>
      </c>
      <c r="H466" s="698">
        <v>232628</v>
      </c>
      <c r="I466" s="698">
        <v>232628</v>
      </c>
      <c r="J466" s="698" t="s">
        <v>1355</v>
      </c>
      <c r="K466" s="698" t="s">
        <v>1356</v>
      </c>
      <c r="L466" s="701">
        <v>4213.6859999999997</v>
      </c>
      <c r="M466" s="701">
        <v>1</v>
      </c>
      <c r="N466" s="702">
        <v>4213.6859999999997</v>
      </c>
    </row>
    <row r="467" spans="1:14" ht="14.45" customHeight="1" x14ac:dyDescent="0.2">
      <c r="A467" s="696" t="s">
        <v>530</v>
      </c>
      <c r="B467" s="697" t="s">
        <v>531</v>
      </c>
      <c r="C467" s="698" t="s">
        <v>543</v>
      </c>
      <c r="D467" s="699" t="s">
        <v>544</v>
      </c>
      <c r="E467" s="700">
        <v>50113013</v>
      </c>
      <c r="F467" s="699" t="s">
        <v>1299</v>
      </c>
      <c r="G467" s="698" t="s">
        <v>549</v>
      </c>
      <c r="H467" s="698">
        <v>101076</v>
      </c>
      <c r="I467" s="698">
        <v>1076</v>
      </c>
      <c r="J467" s="698" t="s">
        <v>1357</v>
      </c>
      <c r="K467" s="698" t="s">
        <v>1016</v>
      </c>
      <c r="L467" s="701">
        <v>78.02823529411765</v>
      </c>
      <c r="M467" s="701">
        <v>17</v>
      </c>
      <c r="N467" s="702">
        <v>1326.48</v>
      </c>
    </row>
    <row r="468" spans="1:14" ht="14.45" customHeight="1" x14ac:dyDescent="0.2">
      <c r="A468" s="696" t="s">
        <v>530</v>
      </c>
      <c r="B468" s="697" t="s">
        <v>531</v>
      </c>
      <c r="C468" s="698" t="s">
        <v>543</v>
      </c>
      <c r="D468" s="699" t="s">
        <v>544</v>
      </c>
      <c r="E468" s="700">
        <v>50113013</v>
      </c>
      <c r="F468" s="699" t="s">
        <v>1299</v>
      </c>
      <c r="G468" s="698" t="s">
        <v>306</v>
      </c>
      <c r="H468" s="698">
        <v>113453</v>
      </c>
      <c r="I468" s="698">
        <v>113453</v>
      </c>
      <c r="J468" s="698" t="s">
        <v>1358</v>
      </c>
      <c r="K468" s="698" t="s">
        <v>1359</v>
      </c>
      <c r="L468" s="701">
        <v>748.00000000000023</v>
      </c>
      <c r="M468" s="701">
        <v>142.79999999999998</v>
      </c>
      <c r="N468" s="702">
        <v>106814.40000000002</v>
      </c>
    </row>
    <row r="469" spans="1:14" ht="14.45" customHeight="1" x14ac:dyDescent="0.2">
      <c r="A469" s="696" t="s">
        <v>530</v>
      </c>
      <c r="B469" s="697" t="s">
        <v>531</v>
      </c>
      <c r="C469" s="698" t="s">
        <v>543</v>
      </c>
      <c r="D469" s="699" t="s">
        <v>544</v>
      </c>
      <c r="E469" s="700">
        <v>50113013</v>
      </c>
      <c r="F469" s="699" t="s">
        <v>1299</v>
      </c>
      <c r="G469" s="698" t="s">
        <v>563</v>
      </c>
      <c r="H469" s="698">
        <v>173857</v>
      </c>
      <c r="I469" s="698">
        <v>173857</v>
      </c>
      <c r="J469" s="698" t="s">
        <v>1360</v>
      </c>
      <c r="K469" s="698" t="s">
        <v>1361</v>
      </c>
      <c r="L469" s="701">
        <v>809.55160142348768</v>
      </c>
      <c r="M469" s="701">
        <v>28.1</v>
      </c>
      <c r="N469" s="702">
        <v>22748.400000000005</v>
      </c>
    </row>
    <row r="470" spans="1:14" ht="14.45" customHeight="1" x14ac:dyDescent="0.2">
      <c r="A470" s="696" t="s">
        <v>530</v>
      </c>
      <c r="B470" s="697" t="s">
        <v>531</v>
      </c>
      <c r="C470" s="698" t="s">
        <v>543</v>
      </c>
      <c r="D470" s="699" t="s">
        <v>544</v>
      </c>
      <c r="E470" s="700">
        <v>50113013</v>
      </c>
      <c r="F470" s="699" t="s">
        <v>1299</v>
      </c>
      <c r="G470" s="698" t="s">
        <v>549</v>
      </c>
      <c r="H470" s="698">
        <v>106264</v>
      </c>
      <c r="I470" s="698">
        <v>6264</v>
      </c>
      <c r="J470" s="698" t="s">
        <v>1362</v>
      </c>
      <c r="K470" s="698" t="s">
        <v>1363</v>
      </c>
      <c r="L470" s="701">
        <v>25.48</v>
      </c>
      <c r="M470" s="701">
        <v>1</v>
      </c>
      <c r="N470" s="702">
        <v>25.48</v>
      </c>
    </row>
    <row r="471" spans="1:14" ht="14.45" customHeight="1" x14ac:dyDescent="0.2">
      <c r="A471" s="696" t="s">
        <v>530</v>
      </c>
      <c r="B471" s="697" t="s">
        <v>531</v>
      </c>
      <c r="C471" s="698" t="s">
        <v>543</v>
      </c>
      <c r="D471" s="699" t="s">
        <v>544</v>
      </c>
      <c r="E471" s="700">
        <v>50113013</v>
      </c>
      <c r="F471" s="699" t="s">
        <v>1299</v>
      </c>
      <c r="G471" s="698" t="s">
        <v>563</v>
      </c>
      <c r="H471" s="698">
        <v>206563</v>
      </c>
      <c r="I471" s="698">
        <v>206563</v>
      </c>
      <c r="J471" s="698" t="s">
        <v>1364</v>
      </c>
      <c r="K471" s="698" t="s">
        <v>1365</v>
      </c>
      <c r="L471" s="701">
        <v>20.585000000000001</v>
      </c>
      <c r="M471" s="701">
        <v>160</v>
      </c>
      <c r="N471" s="702">
        <v>3293.6</v>
      </c>
    </row>
    <row r="472" spans="1:14" ht="14.45" customHeight="1" x14ac:dyDescent="0.2">
      <c r="A472" s="696" t="s">
        <v>530</v>
      </c>
      <c r="B472" s="697" t="s">
        <v>531</v>
      </c>
      <c r="C472" s="698" t="s">
        <v>543</v>
      </c>
      <c r="D472" s="699" t="s">
        <v>544</v>
      </c>
      <c r="E472" s="700">
        <v>50113013</v>
      </c>
      <c r="F472" s="699" t="s">
        <v>1299</v>
      </c>
      <c r="G472" s="698" t="s">
        <v>306</v>
      </c>
      <c r="H472" s="698">
        <v>206567</v>
      </c>
      <c r="I472" s="698">
        <v>206567</v>
      </c>
      <c r="J472" s="698" t="s">
        <v>1364</v>
      </c>
      <c r="K472" s="698" t="s">
        <v>1366</v>
      </c>
      <c r="L472" s="701">
        <v>482.77</v>
      </c>
      <c r="M472" s="701">
        <v>1</v>
      </c>
      <c r="N472" s="702">
        <v>482.77</v>
      </c>
    </row>
    <row r="473" spans="1:14" ht="14.45" customHeight="1" x14ac:dyDescent="0.2">
      <c r="A473" s="696" t="s">
        <v>530</v>
      </c>
      <c r="B473" s="697" t="s">
        <v>531</v>
      </c>
      <c r="C473" s="698" t="s">
        <v>543</v>
      </c>
      <c r="D473" s="699" t="s">
        <v>544</v>
      </c>
      <c r="E473" s="700">
        <v>50113013</v>
      </c>
      <c r="F473" s="699" t="s">
        <v>1299</v>
      </c>
      <c r="G473" s="698" t="s">
        <v>549</v>
      </c>
      <c r="H473" s="698">
        <v>225174</v>
      </c>
      <c r="I473" s="698">
        <v>225174</v>
      </c>
      <c r="J473" s="698" t="s">
        <v>1367</v>
      </c>
      <c r="K473" s="698" t="s">
        <v>1368</v>
      </c>
      <c r="L473" s="701">
        <v>42.99</v>
      </c>
      <c r="M473" s="701">
        <v>1</v>
      </c>
      <c r="N473" s="702">
        <v>42.99</v>
      </c>
    </row>
    <row r="474" spans="1:14" ht="14.45" customHeight="1" x14ac:dyDescent="0.2">
      <c r="A474" s="696" t="s">
        <v>530</v>
      </c>
      <c r="B474" s="697" t="s">
        <v>531</v>
      </c>
      <c r="C474" s="698" t="s">
        <v>543</v>
      </c>
      <c r="D474" s="699" t="s">
        <v>544</v>
      </c>
      <c r="E474" s="700">
        <v>50113013</v>
      </c>
      <c r="F474" s="699" t="s">
        <v>1299</v>
      </c>
      <c r="G474" s="698" t="s">
        <v>549</v>
      </c>
      <c r="H474" s="698">
        <v>225175</v>
      </c>
      <c r="I474" s="698">
        <v>225175</v>
      </c>
      <c r="J474" s="698" t="s">
        <v>1367</v>
      </c>
      <c r="K474" s="698" t="s">
        <v>1369</v>
      </c>
      <c r="L474" s="701">
        <v>43.415999999999997</v>
      </c>
      <c r="M474" s="701">
        <v>5</v>
      </c>
      <c r="N474" s="702">
        <v>217.07999999999998</v>
      </c>
    </row>
    <row r="475" spans="1:14" ht="14.45" customHeight="1" x14ac:dyDescent="0.2">
      <c r="A475" s="696" t="s">
        <v>530</v>
      </c>
      <c r="B475" s="697" t="s">
        <v>531</v>
      </c>
      <c r="C475" s="698" t="s">
        <v>543</v>
      </c>
      <c r="D475" s="699" t="s">
        <v>544</v>
      </c>
      <c r="E475" s="700">
        <v>50113013</v>
      </c>
      <c r="F475" s="699" t="s">
        <v>1299</v>
      </c>
      <c r="G475" s="698" t="s">
        <v>563</v>
      </c>
      <c r="H475" s="698">
        <v>126127</v>
      </c>
      <c r="I475" s="698">
        <v>26127</v>
      </c>
      <c r="J475" s="698" t="s">
        <v>1370</v>
      </c>
      <c r="K475" s="698" t="s">
        <v>1371</v>
      </c>
      <c r="L475" s="701">
        <v>2237.7300000000005</v>
      </c>
      <c r="M475" s="701">
        <v>99.1</v>
      </c>
      <c r="N475" s="702">
        <v>221759.04300000003</v>
      </c>
    </row>
    <row r="476" spans="1:14" ht="14.45" customHeight="1" x14ac:dyDescent="0.2">
      <c r="A476" s="696" t="s">
        <v>530</v>
      </c>
      <c r="B476" s="697" t="s">
        <v>531</v>
      </c>
      <c r="C476" s="698" t="s">
        <v>543</v>
      </c>
      <c r="D476" s="699" t="s">
        <v>544</v>
      </c>
      <c r="E476" s="700">
        <v>50113013</v>
      </c>
      <c r="F476" s="699" t="s">
        <v>1299</v>
      </c>
      <c r="G476" s="698" t="s">
        <v>563</v>
      </c>
      <c r="H476" s="698">
        <v>166269</v>
      </c>
      <c r="I476" s="698">
        <v>166269</v>
      </c>
      <c r="J476" s="698" t="s">
        <v>1372</v>
      </c>
      <c r="K476" s="698" t="s">
        <v>1373</v>
      </c>
      <c r="L476" s="701">
        <v>52.879927033050826</v>
      </c>
      <c r="M476" s="701">
        <v>91</v>
      </c>
      <c r="N476" s="702">
        <v>4812.0733600076255</v>
      </c>
    </row>
    <row r="477" spans="1:14" ht="14.45" customHeight="1" x14ac:dyDescent="0.2">
      <c r="A477" s="696" t="s">
        <v>530</v>
      </c>
      <c r="B477" s="697" t="s">
        <v>531</v>
      </c>
      <c r="C477" s="698" t="s">
        <v>543</v>
      </c>
      <c r="D477" s="699" t="s">
        <v>544</v>
      </c>
      <c r="E477" s="700">
        <v>50113013</v>
      </c>
      <c r="F477" s="699" t="s">
        <v>1299</v>
      </c>
      <c r="G477" s="698" t="s">
        <v>563</v>
      </c>
      <c r="H477" s="698">
        <v>166265</v>
      </c>
      <c r="I477" s="698">
        <v>166265</v>
      </c>
      <c r="J477" s="698" t="s">
        <v>1374</v>
      </c>
      <c r="K477" s="698" t="s">
        <v>1375</v>
      </c>
      <c r="L477" s="701">
        <v>33.388199999999998</v>
      </c>
      <c r="M477" s="701">
        <v>50</v>
      </c>
      <c r="N477" s="702">
        <v>1669.4099999999999</v>
      </c>
    </row>
    <row r="478" spans="1:14" ht="14.45" customHeight="1" x14ac:dyDescent="0.2">
      <c r="A478" s="696" t="s">
        <v>530</v>
      </c>
      <c r="B478" s="697" t="s">
        <v>531</v>
      </c>
      <c r="C478" s="698" t="s">
        <v>543</v>
      </c>
      <c r="D478" s="699" t="s">
        <v>544</v>
      </c>
      <c r="E478" s="700">
        <v>50113013</v>
      </c>
      <c r="F478" s="699" t="s">
        <v>1299</v>
      </c>
      <c r="G478" s="698" t="s">
        <v>306</v>
      </c>
      <c r="H478" s="698">
        <v>211760</v>
      </c>
      <c r="I478" s="698">
        <v>211760</v>
      </c>
      <c r="J478" s="698" t="s">
        <v>1376</v>
      </c>
      <c r="K478" s="698" t="s">
        <v>1377</v>
      </c>
      <c r="L478" s="701">
        <v>880</v>
      </c>
      <c r="M478" s="701">
        <v>31</v>
      </c>
      <c r="N478" s="702">
        <v>27280</v>
      </c>
    </row>
    <row r="479" spans="1:14" ht="14.45" customHeight="1" x14ac:dyDescent="0.2">
      <c r="A479" s="696" t="s">
        <v>530</v>
      </c>
      <c r="B479" s="697" t="s">
        <v>531</v>
      </c>
      <c r="C479" s="698" t="s">
        <v>543</v>
      </c>
      <c r="D479" s="699" t="s">
        <v>544</v>
      </c>
      <c r="E479" s="700">
        <v>50113013</v>
      </c>
      <c r="F479" s="699" t="s">
        <v>1299</v>
      </c>
      <c r="G479" s="698" t="s">
        <v>549</v>
      </c>
      <c r="H479" s="698">
        <v>209414</v>
      </c>
      <c r="I479" s="698">
        <v>209414</v>
      </c>
      <c r="J479" s="698" t="s">
        <v>1378</v>
      </c>
      <c r="K479" s="698" t="s">
        <v>1379</v>
      </c>
      <c r="L479" s="701">
        <v>20672.96</v>
      </c>
      <c r="M479" s="701">
        <v>2</v>
      </c>
      <c r="N479" s="702">
        <v>41345.919999999998</v>
      </c>
    </row>
    <row r="480" spans="1:14" ht="14.45" customHeight="1" x14ac:dyDescent="0.2">
      <c r="A480" s="696" t="s">
        <v>530</v>
      </c>
      <c r="B480" s="697" t="s">
        <v>531</v>
      </c>
      <c r="C480" s="698" t="s">
        <v>543</v>
      </c>
      <c r="D480" s="699" t="s">
        <v>544</v>
      </c>
      <c r="E480" s="700">
        <v>50113014</v>
      </c>
      <c r="F480" s="699" t="s">
        <v>1380</v>
      </c>
      <c r="G480" s="698" t="s">
        <v>563</v>
      </c>
      <c r="H480" s="698">
        <v>850734</v>
      </c>
      <c r="I480" s="698">
        <v>149384</v>
      </c>
      <c r="J480" s="698" t="s">
        <v>1381</v>
      </c>
      <c r="K480" s="698" t="s">
        <v>1382</v>
      </c>
      <c r="L480" s="701">
        <v>1115.252</v>
      </c>
      <c r="M480" s="701">
        <v>10</v>
      </c>
      <c r="N480" s="702">
        <v>11152.52</v>
      </c>
    </row>
    <row r="481" spans="1:14" ht="14.45" customHeight="1" x14ac:dyDescent="0.2">
      <c r="A481" s="696" t="s">
        <v>530</v>
      </c>
      <c r="B481" s="697" t="s">
        <v>531</v>
      </c>
      <c r="C481" s="698" t="s">
        <v>543</v>
      </c>
      <c r="D481" s="699" t="s">
        <v>544</v>
      </c>
      <c r="E481" s="700">
        <v>50113014</v>
      </c>
      <c r="F481" s="699" t="s">
        <v>1380</v>
      </c>
      <c r="G481" s="698" t="s">
        <v>563</v>
      </c>
      <c r="H481" s="698">
        <v>164407</v>
      </c>
      <c r="I481" s="698">
        <v>164407</v>
      </c>
      <c r="J481" s="698" t="s">
        <v>1383</v>
      </c>
      <c r="K481" s="698" t="s">
        <v>1384</v>
      </c>
      <c r="L481" s="701">
        <v>638</v>
      </c>
      <c r="M481" s="701">
        <v>16.399999999999999</v>
      </c>
      <c r="N481" s="702">
        <v>10463.199999999999</v>
      </c>
    </row>
    <row r="482" spans="1:14" ht="14.45" customHeight="1" x14ac:dyDescent="0.2">
      <c r="A482" s="696" t="s">
        <v>530</v>
      </c>
      <c r="B482" s="697" t="s">
        <v>531</v>
      </c>
      <c r="C482" s="698" t="s">
        <v>543</v>
      </c>
      <c r="D482" s="699" t="s">
        <v>544</v>
      </c>
      <c r="E482" s="700">
        <v>50113014</v>
      </c>
      <c r="F482" s="699" t="s">
        <v>1380</v>
      </c>
      <c r="G482" s="698" t="s">
        <v>563</v>
      </c>
      <c r="H482" s="698">
        <v>164401</v>
      </c>
      <c r="I482" s="698">
        <v>164401</v>
      </c>
      <c r="J482" s="698" t="s">
        <v>1383</v>
      </c>
      <c r="K482" s="698" t="s">
        <v>1385</v>
      </c>
      <c r="L482" s="701">
        <v>318.99999899706847</v>
      </c>
      <c r="M482" s="701">
        <v>62.900000000000006</v>
      </c>
      <c r="N482" s="702">
        <v>20065.099936915609</v>
      </c>
    </row>
    <row r="483" spans="1:14" ht="14.45" customHeight="1" x14ac:dyDescent="0.2">
      <c r="A483" s="696" t="s">
        <v>530</v>
      </c>
      <c r="B483" s="697" t="s">
        <v>531</v>
      </c>
      <c r="C483" s="698" t="s">
        <v>543</v>
      </c>
      <c r="D483" s="699" t="s">
        <v>544</v>
      </c>
      <c r="E483" s="700">
        <v>50113014</v>
      </c>
      <c r="F483" s="699" t="s">
        <v>1380</v>
      </c>
      <c r="G483" s="698" t="s">
        <v>306</v>
      </c>
      <c r="H483" s="698">
        <v>129428</v>
      </c>
      <c r="I483" s="698">
        <v>500720</v>
      </c>
      <c r="J483" s="698" t="s">
        <v>1386</v>
      </c>
      <c r="K483" s="698" t="s">
        <v>1387</v>
      </c>
      <c r="L483" s="701">
        <v>3630</v>
      </c>
      <c r="M483" s="701">
        <v>40</v>
      </c>
      <c r="N483" s="702">
        <v>145200</v>
      </c>
    </row>
    <row r="484" spans="1:14" ht="14.45" customHeight="1" thickBot="1" x14ac:dyDescent="0.25">
      <c r="A484" s="703" t="s">
        <v>530</v>
      </c>
      <c r="B484" s="704" t="s">
        <v>531</v>
      </c>
      <c r="C484" s="705" t="s">
        <v>543</v>
      </c>
      <c r="D484" s="706" t="s">
        <v>544</v>
      </c>
      <c r="E484" s="707">
        <v>50113014</v>
      </c>
      <c r="F484" s="706" t="s">
        <v>1380</v>
      </c>
      <c r="G484" s="705" t="s">
        <v>306</v>
      </c>
      <c r="H484" s="705">
        <v>196852</v>
      </c>
      <c r="I484" s="705">
        <v>196852</v>
      </c>
      <c r="J484" s="705" t="s">
        <v>1388</v>
      </c>
      <c r="K484" s="705" t="s">
        <v>1389</v>
      </c>
      <c r="L484" s="708">
        <v>611.04</v>
      </c>
      <c r="M484" s="708">
        <v>20</v>
      </c>
      <c r="N484" s="709">
        <v>12220.8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432472A-EBB2-4048-AC7E-30E54859378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2" customWidth="1"/>
    <col min="3" max="3" width="5.5703125" style="315" customWidth="1"/>
    <col min="4" max="4" width="10.85546875" style="312" customWidth="1"/>
    <col min="5" max="5" width="5.5703125" style="315" customWidth="1"/>
    <col min="6" max="6" width="10.85546875" style="312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0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1390</v>
      </c>
      <c r="B5" s="687">
        <v>446407.19577803364</v>
      </c>
      <c r="C5" s="714">
        <v>0.2029653766561878</v>
      </c>
      <c r="D5" s="687">
        <v>1753018.1600757528</v>
      </c>
      <c r="E5" s="714">
        <v>0.79703462334381225</v>
      </c>
      <c r="F5" s="688">
        <v>2199425.3558537862</v>
      </c>
    </row>
    <row r="6" spans="1:6" ht="14.45" customHeight="1" thickBot="1" x14ac:dyDescent="0.25">
      <c r="A6" s="720" t="s">
        <v>3</v>
      </c>
      <c r="B6" s="721">
        <v>446407.19577803364</v>
      </c>
      <c r="C6" s="722">
        <v>0.2029653766561878</v>
      </c>
      <c r="D6" s="721">
        <v>1753018.1600757528</v>
      </c>
      <c r="E6" s="722">
        <v>0.79703462334381225</v>
      </c>
      <c r="F6" s="723">
        <v>2199425.3558537862</v>
      </c>
    </row>
    <row r="7" spans="1:6" ht="14.45" customHeight="1" thickBot="1" x14ac:dyDescent="0.25"/>
    <row r="8" spans="1:6" ht="14.45" customHeight="1" x14ac:dyDescent="0.2">
      <c r="A8" s="730" t="s">
        <v>1391</v>
      </c>
      <c r="B8" s="694">
        <v>3096.4800000000005</v>
      </c>
      <c r="C8" s="715">
        <v>7.6521737497261391E-2</v>
      </c>
      <c r="D8" s="694">
        <v>37368.8845</v>
      </c>
      <c r="E8" s="715">
        <v>0.92347826250273857</v>
      </c>
      <c r="F8" s="695">
        <v>40465.364500000003</v>
      </c>
    </row>
    <row r="9" spans="1:6" ht="14.45" customHeight="1" x14ac:dyDescent="0.2">
      <c r="A9" s="731" t="s">
        <v>1392</v>
      </c>
      <c r="B9" s="701"/>
      <c r="C9" s="726">
        <v>0</v>
      </c>
      <c r="D9" s="701">
        <v>3286.8000000000006</v>
      </c>
      <c r="E9" s="726">
        <v>1</v>
      </c>
      <c r="F9" s="702">
        <v>3286.8000000000006</v>
      </c>
    </row>
    <row r="10" spans="1:6" ht="14.45" customHeight="1" x14ac:dyDescent="0.2">
      <c r="A10" s="731" t="s">
        <v>1393</v>
      </c>
      <c r="B10" s="701"/>
      <c r="C10" s="726">
        <v>0</v>
      </c>
      <c r="D10" s="701">
        <v>137.36999999999998</v>
      </c>
      <c r="E10" s="726">
        <v>1</v>
      </c>
      <c r="F10" s="702">
        <v>137.36999999999998</v>
      </c>
    </row>
    <row r="11" spans="1:6" ht="14.45" customHeight="1" x14ac:dyDescent="0.2">
      <c r="A11" s="731" t="s">
        <v>1394</v>
      </c>
      <c r="B11" s="701"/>
      <c r="C11" s="726">
        <v>0</v>
      </c>
      <c r="D11" s="701">
        <v>129877.76994638797</v>
      </c>
      <c r="E11" s="726">
        <v>1</v>
      </c>
      <c r="F11" s="702">
        <v>129877.76994638797</v>
      </c>
    </row>
    <row r="12" spans="1:6" ht="14.45" customHeight="1" x14ac:dyDescent="0.2">
      <c r="A12" s="731" t="s">
        <v>1395</v>
      </c>
      <c r="B12" s="701"/>
      <c r="C12" s="726">
        <v>0</v>
      </c>
      <c r="D12" s="701">
        <v>179.3</v>
      </c>
      <c r="E12" s="726">
        <v>1</v>
      </c>
      <c r="F12" s="702">
        <v>179.3</v>
      </c>
    </row>
    <row r="13" spans="1:6" ht="14.45" customHeight="1" x14ac:dyDescent="0.2">
      <c r="A13" s="731" t="s">
        <v>1396</v>
      </c>
      <c r="B13" s="701"/>
      <c r="C13" s="726">
        <v>0</v>
      </c>
      <c r="D13" s="701">
        <v>77.740000000000009</v>
      </c>
      <c r="E13" s="726">
        <v>1</v>
      </c>
      <c r="F13" s="702">
        <v>77.740000000000009</v>
      </c>
    </row>
    <row r="14" spans="1:6" ht="14.45" customHeight="1" x14ac:dyDescent="0.2">
      <c r="A14" s="731" t="s">
        <v>1397</v>
      </c>
      <c r="B14" s="701"/>
      <c r="C14" s="726">
        <v>0</v>
      </c>
      <c r="D14" s="701">
        <v>543.32000000000005</v>
      </c>
      <c r="E14" s="726">
        <v>1</v>
      </c>
      <c r="F14" s="702">
        <v>543.32000000000005</v>
      </c>
    </row>
    <row r="15" spans="1:6" ht="14.45" customHeight="1" x14ac:dyDescent="0.2">
      <c r="A15" s="731" t="s">
        <v>1398</v>
      </c>
      <c r="B15" s="701">
        <v>1416.28</v>
      </c>
      <c r="C15" s="726">
        <v>1</v>
      </c>
      <c r="D15" s="701"/>
      <c r="E15" s="726">
        <v>0</v>
      </c>
      <c r="F15" s="702">
        <v>1416.28</v>
      </c>
    </row>
    <row r="16" spans="1:6" ht="14.45" customHeight="1" x14ac:dyDescent="0.2">
      <c r="A16" s="731" t="s">
        <v>1399</v>
      </c>
      <c r="B16" s="701"/>
      <c r="C16" s="726">
        <v>0</v>
      </c>
      <c r="D16" s="701">
        <v>1954.4298684764594</v>
      </c>
      <c r="E16" s="726">
        <v>1</v>
      </c>
      <c r="F16" s="702">
        <v>1954.4298684764594</v>
      </c>
    </row>
    <row r="17" spans="1:6" ht="14.45" customHeight="1" x14ac:dyDescent="0.2">
      <c r="A17" s="731" t="s">
        <v>1400</v>
      </c>
      <c r="B17" s="701"/>
      <c r="C17" s="726">
        <v>0</v>
      </c>
      <c r="D17" s="701">
        <v>174.23</v>
      </c>
      <c r="E17" s="726">
        <v>1</v>
      </c>
      <c r="F17" s="702">
        <v>174.23</v>
      </c>
    </row>
    <row r="18" spans="1:6" ht="14.45" customHeight="1" x14ac:dyDescent="0.2">
      <c r="A18" s="731" t="s">
        <v>1401</v>
      </c>
      <c r="B18" s="701"/>
      <c r="C18" s="726">
        <v>0</v>
      </c>
      <c r="D18" s="701">
        <v>182.77000000000007</v>
      </c>
      <c r="E18" s="726">
        <v>1</v>
      </c>
      <c r="F18" s="702">
        <v>182.77000000000007</v>
      </c>
    </row>
    <row r="19" spans="1:6" ht="14.45" customHeight="1" x14ac:dyDescent="0.2">
      <c r="A19" s="731" t="s">
        <v>1402</v>
      </c>
      <c r="B19" s="701">
        <v>93.52000000000001</v>
      </c>
      <c r="C19" s="726">
        <v>1</v>
      </c>
      <c r="D19" s="701"/>
      <c r="E19" s="726">
        <v>0</v>
      </c>
      <c r="F19" s="702">
        <v>93.52000000000001</v>
      </c>
    </row>
    <row r="20" spans="1:6" ht="14.45" customHeight="1" x14ac:dyDescent="0.2">
      <c r="A20" s="731" t="s">
        <v>1403</v>
      </c>
      <c r="B20" s="701"/>
      <c r="C20" s="726">
        <v>0</v>
      </c>
      <c r="D20" s="701">
        <v>265.27000000000004</v>
      </c>
      <c r="E20" s="726">
        <v>1</v>
      </c>
      <c r="F20" s="702">
        <v>265.27000000000004</v>
      </c>
    </row>
    <row r="21" spans="1:6" ht="14.45" customHeight="1" x14ac:dyDescent="0.2">
      <c r="A21" s="731" t="s">
        <v>1404</v>
      </c>
      <c r="B21" s="701"/>
      <c r="C21" s="726">
        <v>0</v>
      </c>
      <c r="D21" s="701">
        <v>47.160000000000018</v>
      </c>
      <c r="E21" s="726">
        <v>1</v>
      </c>
      <c r="F21" s="702">
        <v>47.160000000000018</v>
      </c>
    </row>
    <row r="22" spans="1:6" ht="14.45" customHeight="1" x14ac:dyDescent="0.2">
      <c r="A22" s="731" t="s">
        <v>1405</v>
      </c>
      <c r="B22" s="701"/>
      <c r="C22" s="726">
        <v>0</v>
      </c>
      <c r="D22" s="701">
        <v>158.97999999999999</v>
      </c>
      <c r="E22" s="726">
        <v>1</v>
      </c>
      <c r="F22" s="702">
        <v>158.97999999999999</v>
      </c>
    </row>
    <row r="23" spans="1:6" ht="14.45" customHeight="1" x14ac:dyDescent="0.2">
      <c r="A23" s="731" t="s">
        <v>1406</v>
      </c>
      <c r="B23" s="701"/>
      <c r="C23" s="726">
        <v>0</v>
      </c>
      <c r="D23" s="701">
        <v>121.95</v>
      </c>
      <c r="E23" s="726">
        <v>1</v>
      </c>
      <c r="F23" s="702">
        <v>121.95</v>
      </c>
    </row>
    <row r="24" spans="1:6" ht="14.45" customHeight="1" x14ac:dyDescent="0.2">
      <c r="A24" s="731" t="s">
        <v>1407</v>
      </c>
      <c r="B24" s="701"/>
      <c r="C24" s="726">
        <v>0</v>
      </c>
      <c r="D24" s="701">
        <v>99.23</v>
      </c>
      <c r="E24" s="726">
        <v>1</v>
      </c>
      <c r="F24" s="702">
        <v>99.23</v>
      </c>
    </row>
    <row r="25" spans="1:6" ht="14.45" customHeight="1" x14ac:dyDescent="0.2">
      <c r="A25" s="731" t="s">
        <v>1408</v>
      </c>
      <c r="B25" s="701"/>
      <c r="C25" s="726">
        <v>0</v>
      </c>
      <c r="D25" s="701">
        <v>299750</v>
      </c>
      <c r="E25" s="726">
        <v>1</v>
      </c>
      <c r="F25" s="702">
        <v>299750</v>
      </c>
    </row>
    <row r="26" spans="1:6" ht="14.45" customHeight="1" x14ac:dyDescent="0.2">
      <c r="A26" s="731" t="s">
        <v>1409</v>
      </c>
      <c r="B26" s="701"/>
      <c r="C26" s="726">
        <v>0</v>
      </c>
      <c r="D26" s="701">
        <v>8597.6</v>
      </c>
      <c r="E26" s="726">
        <v>1</v>
      </c>
      <c r="F26" s="702">
        <v>8597.6</v>
      </c>
    </row>
    <row r="27" spans="1:6" ht="14.45" customHeight="1" x14ac:dyDescent="0.2">
      <c r="A27" s="731" t="s">
        <v>1410</v>
      </c>
      <c r="B27" s="701"/>
      <c r="C27" s="726">
        <v>0</v>
      </c>
      <c r="D27" s="701">
        <v>221759.04300000003</v>
      </c>
      <c r="E27" s="726">
        <v>1</v>
      </c>
      <c r="F27" s="702">
        <v>221759.04300000003</v>
      </c>
    </row>
    <row r="28" spans="1:6" ht="14.45" customHeight="1" x14ac:dyDescent="0.2">
      <c r="A28" s="731" t="s">
        <v>1411</v>
      </c>
      <c r="B28" s="701"/>
      <c r="C28" s="726">
        <v>0</v>
      </c>
      <c r="D28" s="701">
        <v>1626.9660000000001</v>
      </c>
      <c r="E28" s="726">
        <v>1</v>
      </c>
      <c r="F28" s="702">
        <v>1626.9660000000001</v>
      </c>
    </row>
    <row r="29" spans="1:6" ht="14.45" customHeight="1" x14ac:dyDescent="0.2">
      <c r="A29" s="731" t="s">
        <v>1412</v>
      </c>
      <c r="B29" s="701">
        <v>482.77</v>
      </c>
      <c r="C29" s="726">
        <v>0.12783969791095684</v>
      </c>
      <c r="D29" s="701">
        <v>3293.5999999999995</v>
      </c>
      <c r="E29" s="726">
        <v>0.87216030208904316</v>
      </c>
      <c r="F29" s="702">
        <v>3776.3699999999994</v>
      </c>
    </row>
    <row r="30" spans="1:6" ht="14.45" customHeight="1" x14ac:dyDescent="0.2">
      <c r="A30" s="731" t="s">
        <v>1413</v>
      </c>
      <c r="B30" s="701"/>
      <c r="C30" s="726">
        <v>0</v>
      </c>
      <c r="D30" s="701">
        <v>114387.00658696666</v>
      </c>
      <c r="E30" s="726">
        <v>1</v>
      </c>
      <c r="F30" s="702">
        <v>114387.00658696666</v>
      </c>
    </row>
    <row r="31" spans="1:6" ht="14.45" customHeight="1" x14ac:dyDescent="0.2">
      <c r="A31" s="731" t="s">
        <v>1414</v>
      </c>
      <c r="B31" s="701"/>
      <c r="C31" s="726">
        <v>0</v>
      </c>
      <c r="D31" s="701">
        <v>2748.8999999999996</v>
      </c>
      <c r="E31" s="726">
        <v>1</v>
      </c>
      <c r="F31" s="702">
        <v>2748.8999999999996</v>
      </c>
    </row>
    <row r="32" spans="1:6" ht="14.45" customHeight="1" x14ac:dyDescent="0.2">
      <c r="A32" s="731" t="s">
        <v>1415</v>
      </c>
      <c r="B32" s="701">
        <v>8710.24</v>
      </c>
      <c r="C32" s="726">
        <v>1</v>
      </c>
      <c r="D32" s="701"/>
      <c r="E32" s="726">
        <v>0</v>
      </c>
      <c r="F32" s="702">
        <v>8710.24</v>
      </c>
    </row>
    <row r="33" spans="1:6" ht="14.45" customHeight="1" x14ac:dyDescent="0.2">
      <c r="A33" s="731" t="s">
        <v>1416</v>
      </c>
      <c r="B33" s="701">
        <v>4213.6859999999997</v>
      </c>
      <c r="C33" s="726">
        <v>1</v>
      </c>
      <c r="D33" s="701"/>
      <c r="E33" s="726">
        <v>0</v>
      </c>
      <c r="F33" s="702">
        <v>4213.6859999999997</v>
      </c>
    </row>
    <row r="34" spans="1:6" ht="14.45" customHeight="1" x14ac:dyDescent="0.2">
      <c r="A34" s="731" t="s">
        <v>1417</v>
      </c>
      <c r="B34" s="701"/>
      <c r="C34" s="726">
        <v>0</v>
      </c>
      <c r="D34" s="701">
        <v>15030.400000000001</v>
      </c>
      <c r="E34" s="726">
        <v>1</v>
      </c>
      <c r="F34" s="702">
        <v>15030.400000000001</v>
      </c>
    </row>
    <row r="35" spans="1:6" ht="14.45" customHeight="1" x14ac:dyDescent="0.2">
      <c r="A35" s="731" t="s">
        <v>1418</v>
      </c>
      <c r="B35" s="701"/>
      <c r="C35" s="726">
        <v>0</v>
      </c>
      <c r="D35" s="701">
        <v>6481.4833600076254</v>
      </c>
      <c r="E35" s="726">
        <v>1</v>
      </c>
      <c r="F35" s="702">
        <v>6481.4833600076254</v>
      </c>
    </row>
    <row r="36" spans="1:6" ht="14.45" customHeight="1" x14ac:dyDescent="0.2">
      <c r="A36" s="731" t="s">
        <v>1419</v>
      </c>
      <c r="B36" s="701"/>
      <c r="C36" s="726">
        <v>0</v>
      </c>
      <c r="D36" s="701">
        <v>20504.937999999998</v>
      </c>
      <c r="E36" s="726">
        <v>1</v>
      </c>
      <c r="F36" s="702">
        <v>20504.937999999998</v>
      </c>
    </row>
    <row r="37" spans="1:6" ht="14.45" customHeight="1" x14ac:dyDescent="0.2">
      <c r="A37" s="731" t="s">
        <v>1420</v>
      </c>
      <c r="B37" s="701">
        <v>35976.207778033619</v>
      </c>
      <c r="C37" s="726">
        <v>0.90645583961539711</v>
      </c>
      <c r="D37" s="701">
        <v>3712.6619999999975</v>
      </c>
      <c r="E37" s="726">
        <v>9.3544160384602948E-2</v>
      </c>
      <c r="F37" s="702">
        <v>39688.869778033615</v>
      </c>
    </row>
    <row r="38" spans="1:6" ht="14.45" customHeight="1" x14ac:dyDescent="0.2">
      <c r="A38" s="731" t="s">
        <v>1421</v>
      </c>
      <c r="B38" s="701">
        <v>7438.2840000000006</v>
      </c>
      <c r="C38" s="726">
        <v>0.3916394333733979</v>
      </c>
      <c r="D38" s="701">
        <v>11554.400000000001</v>
      </c>
      <c r="E38" s="726">
        <v>0.60836056662660221</v>
      </c>
      <c r="F38" s="702">
        <v>18992.684000000001</v>
      </c>
    </row>
    <row r="39" spans="1:6" ht="14.45" customHeight="1" x14ac:dyDescent="0.2">
      <c r="A39" s="731" t="s">
        <v>1422</v>
      </c>
      <c r="B39" s="701"/>
      <c r="C39" s="726">
        <v>0</v>
      </c>
      <c r="D39" s="701">
        <v>30528.299936915613</v>
      </c>
      <c r="E39" s="726">
        <v>1</v>
      </c>
      <c r="F39" s="702">
        <v>30528.299936915613</v>
      </c>
    </row>
    <row r="40" spans="1:6" ht="14.45" customHeight="1" x14ac:dyDescent="0.2">
      <c r="A40" s="731" t="s">
        <v>1423</v>
      </c>
      <c r="B40" s="701">
        <v>39500.800000000003</v>
      </c>
      <c r="C40" s="726">
        <v>1</v>
      </c>
      <c r="D40" s="701"/>
      <c r="E40" s="726">
        <v>0</v>
      </c>
      <c r="F40" s="702">
        <v>39500.800000000003</v>
      </c>
    </row>
    <row r="41" spans="1:6" ht="14.45" customHeight="1" x14ac:dyDescent="0.2">
      <c r="A41" s="731" t="s">
        <v>1424</v>
      </c>
      <c r="B41" s="701">
        <v>145200</v>
      </c>
      <c r="C41" s="726">
        <v>0.81428657952529104</v>
      </c>
      <c r="D41" s="701">
        <v>33115.599999999999</v>
      </c>
      <c r="E41" s="726">
        <v>0.18571342047470887</v>
      </c>
      <c r="F41" s="702">
        <v>178315.6</v>
      </c>
    </row>
    <row r="42" spans="1:6" ht="14.45" customHeight="1" x14ac:dyDescent="0.2">
      <c r="A42" s="731" t="s">
        <v>1425</v>
      </c>
      <c r="B42" s="701"/>
      <c r="C42" s="726">
        <v>0</v>
      </c>
      <c r="D42" s="701">
        <v>11152.52</v>
      </c>
      <c r="E42" s="726">
        <v>1</v>
      </c>
      <c r="F42" s="702">
        <v>11152.52</v>
      </c>
    </row>
    <row r="43" spans="1:6" ht="14.45" customHeight="1" x14ac:dyDescent="0.2">
      <c r="A43" s="731" t="s">
        <v>1426</v>
      </c>
      <c r="B43" s="701"/>
      <c r="C43" s="726">
        <v>0</v>
      </c>
      <c r="D43" s="701">
        <v>38272.120000000003</v>
      </c>
      <c r="E43" s="726">
        <v>1</v>
      </c>
      <c r="F43" s="702">
        <v>38272.120000000003</v>
      </c>
    </row>
    <row r="44" spans="1:6" ht="14.45" customHeight="1" x14ac:dyDescent="0.2">
      <c r="A44" s="731" t="s">
        <v>1427</v>
      </c>
      <c r="B44" s="701">
        <v>163.07999999999998</v>
      </c>
      <c r="C44" s="726">
        <v>1</v>
      </c>
      <c r="D44" s="701"/>
      <c r="E44" s="726">
        <v>0</v>
      </c>
      <c r="F44" s="702">
        <v>163.07999999999998</v>
      </c>
    </row>
    <row r="45" spans="1:6" ht="14.45" customHeight="1" x14ac:dyDescent="0.2">
      <c r="A45" s="731" t="s">
        <v>1428</v>
      </c>
      <c r="B45" s="701"/>
      <c r="C45" s="726">
        <v>0</v>
      </c>
      <c r="D45" s="701">
        <v>533.57687499999997</v>
      </c>
      <c r="E45" s="726">
        <v>1</v>
      </c>
      <c r="F45" s="702">
        <v>533.57687499999997</v>
      </c>
    </row>
    <row r="46" spans="1:6" ht="14.45" customHeight="1" x14ac:dyDescent="0.2">
      <c r="A46" s="731" t="s">
        <v>1429</v>
      </c>
      <c r="B46" s="701">
        <v>625.31000000000006</v>
      </c>
      <c r="C46" s="726">
        <v>1</v>
      </c>
      <c r="D46" s="701"/>
      <c r="E46" s="726">
        <v>0</v>
      </c>
      <c r="F46" s="702">
        <v>625.31000000000006</v>
      </c>
    </row>
    <row r="47" spans="1:6" ht="14.45" customHeight="1" x14ac:dyDescent="0.2">
      <c r="A47" s="731" t="s">
        <v>1430</v>
      </c>
      <c r="B47" s="701"/>
      <c r="C47" s="726">
        <v>0</v>
      </c>
      <c r="D47" s="701">
        <v>5935.82</v>
      </c>
      <c r="E47" s="726">
        <v>1</v>
      </c>
      <c r="F47" s="702">
        <v>5935.82</v>
      </c>
    </row>
    <row r="48" spans="1:6" ht="14.45" customHeight="1" x14ac:dyDescent="0.2">
      <c r="A48" s="731" t="s">
        <v>1431</v>
      </c>
      <c r="B48" s="701"/>
      <c r="C48" s="726">
        <v>0</v>
      </c>
      <c r="D48" s="701">
        <v>78788.600000000006</v>
      </c>
      <c r="E48" s="726">
        <v>1</v>
      </c>
      <c r="F48" s="702">
        <v>78788.600000000006</v>
      </c>
    </row>
    <row r="49" spans="1:6" ht="14.45" customHeight="1" x14ac:dyDescent="0.2">
      <c r="A49" s="731" t="s">
        <v>1432</v>
      </c>
      <c r="B49" s="701"/>
      <c r="C49" s="726">
        <v>0</v>
      </c>
      <c r="D49" s="701">
        <v>17303.380000000005</v>
      </c>
      <c r="E49" s="726">
        <v>1</v>
      </c>
      <c r="F49" s="702">
        <v>17303.380000000005</v>
      </c>
    </row>
    <row r="50" spans="1:6" ht="14.45" customHeight="1" x14ac:dyDescent="0.2">
      <c r="A50" s="731" t="s">
        <v>1433</v>
      </c>
      <c r="B50" s="701"/>
      <c r="C50" s="726">
        <v>0</v>
      </c>
      <c r="D50" s="701">
        <v>13578.55</v>
      </c>
      <c r="E50" s="726">
        <v>1</v>
      </c>
      <c r="F50" s="702">
        <v>13578.55</v>
      </c>
    </row>
    <row r="51" spans="1:6" ht="14.45" customHeight="1" x14ac:dyDescent="0.2">
      <c r="A51" s="731" t="s">
        <v>1434</v>
      </c>
      <c r="B51" s="701"/>
      <c r="C51" s="726">
        <v>0</v>
      </c>
      <c r="D51" s="701">
        <v>254.94999999999993</v>
      </c>
      <c r="E51" s="726">
        <v>1</v>
      </c>
      <c r="F51" s="702">
        <v>254.94999999999993</v>
      </c>
    </row>
    <row r="52" spans="1:6" ht="14.45" customHeight="1" x14ac:dyDescent="0.2">
      <c r="A52" s="731" t="s">
        <v>1435</v>
      </c>
      <c r="B52" s="701"/>
      <c r="C52" s="726">
        <v>0</v>
      </c>
      <c r="D52" s="701">
        <v>66.62</v>
      </c>
      <c r="E52" s="726">
        <v>1</v>
      </c>
      <c r="F52" s="702">
        <v>66.62</v>
      </c>
    </row>
    <row r="53" spans="1:6" ht="14.45" customHeight="1" x14ac:dyDescent="0.2">
      <c r="A53" s="731" t="s">
        <v>1436</v>
      </c>
      <c r="B53" s="701"/>
      <c r="C53" s="726">
        <v>0</v>
      </c>
      <c r="D53" s="701">
        <v>28340.460000000003</v>
      </c>
      <c r="E53" s="726">
        <v>1</v>
      </c>
      <c r="F53" s="702">
        <v>28340.460000000003</v>
      </c>
    </row>
    <row r="54" spans="1:6" ht="14.45" customHeight="1" x14ac:dyDescent="0.2">
      <c r="A54" s="731" t="s">
        <v>1437</v>
      </c>
      <c r="B54" s="701"/>
      <c r="C54" s="726">
        <v>0</v>
      </c>
      <c r="D54" s="701">
        <v>158.43</v>
      </c>
      <c r="E54" s="726">
        <v>1</v>
      </c>
      <c r="F54" s="702">
        <v>158.43</v>
      </c>
    </row>
    <row r="55" spans="1:6" ht="14.45" customHeight="1" x14ac:dyDescent="0.2">
      <c r="A55" s="731" t="s">
        <v>1438</v>
      </c>
      <c r="B55" s="701"/>
      <c r="C55" s="726">
        <v>0</v>
      </c>
      <c r="D55" s="701">
        <v>29650.629999999997</v>
      </c>
      <c r="E55" s="726">
        <v>1</v>
      </c>
      <c r="F55" s="702">
        <v>29650.629999999997</v>
      </c>
    </row>
    <row r="56" spans="1:6" ht="14.45" customHeight="1" x14ac:dyDescent="0.2">
      <c r="A56" s="731" t="s">
        <v>1439</v>
      </c>
      <c r="B56" s="701">
        <v>28882.069999999996</v>
      </c>
      <c r="C56" s="726">
        <v>0.99652758489458027</v>
      </c>
      <c r="D56" s="701">
        <v>100.64</v>
      </c>
      <c r="E56" s="726">
        <v>3.4724151054197493E-3</v>
      </c>
      <c r="F56" s="702">
        <v>28982.709999999995</v>
      </c>
    </row>
    <row r="57" spans="1:6" ht="14.45" customHeight="1" x14ac:dyDescent="0.2">
      <c r="A57" s="731" t="s">
        <v>1440</v>
      </c>
      <c r="B57" s="701">
        <v>99.14</v>
      </c>
      <c r="C57" s="726">
        <v>0.21326851094953325</v>
      </c>
      <c r="D57" s="701">
        <v>365.71999999999991</v>
      </c>
      <c r="E57" s="726">
        <v>0.78673148905046675</v>
      </c>
      <c r="F57" s="702">
        <v>464.8599999999999</v>
      </c>
    </row>
    <row r="58" spans="1:6" ht="14.45" customHeight="1" x14ac:dyDescent="0.2">
      <c r="A58" s="731" t="s">
        <v>1441</v>
      </c>
      <c r="B58" s="701">
        <v>108.74</v>
      </c>
      <c r="C58" s="726">
        <v>1</v>
      </c>
      <c r="D58" s="701"/>
      <c r="E58" s="726">
        <v>0</v>
      </c>
      <c r="F58" s="702">
        <v>108.74</v>
      </c>
    </row>
    <row r="59" spans="1:6" ht="14.45" customHeight="1" x14ac:dyDescent="0.2">
      <c r="A59" s="731" t="s">
        <v>1442</v>
      </c>
      <c r="B59" s="701">
        <v>119.78999999999999</v>
      </c>
      <c r="C59" s="726">
        <v>1</v>
      </c>
      <c r="D59" s="701"/>
      <c r="E59" s="726">
        <v>0</v>
      </c>
      <c r="F59" s="702">
        <v>119.78999999999999</v>
      </c>
    </row>
    <row r="60" spans="1:6" ht="14.45" customHeight="1" x14ac:dyDescent="0.2">
      <c r="A60" s="731" t="s">
        <v>1443</v>
      </c>
      <c r="B60" s="701">
        <v>534.17999999999995</v>
      </c>
      <c r="C60" s="726">
        <v>1</v>
      </c>
      <c r="D60" s="701"/>
      <c r="E60" s="726">
        <v>0</v>
      </c>
      <c r="F60" s="702">
        <v>534.17999999999995</v>
      </c>
    </row>
    <row r="61" spans="1:6" ht="14.45" customHeight="1" x14ac:dyDescent="0.2">
      <c r="A61" s="731" t="s">
        <v>1444</v>
      </c>
      <c r="B61" s="701"/>
      <c r="C61" s="726">
        <v>0</v>
      </c>
      <c r="D61" s="701">
        <v>5808.7800000000007</v>
      </c>
      <c r="E61" s="726">
        <v>1</v>
      </c>
      <c r="F61" s="702">
        <v>5808.7800000000007</v>
      </c>
    </row>
    <row r="62" spans="1:6" ht="14.45" customHeight="1" x14ac:dyDescent="0.2">
      <c r="A62" s="731" t="s">
        <v>1445</v>
      </c>
      <c r="B62" s="701">
        <v>286.32999999999993</v>
      </c>
      <c r="C62" s="726">
        <v>1</v>
      </c>
      <c r="D62" s="701"/>
      <c r="E62" s="726">
        <v>0</v>
      </c>
      <c r="F62" s="702">
        <v>286.32999999999993</v>
      </c>
    </row>
    <row r="63" spans="1:6" ht="14.45" customHeight="1" x14ac:dyDescent="0.2">
      <c r="A63" s="731" t="s">
        <v>1446</v>
      </c>
      <c r="B63" s="701"/>
      <c r="C63" s="726">
        <v>0</v>
      </c>
      <c r="D63" s="701">
        <v>84.59</v>
      </c>
      <c r="E63" s="726">
        <v>1</v>
      </c>
      <c r="F63" s="702">
        <v>84.59</v>
      </c>
    </row>
    <row r="64" spans="1:6" ht="14.45" customHeight="1" x14ac:dyDescent="0.2">
      <c r="A64" s="731" t="s">
        <v>1447</v>
      </c>
      <c r="B64" s="701"/>
      <c r="C64" s="726">
        <v>0</v>
      </c>
      <c r="D64" s="701">
        <v>2261.6999999999998</v>
      </c>
      <c r="E64" s="726">
        <v>1</v>
      </c>
      <c r="F64" s="702">
        <v>2261.6999999999998</v>
      </c>
    </row>
    <row r="65" spans="1:6" ht="14.45" customHeight="1" x14ac:dyDescent="0.2">
      <c r="A65" s="731" t="s">
        <v>1448</v>
      </c>
      <c r="B65" s="701">
        <v>157.22</v>
      </c>
      <c r="C65" s="726">
        <v>1</v>
      </c>
      <c r="D65" s="701"/>
      <c r="E65" s="726">
        <v>0</v>
      </c>
      <c r="F65" s="702">
        <v>157.22</v>
      </c>
    </row>
    <row r="66" spans="1:6" ht="14.45" customHeight="1" x14ac:dyDescent="0.2">
      <c r="A66" s="731" t="s">
        <v>1449</v>
      </c>
      <c r="B66" s="701"/>
      <c r="C66" s="726">
        <v>0</v>
      </c>
      <c r="D66" s="701">
        <v>122.11000000000001</v>
      </c>
      <c r="E66" s="726">
        <v>1</v>
      </c>
      <c r="F66" s="702">
        <v>122.11000000000001</v>
      </c>
    </row>
    <row r="67" spans="1:6" ht="14.45" customHeight="1" x14ac:dyDescent="0.2">
      <c r="A67" s="731" t="s">
        <v>1450</v>
      </c>
      <c r="B67" s="701"/>
      <c r="C67" s="726">
        <v>0</v>
      </c>
      <c r="D67" s="701">
        <v>1058.78</v>
      </c>
      <c r="E67" s="726">
        <v>1</v>
      </c>
      <c r="F67" s="702">
        <v>1058.78</v>
      </c>
    </row>
    <row r="68" spans="1:6" ht="14.45" customHeight="1" x14ac:dyDescent="0.2">
      <c r="A68" s="731" t="s">
        <v>1451</v>
      </c>
      <c r="B68" s="701">
        <v>13694.6</v>
      </c>
      <c r="C68" s="726">
        <v>1</v>
      </c>
      <c r="D68" s="701"/>
      <c r="E68" s="726">
        <v>0</v>
      </c>
      <c r="F68" s="702">
        <v>13694.6</v>
      </c>
    </row>
    <row r="69" spans="1:6" ht="14.45" customHeight="1" x14ac:dyDescent="0.2">
      <c r="A69" s="731" t="s">
        <v>1452</v>
      </c>
      <c r="B69" s="701">
        <v>34281.589999999989</v>
      </c>
      <c r="C69" s="726">
        <v>1</v>
      </c>
      <c r="D69" s="701"/>
      <c r="E69" s="726">
        <v>0</v>
      </c>
      <c r="F69" s="702">
        <v>34281.589999999989</v>
      </c>
    </row>
    <row r="70" spans="1:6" ht="14.45" customHeight="1" x14ac:dyDescent="0.2">
      <c r="A70" s="731" t="s">
        <v>1453</v>
      </c>
      <c r="B70" s="701"/>
      <c r="C70" s="726">
        <v>0</v>
      </c>
      <c r="D70" s="701">
        <v>431.64000000000004</v>
      </c>
      <c r="E70" s="726">
        <v>1</v>
      </c>
      <c r="F70" s="702">
        <v>431.64000000000004</v>
      </c>
    </row>
    <row r="71" spans="1:6" ht="14.45" customHeight="1" x14ac:dyDescent="0.2">
      <c r="A71" s="731" t="s">
        <v>1454</v>
      </c>
      <c r="B71" s="701">
        <v>1061.7199999999998</v>
      </c>
      <c r="C71" s="726">
        <v>1</v>
      </c>
      <c r="D71" s="701"/>
      <c r="E71" s="726">
        <v>0</v>
      </c>
      <c r="F71" s="702">
        <v>1061.7199999999998</v>
      </c>
    </row>
    <row r="72" spans="1:6" ht="14.45" customHeight="1" x14ac:dyDescent="0.2">
      <c r="A72" s="731" t="s">
        <v>1455</v>
      </c>
      <c r="B72" s="701"/>
      <c r="C72" s="726">
        <v>0</v>
      </c>
      <c r="D72" s="701">
        <v>16195.43</v>
      </c>
      <c r="E72" s="726">
        <v>1</v>
      </c>
      <c r="F72" s="702">
        <v>16195.43</v>
      </c>
    </row>
    <row r="73" spans="1:6" ht="14.45" customHeight="1" x14ac:dyDescent="0.2">
      <c r="A73" s="731" t="s">
        <v>1456</v>
      </c>
      <c r="B73" s="701">
        <v>12319.398000000001</v>
      </c>
      <c r="C73" s="726">
        <v>1</v>
      </c>
      <c r="D73" s="701"/>
      <c r="E73" s="726">
        <v>0</v>
      </c>
      <c r="F73" s="702">
        <v>12319.398000000001</v>
      </c>
    </row>
    <row r="74" spans="1:6" ht="14.45" customHeight="1" x14ac:dyDescent="0.2">
      <c r="A74" s="731" t="s">
        <v>1457</v>
      </c>
      <c r="B74" s="701"/>
      <c r="C74" s="726">
        <v>0</v>
      </c>
      <c r="D74" s="701">
        <v>30259.249999999993</v>
      </c>
      <c r="E74" s="726">
        <v>1</v>
      </c>
      <c r="F74" s="702">
        <v>30259.249999999993</v>
      </c>
    </row>
    <row r="75" spans="1:6" ht="14.45" customHeight="1" x14ac:dyDescent="0.2">
      <c r="A75" s="731" t="s">
        <v>1458</v>
      </c>
      <c r="B75" s="701">
        <v>106814.39999999999</v>
      </c>
      <c r="C75" s="726">
        <v>0.8244218247830396</v>
      </c>
      <c r="D75" s="701">
        <v>22748.400000000001</v>
      </c>
      <c r="E75" s="726">
        <v>0.17557817521696045</v>
      </c>
      <c r="F75" s="702">
        <v>129562.79999999999</v>
      </c>
    </row>
    <row r="76" spans="1:6" ht="14.45" customHeight="1" x14ac:dyDescent="0.2">
      <c r="A76" s="731" t="s">
        <v>1459</v>
      </c>
      <c r="B76" s="701"/>
      <c r="C76" s="726">
        <v>0</v>
      </c>
      <c r="D76" s="701">
        <v>1071.1300002749567</v>
      </c>
      <c r="E76" s="726">
        <v>1</v>
      </c>
      <c r="F76" s="702">
        <v>1071.1300002749567</v>
      </c>
    </row>
    <row r="77" spans="1:6" ht="14.45" customHeight="1" x14ac:dyDescent="0.2">
      <c r="A77" s="731" t="s">
        <v>1460</v>
      </c>
      <c r="B77" s="701"/>
      <c r="C77" s="726">
        <v>0</v>
      </c>
      <c r="D77" s="701">
        <v>488262.27000000008</v>
      </c>
      <c r="E77" s="726">
        <v>1</v>
      </c>
      <c r="F77" s="702">
        <v>488262.27000000008</v>
      </c>
    </row>
    <row r="78" spans="1:6" ht="14.45" customHeight="1" thickBot="1" x14ac:dyDescent="0.25">
      <c r="A78" s="732" t="s">
        <v>1461</v>
      </c>
      <c r="B78" s="727">
        <v>1131.3599999999999</v>
      </c>
      <c r="C78" s="728">
        <v>8.2117567121800142E-2</v>
      </c>
      <c r="D78" s="727">
        <v>12645.960001722899</v>
      </c>
      <c r="E78" s="728">
        <v>0.91788243287819982</v>
      </c>
      <c r="F78" s="729">
        <v>13777.320001722899</v>
      </c>
    </row>
    <row r="79" spans="1:6" ht="14.45" customHeight="1" thickBot="1" x14ac:dyDescent="0.25">
      <c r="A79" s="720" t="s">
        <v>3</v>
      </c>
      <c r="B79" s="721">
        <v>446407.19577803346</v>
      </c>
      <c r="C79" s="722">
        <v>0.20296537665618775</v>
      </c>
      <c r="D79" s="721">
        <v>1753018.1600757518</v>
      </c>
      <c r="E79" s="722">
        <v>0.79703462334381181</v>
      </c>
      <c r="F79" s="723">
        <v>2199425.3558537862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9380D73F-B74E-4B85-9FC1-15D9060C55F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2021-09-21T13:42:15Z</dcterms:modified>
</cp:coreProperties>
</file>