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1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B26" i="368"/>
  <c r="AA26" i="368"/>
  <c r="AI26" i="368" s="1"/>
  <c r="AA25" i="368"/>
  <c r="AI25" i="368" s="1"/>
  <c r="AE25" i="368" s="1"/>
  <c r="AA24" i="368"/>
  <c r="AI24" i="368" s="1"/>
  <c r="AE24" i="368" s="1"/>
  <c r="AI23" i="368"/>
  <c r="AE23" i="368" s="1"/>
  <c r="AA23" i="368"/>
  <c r="AI22" i="368"/>
  <c r="AE22" i="368"/>
  <c r="AA22" i="368"/>
  <c r="AI21" i="368"/>
  <c r="AE21" i="368" s="1"/>
  <c r="AC21" i="368"/>
  <c r="AA21" i="368"/>
  <c r="AB21" i="368" s="1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I6" i="368"/>
  <c r="AE6" i="368" s="1"/>
  <c r="AA6" i="368"/>
  <c r="AI5" i="368"/>
  <c r="AE5" i="368" s="1"/>
  <c r="AA5" i="368"/>
  <c r="AI4" i="368"/>
  <c r="AE4" i="368"/>
  <c r="AC4" i="368"/>
  <c r="AB4" i="368"/>
  <c r="AA4" i="368"/>
  <c r="F36" i="369"/>
  <c r="H36" i="369" s="1"/>
  <c r="J35" i="369"/>
  <c r="H35" i="369"/>
  <c r="J34" i="369"/>
  <c r="H34" i="369"/>
  <c r="I19" i="369"/>
  <c r="G19" i="369"/>
  <c r="G9" i="369" s="1"/>
  <c r="H9" i="369" s="1"/>
  <c r="I11" i="369"/>
  <c r="G11" i="369"/>
  <c r="I10" i="369"/>
  <c r="G10" i="369"/>
  <c r="I9" i="369"/>
  <c r="J9" i="369" s="1"/>
  <c r="AG21" i="368" l="1"/>
  <c r="AF21" i="368"/>
  <c r="AJ26" i="368"/>
  <c r="AE26" i="368"/>
  <c r="AF26" i="368" s="1"/>
  <c r="AJ21" i="368"/>
  <c r="AK21" i="368"/>
  <c r="AE7" i="368"/>
  <c r="AJ4" i="368"/>
  <c r="AI9" i="368"/>
  <c r="AJ9" i="368" l="1"/>
  <c r="AE9" i="368"/>
  <c r="AF9" i="368" s="1"/>
  <c r="AK4" i="368"/>
  <c r="AF4" i="368"/>
  <c r="AG4" i="368" l="1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C4" i="414"/>
  <c r="D4" i="414"/>
  <c r="E4" i="414" l="1"/>
  <c r="A16" i="383"/>
  <c r="A18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P3" i="345"/>
  <c r="N3" i="345"/>
  <c r="M3" i="345"/>
  <c r="J3" i="345"/>
  <c r="I3" i="345"/>
  <c r="F3" i="345"/>
  <c r="O3" i="345" s="1"/>
  <c r="E3" i="345"/>
  <c r="M3" i="390"/>
  <c r="L3" i="390"/>
  <c r="J3" i="390"/>
  <c r="I3" i="390"/>
  <c r="G3" i="390"/>
  <c r="F3" i="390"/>
  <c r="M3" i="387"/>
  <c r="H3" i="387" s="1"/>
  <c r="L3" i="387"/>
  <c r="J3" i="387"/>
  <c r="I3" i="387"/>
  <c r="G3" i="387"/>
  <c r="F3" i="387"/>
  <c r="N3" i="220"/>
  <c r="L3" i="220" s="1"/>
  <c r="H3" i="390" l="1"/>
  <c r="K3" i="387"/>
  <c r="K3" i="390"/>
  <c r="G5" i="339"/>
  <c r="G6" i="339"/>
  <c r="G7" i="339"/>
  <c r="G8" i="339"/>
  <c r="G9" i="339"/>
  <c r="A11" i="383"/>
  <c r="A4" i="383"/>
  <c r="A28" i="383"/>
  <c r="A27" i="383"/>
  <c r="A26" i="383"/>
  <c r="A25" i="383"/>
  <c r="A22" i="383"/>
  <c r="A21" i="383"/>
  <c r="A20" i="383"/>
  <c r="A19" i="383"/>
  <c r="A17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<sst xmlns="http://schemas.openxmlformats.org/spreadsheetml/2006/main" count="24704" uniqueCount="3878">
  <si>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</si>
  <si>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</si>
  <si>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</si>
  <si>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</si>
  <si>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</si>
  <si>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</si>
  <si>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</si>
  <si>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</si>
  <si>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</si>
  <si>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</si>
  <si>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</si>
  <si>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</si>
  <si>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</si>
  <si>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</si>
  <si>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</si>
  <si>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</si>
  <si>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</si>
  <si>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</si>
  <si>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</si>
  <si>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</si>
  <si>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</si>
  <si>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</si>
  <si>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</si>
  <si>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</si>
  <si>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</si>
  <si>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</si>
  <si>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</si>
  <si>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</si>
  <si>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</si>
  <si>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</si>
  <si>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</si>
  <si>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</si>
  <si>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</si>
  <si>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</si>
  <si>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</si>
  <si>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</si>
  <si>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</si>
  <si>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</si>
  <si>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</si>
  <si>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</si>
  <si>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</si>
  <si>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</si>
  <si>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</si>
  <si>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</si>
  <si>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</si>
  <si>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</si>
  <si>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</si>
  <si>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</si>
  <si>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</si>
  <si>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</si>
  <si>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</si>
  <si>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</si>
  <si>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</si>
  <si>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</si>
  <si>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</si>
  <si>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</si>
  <si>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</si>
  <si>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</si>
  <si>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</si>
  <si>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</si>
  <si>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</si>
  <si>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</si>
  <si>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</si>
  <si>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</si>
  <si>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</si>
  <si>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</si>
  <si>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</si>
  <si>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</si>
  <si>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</si>
  <si>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</si>
  <si>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</si>
  <si>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</si>
  <si>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</si>
  <si>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</si>
  <si>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</si>
  <si>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</si>
  <si>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</si>
  <si>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</si>
  <si>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</si>
  <si>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</si>
  <si>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</si>
  <si>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</si>
  <si>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</si>
  <si>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</si>
  <si>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</si>
  <si>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</si>
  <si>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</si>
  <si>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</si>
  <si>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</si>
  <si>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</si>
  <si>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</si>
  <si>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</si>
  <si>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</si>
  <si>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</si>
  <si>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</si>
  <si>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</si>
  <si>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</si>
  <si>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</si>
  <si>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</si>
  <si>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</si>
  <si>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</si>
  <si>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</si>
  <si>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</si>
  <si>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</si>
  <si>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</si>
  <si>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</si>
  <si>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</si>
  <si>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</si>
  <si>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</si>
  <si>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</si>
  <si>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</si>
  <si>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</si>
  <si>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</si>
  <si>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</si>
  <si>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</si>
  <si>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</si>
  <si>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</si>
  <si>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</si>
  <si>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</si>
  <si>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</si>
  <si>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</si>
  <si>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</si>
  <si>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</si>
  <si>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</si>
  <si>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</si>
  <si>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</si>
  <si>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</si>
  <si>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</si>
  <si>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</si>
  <si>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</si>
  <si>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</si>
  <si>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</si>
  <si>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</si>
  <si>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</si>
  <si>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</si>
  <si>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</si>
  <si>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</si>
  <si>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</si>
  <si>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</si>
  <si>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</si>
  <si>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</si>
  <si>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</si>
  <si>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</si>
  <si>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</si>
  <si>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</si>
  <si>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</si>
  <si>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</si>
  <si>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</si>
  <si>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</si>
  <si>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</si>
  <si>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</si>
  <si>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</si>
  <si>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</si>
  <si>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</si>
  <si>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</si>
  <si>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</si>
  <si>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</si>
  <si>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</si>
  <si>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</si>
  <si>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</si>
  <si>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</si>
  <si>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</si>
  <si>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</si>
  <si>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</si>
  <si>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</si>
  <si>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</si>
  <si>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</si>
  <si>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</si>
  <si>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</si>
  <si>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</si>
  <si>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</si>
  <si>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</si>
  <si>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</si>
  <si>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</si>
  <si>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</si>
  <si>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</si>
  <si>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</si>
  <si>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</si>
  <si>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</si>
  <si>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</si>
  <si>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</si>
  <si>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</si>
  <si>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</si>
  <si>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</si>
  <si>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</si>
  <si>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</si>
  <si>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</si>
  <si>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</si>
  <si>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</si>
  <si>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</si>
  <si>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</si>
  <si>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</si>
  <si>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</si>
  <si>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</si>
  <si>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</si>
  <si>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</si>
  <si>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</si>
  <si>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</si>
  <si>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</si>
  <si>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</si>
  <si>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</si>
  <si>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</si>
  <si>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</si>
  <si>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</si>
  <si>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</si>
  <si>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</si>
  <si>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</si>
  <si>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</si>
  <si>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</si>
  <si>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</si>
  <si>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</si>
  <si>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</si>
  <si>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</si>
  <si>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</si>
  <si>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</si>
  <si>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</si>
  <si>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</si>
  <si>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</si>
  <si>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</si>
  <si>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</si>
  <si>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</si>
  <si>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</si>
  <si>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</si>
  <si>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</si>
  <si>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</si>
  <si>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</si>
  <si>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</si>
  <si>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</si>
  <si>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</si>
  <si>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</si>
  <si>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</si>
  <si>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</si>
  <si>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</si>
  <si>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</si>
  <si>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</si>
  <si>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</si>
  <si>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</si>
  <si>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</si>
  <si>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</si>
  <si>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</si>
  <si>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</si>
  <si>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</si>
  <si>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</si>
  <si>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</si>
  <si>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</si>
  <si>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</si>
  <si>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</si>
  <si>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</si>
  <si>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</si>
  <si>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</si>
  <si>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</si>
  <si>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</si>
  <si>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</si>
  <si>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</si>
  <si>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</si>
  <si>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</si>
  <si>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</si>
  <si>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</si>
  <si>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</si>
  <si>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</si>
  <si>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</si>
  <si>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</si>
  <si>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</si>
  <si>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</si>
  <si>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</si>
  <si>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</si>
  <si>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</si>
  <si>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</si>
  <si>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</si>
  <si>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</si>
  <si>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</si>
  <si>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</si>
  <si>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</si>
  <si>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</si>
  <si>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</si>
  <si>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</si>
  <si>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</si>
  <si>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</si>
  <si>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</si>
  <si>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</si>
  <si>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</si>
  <si>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</si>
  <si>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</si>
  <si>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</si>
  <si>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</si>
  <si>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</si>
  <si>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</si>
  <si>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</si>
  <si>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</si>
  <si>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</si>
  <si>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</si>
  <si>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</si>
  <si>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</si>
  <si>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</si>
  <si>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</si>
  <si>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</si>
  <si>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</si>
  <si>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</si>
  <si>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</si>
  <si>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</si>
  <si>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</si>
  <si>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</si>
  <si>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</si>
  <si>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</si>
  <si>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</si>
  <si>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</si>
  <si>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</si>
  <si>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</si>
  <si>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</si>
  <si>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</si>
  <si>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</si>
  <si>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</si>
  <si>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</si>
  <si>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</si>
  <si>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</si>
  <si>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</si>
  <si>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</si>
  <si>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</si>
  <si>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</si>
  <si>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</si>
  <si>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</si>
  <si>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</si>
  <si>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</si>
  <si>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</si>
  <si>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</si>
  <si>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</si>
  <si>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</si>
  <si>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</si>
  <si>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</si>
  <si>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</si>
  <si>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</si>
  <si>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</si>
  <si>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</si>
  <si>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</si>
  <si>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</si>
  <si>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</si>
  <si>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</si>
  <si>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</si>
  <si>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</si>
  <si>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</si>
  <si>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</si>
  <si>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</si>
  <si>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</si>
  <si>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</si>
  <si>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</si>
  <si>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</si>
  <si>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</si>
  <si>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</si>
  <si>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</si>
  <si>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</si>
  <si>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</si>
  <si>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</si>
  <si>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</si>
  <si>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</si>
  <si>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</si>
  <si>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</si>
  <si>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</si>
  <si>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</si>
  <si>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</si>
  <si>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</si>
  <si>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</si>
  <si>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</si>
  <si>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</si>
  <si>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</si>
  <si>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</si>
  <si>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</si>
  <si>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</si>
  <si>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</si>
  <si>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</si>
  <si>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</si>
  <si>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</si>
  <si>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</si>
  <si>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</si>
  <si>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</si>
  <si>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</si>
  <si>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</si>
  <si>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</si>
  <si>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</si>
  <si>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</si>
  <si>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</si>
  <si>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</si>
  <si>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</si>
  <si>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</si>
  <si>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</si>
  <si>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</si>
  <si>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</si>
  <si>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</si>
  <si>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</si>
  <si>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</si>
  <si>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</si>
  <si>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</si>
  <si>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</si>
  <si>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</si>
  <si>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</si>
  <si>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</si>
  <si>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</si>
  <si>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</si>
  <si>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</si>
  <si>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</si>
  <si>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</si>
  <si>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</si>
  <si>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</si>
  <si>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</si>
  <si>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</si>
  <si>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</si>
  <si>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</si>
  <si>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</si>
  <si>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</si>
  <si>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</si>
  <si>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</si>
  <si>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</si>
  <si>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</si>
  <si>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</si>
  <si>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</si>
  <si>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</si>
  <si>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</si>
  <si>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</si>
  <si>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</si>
  <si>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</si>
  <si>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</si>
  <si>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</si>
  <si>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</si>
  <si>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</si>
  <si>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</si>
  <si>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</si>
  <si>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</si>
  <si>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</si>
  <si>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</si>
  <si>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</si>
  <si>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</si>
  <si>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</si>
  <si>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</si>
  <si>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</si>
  <si>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</si>
  <si>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</si>
  <si>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</si>
  <si>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</si>
  <si>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</si>
  <si>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</si>
  <si>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</si>
  <si>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</si>
  <si>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</si>
  <si>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</si>
  <si>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</si>
  <si>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</si>
  <si>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</si>
  <si>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</si>
  <si>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</si>
  <si>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</si>
  <si>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</si>
  <si>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</si>
  <si>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</si>
  <si>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</si>
  <si>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</si>
  <si>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</si>
  <si>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50113008</t>
  </si>
  <si>
    <t>393 TO krevní deriváty IVLP (112 01 003)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</si>
  <si>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</si>
  <si>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</si>
  <si>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</si>
  <si>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</si>
  <si>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</si>
  <si>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</si>
  <si>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</si>
  <si>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</si>
  <si>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</si>
  <si>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</si>
  <si>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</si>
  <si>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</si>
  <si>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</si>
  <si>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126554</t>
  </si>
  <si>
    <t>26554</t>
  </si>
  <si>
    <t>MICARDIS 80 MG</t>
  </si>
  <si>
    <t>POR TBL NOB 28X80MG</t>
  </si>
  <si>
    <t>131739</t>
  </si>
  <si>
    <t>31739</t>
  </si>
  <si>
    <t>HELICID « 40 INF. LYOF.1X40MG</t>
  </si>
  <si>
    <t>146981</t>
  </si>
  <si>
    <t>46981</t>
  </si>
  <si>
    <t>BETALOC SR 200MG</t>
  </si>
  <si>
    <t>TBL RET 30X200MG</t>
  </si>
  <si>
    <t>848569</t>
  </si>
  <si>
    <t>163137</t>
  </si>
  <si>
    <t>VASOCARDIN 50</t>
  </si>
  <si>
    <t>POR TBL NOB 50X50MG</t>
  </si>
  <si>
    <t>130187</t>
  </si>
  <si>
    <t>30187</t>
  </si>
  <si>
    <t>MIDAZOLAM TORREX 5MG/ML</t>
  </si>
  <si>
    <t>INJ 10X1ML/5MG</t>
  </si>
  <si>
    <t>848397</t>
  </si>
  <si>
    <t>145185</t>
  </si>
  <si>
    <t>ZENARO 5 MG</t>
  </si>
  <si>
    <t>POR TBL FLM 90X5MG III</t>
  </si>
  <si>
    <t>845800</t>
  </si>
  <si>
    <t>107724</t>
  </si>
  <si>
    <t>GANATON</t>
  </si>
  <si>
    <t>POR TBL FLM 40X50MG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</si>
  <si>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</si>
  <si>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</si>
  <si>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</si>
  <si>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</si>
  <si>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</si>
  <si>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</si>
  <si>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</si>
  <si>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</si>
  <si>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</si>
  <si>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</si>
  <si>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</si>
  <si>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</si>
  <si>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</si>
  <si>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</si>
  <si>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</si>
  <si>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</si>
  <si>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</si>
  <si>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</si>
  <si>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</si>
  <si>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</si>
  <si>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</si>
  <si>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</si>
  <si>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</si>
  <si>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</si>
  <si>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</si>
  <si>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</si>
  <si>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</si>
  <si>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</si>
  <si>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</si>
  <si>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</si>
  <si>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</si>
  <si>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</si>
  <si>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</si>
  <si>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</si>
  <si>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</si>
  <si>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</si>
  <si>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</si>
  <si>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</si>
  <si>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</si>
  <si>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</si>
  <si>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</si>
  <si>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</si>
  <si>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</si>
  <si>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</si>
  <si>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</si>
  <si>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</si>
  <si>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</si>
  <si>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</si>
  <si>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</si>
  <si>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</si>
  <si>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</si>
  <si>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</si>
  <si>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</si>
  <si>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</si>
  <si>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</si>
  <si>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</si>
  <si>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</si>
  <si>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</si>
  <si>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</si>
  <si>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</si>
  <si>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</si>
  <si>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</si>
  <si>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</si>
  <si>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</si>
  <si>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</si>
  <si>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</si>
  <si>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</si>
  <si>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</si>
  <si>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</si>
  <si>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</si>
  <si>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</si>
  <si>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</si>
  <si>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</si>
  <si>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</si>
  <si>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</si>
  <si>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</si>
  <si>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114933</t>
  </si>
  <si>
    <t>14933</t>
  </si>
  <si>
    <t>INHIBACE PLUS</t>
  </si>
  <si>
    <t>POR TBL FLM 28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</si>
  <si>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</si>
  <si>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</si>
  <si>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</si>
  <si>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</si>
  <si>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</si>
  <si>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</si>
  <si>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</si>
  <si>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</si>
  <si>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</si>
  <si>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</si>
  <si>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</si>
  <si>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</si>
  <si>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</si>
  <si>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</si>
  <si>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</si>
  <si>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</si>
  <si>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</si>
  <si>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</si>
  <si>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131215</t>
  </si>
  <si>
    <t>31215</t>
  </si>
  <si>
    <t>TENSIOMIN</t>
  </si>
  <si>
    <t>TBL 30X25MG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</si>
  <si>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</si>
  <si>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</si>
  <si>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</si>
  <si>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</si>
  <si>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</si>
  <si>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</si>
  <si>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</si>
  <si>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</si>
  <si>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</si>
  <si>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</si>
  <si>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</si>
  <si>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</si>
  <si>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</si>
  <si>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</si>
  <si>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</si>
  <si>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</si>
  <si>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</si>
  <si>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</si>
  <si>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</si>
  <si>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</si>
  <si>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</si>
  <si>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</si>
  <si>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</si>
  <si>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</si>
  <si>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</si>
  <si>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</si>
  <si>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</si>
  <si>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</si>
  <si>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</si>
  <si>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</si>
  <si>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</si>
  <si>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</si>
  <si>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</si>
  <si>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</si>
  <si>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</si>
  <si>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</si>
  <si>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</si>
  <si>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</si>
  <si>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</si>
  <si>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</si>
  <si>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</si>
  <si>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</si>
  <si>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</si>
  <si>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</si>
  <si>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</si>
  <si>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</si>
  <si>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</si>
  <si>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</si>
  <si>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</si>
  <si>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</si>
  <si>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</si>
  <si>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</si>
  <si>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</si>
  <si>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</si>
  <si>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</si>
  <si>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</si>
  <si>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</si>
  <si>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</si>
  <si>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</si>
  <si>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</si>
  <si>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</si>
  <si>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</si>
  <si>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</si>
  <si>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</si>
  <si>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</si>
  <si>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</si>
  <si>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</si>
  <si>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</si>
  <si>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</si>
  <si>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</si>
  <si>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</si>
  <si>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</si>
  <si>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</si>
  <si>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</si>
  <si>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</si>
  <si>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</si>
  <si>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</si>
  <si>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</si>
  <si>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</si>
  <si>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</si>
  <si>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</si>
  <si>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</si>
  <si>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</si>
  <si>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</si>
  <si>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</si>
  <si>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</si>
  <si>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</si>
  <si>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</si>
  <si>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</si>
  <si>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</si>
  <si>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</si>
  <si>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</si>
  <si>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</si>
  <si>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</si>
  <si>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</si>
  <si>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</si>
  <si>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</si>
  <si>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</si>
  <si>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</si>
  <si>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</si>
  <si>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</si>
  <si>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</si>
  <si>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</si>
  <si>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</si>
  <si>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</si>
  <si>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</si>
  <si>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</si>
  <si>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</si>
  <si>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</si>
  <si>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</si>
  <si>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</si>
  <si>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</si>
  <si>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</si>
  <si>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</si>
  <si>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</si>
  <si>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</si>
  <si>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197682</t>
  </si>
  <si>
    <t>97682</t>
  </si>
  <si>
    <t>CHLORID SODNY 0.9% BRAUN, REF.3500381</t>
  </si>
  <si>
    <t>INFSOL1X250ML-PELAH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</si>
  <si>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</si>
  <si>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</si>
  <si>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</si>
  <si>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</si>
  <si>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</si>
  <si>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</si>
  <si>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</si>
  <si>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</si>
  <si>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</si>
  <si>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</si>
  <si>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</si>
  <si>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</si>
  <si>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</si>
  <si>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</si>
  <si>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</si>
  <si>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</si>
  <si>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</si>
  <si>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</si>
  <si>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</si>
  <si>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</si>
  <si>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</si>
  <si>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</si>
  <si>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</si>
  <si>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</si>
  <si>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</si>
  <si>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</si>
  <si>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</si>
  <si>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</si>
  <si>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</si>
  <si>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</si>
  <si>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</si>
  <si>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</si>
  <si>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</si>
  <si>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</si>
  <si>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</si>
  <si>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</si>
  <si>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</si>
  <si>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</si>
  <si>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</si>
  <si>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</si>
  <si>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</si>
  <si>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</si>
  <si>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</si>
  <si>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</si>
  <si>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</si>
  <si>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987464</t>
  </si>
  <si>
    <t>Menalind Professional čistící pěna 400ml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</si>
  <si>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</si>
  <si>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</si>
  <si>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</si>
  <si>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</si>
  <si>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</si>
  <si>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</si>
  <si>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</si>
  <si>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</si>
  <si>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110086</t>
  </si>
  <si>
    <t>10086</t>
  </si>
  <si>
    <t>NEODOLPASSE</t>
  </si>
  <si>
    <t>INF 10X250ML</t>
  </si>
  <si>
    <t>117162</t>
  </si>
  <si>
    <t>17162</t>
  </si>
  <si>
    <t>SPASMED 15</t>
  </si>
  <si>
    <t>POR TBL FLM 30X15MG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</si>
  <si>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</si>
  <si>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</si>
  <si>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</si>
  <si>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</si>
  <si>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</si>
  <si>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</si>
  <si>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</si>
  <si>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</si>
  <si>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</si>
  <si>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</si>
  <si>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</si>
  <si>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</si>
  <si>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</si>
  <si>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</si>
  <si>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</si>
  <si>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</si>
  <si>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</si>
  <si>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</si>
  <si>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</si>
  <si>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</si>
  <si>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</si>
  <si>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</si>
  <si>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</si>
  <si>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</si>
  <si>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</si>
  <si>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</si>
  <si>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</si>
  <si>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196877</t>
  </si>
  <si>
    <t>96877</t>
  </si>
  <si>
    <t>GLUCOSE 10 BRAUN (PLASCO LAHV.)</t>
  </si>
  <si>
    <t>INF 1X500ML 10%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</si>
  <si>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</si>
  <si>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</si>
  <si>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</si>
  <si>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</si>
  <si>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</si>
  <si>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</si>
  <si>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</si>
  <si>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</si>
  <si>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</si>
  <si>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</si>
  <si>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</si>
  <si>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</si>
  <si>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</si>
  <si>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</si>
  <si>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154539</t>
  </si>
  <si>
    <t>54539</t>
  </si>
  <si>
    <t>DOLMINA INJ.</t>
  </si>
  <si>
    <t>INJ 5X3ML/75MG</t>
  </si>
  <si>
    <t>847400</t>
  </si>
  <si>
    <t>Cathejell Lidokain gel anestezující inj</t>
  </si>
  <si>
    <t>1x12,5g</t>
  </si>
  <si>
    <t>102587</t>
  </si>
  <si>
    <t>2587</t>
  </si>
  <si>
    <t>GLUKÓZA 40 BRAUN</t>
  </si>
  <si>
    <t>INF 20X10ML-PLA.AMP</t>
  </si>
  <si>
    <t>190763</t>
  </si>
  <si>
    <t>90763</t>
  </si>
  <si>
    <t>EBRANTIL I.V.25</t>
  </si>
  <si>
    <t>INJ 5X5ML/25MG</t>
  </si>
  <si>
    <t>194916</t>
  </si>
  <si>
    <t>94916</t>
  </si>
  <si>
    <t>AMBROBENE</t>
  </si>
  <si>
    <t>INJ 5X2ML/15MG</t>
  </si>
  <si>
    <t>921458</t>
  </si>
  <si>
    <t>KL ETHER 200G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</si>
  <si>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</si>
  <si>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</si>
  <si>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</si>
  <si>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</si>
  <si>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</si>
  <si>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</si>
  <si>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</si>
  <si>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</si>
  <si>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</si>
  <si>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</si>
  <si>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</si>
  <si>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</si>
  <si>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INJ 10X5ML 10%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</si>
  <si>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</si>
  <si>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</si>
  <si>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</si>
  <si>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</si>
  <si>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</si>
  <si>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</si>
  <si>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</si>
  <si>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</si>
  <si>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127899</t>
  </si>
  <si>
    <t>27899</t>
  </si>
  <si>
    <t>POR TBL FLM 90X5MG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</si>
  <si>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</si>
  <si>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</si>
  <si>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</si>
  <si>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</si>
  <si>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</si>
  <si>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</si>
  <si>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</si>
  <si>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</si>
  <si>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</si>
  <si>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</si>
  <si>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</si>
  <si>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</si>
  <si>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</si>
  <si>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</si>
  <si>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</si>
  <si>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</si>
  <si>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</si>
  <si>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</si>
  <si>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</si>
  <si>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</si>
  <si>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</si>
  <si>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</si>
  <si>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</si>
  <si>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</si>
  <si>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</si>
  <si>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</si>
  <si>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198169</t>
  </si>
  <si>
    <t>98169</t>
  </si>
  <si>
    <t>BUSCOPAN</t>
  </si>
  <si>
    <t>INJ 5X1ML/20MG</t>
  </si>
  <si>
    <t>189869</t>
  </si>
  <si>
    <t>89869</t>
  </si>
  <si>
    <t>DIPROPHOS</t>
  </si>
  <si>
    <t>INJ 5X1ML</t>
  </si>
  <si>
    <t>900881</t>
  </si>
  <si>
    <t>KL BALS.VISNEVSKI 100G</t>
  </si>
  <si>
    <t>100560</t>
  </si>
  <si>
    <t>560</t>
  </si>
  <si>
    <t>PLEGOMAZIN</t>
  </si>
  <si>
    <t>INJ 10X5ML/25MG</t>
  </si>
  <si>
    <t>848783</t>
  </si>
  <si>
    <t>115400</t>
  </si>
  <si>
    <t>CLEXANE</t>
  </si>
  <si>
    <t>INJ SOL 10X0.2ML/2KU</t>
  </si>
  <si>
    <t>900873</t>
  </si>
  <si>
    <t>KL VASELINUM ALBUM, 100G</t>
  </si>
  <si>
    <t>920200</t>
  </si>
  <si>
    <t>DZ BRAUNOL 1 L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</si>
  <si>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</si>
  <si>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</si>
  <si>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</si>
  <si>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</si>
  <si>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</si>
  <si>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</si>
  <si>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</si>
  <si>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167408</t>
  </si>
  <si>
    <t>67408</t>
  </si>
  <si>
    <t>INDOBENE</t>
  </si>
  <si>
    <t>GEL 1X50GM</t>
  </si>
  <si>
    <t>850675</t>
  </si>
  <si>
    <t>Menalind professional tělové mléko 500ml</t>
  </si>
  <si>
    <t>155871</t>
  </si>
  <si>
    <t>ERCEFURYL 200 MG CPS.</t>
  </si>
  <si>
    <t>POR CPS DUR 14X200MG</t>
  </si>
  <si>
    <t>500355</t>
  </si>
  <si>
    <t>DZ BRAUNOL 250 ML</t>
  </si>
  <si>
    <t>798615</t>
  </si>
  <si>
    <t>CRYOS SPRAY</t>
  </si>
  <si>
    <t>130229</t>
  </si>
  <si>
    <t>30229</t>
  </si>
  <si>
    <t>PARALEN PLUS</t>
  </si>
  <si>
    <t>TBL OBD 24</t>
  </si>
  <si>
    <t>921459</t>
  </si>
  <si>
    <t>KL ZASYP NA RANY 100G</t>
  </si>
  <si>
    <t>196484</t>
  </si>
  <si>
    <t>96484</t>
  </si>
  <si>
    <t>SURGAM</t>
  </si>
  <si>
    <t>TBL 20X300MG</t>
  </si>
  <si>
    <t>500396</t>
  </si>
  <si>
    <t>Diffusil H forte</t>
  </si>
  <si>
    <t>150 ml DPH 20%</t>
  </si>
  <si>
    <t>847085</t>
  </si>
  <si>
    <t>115401</t>
  </si>
  <si>
    <t>Clexane inj sol 10x0,4ml/40mg</t>
  </si>
  <si>
    <t>848626</t>
  </si>
  <si>
    <t>107944</t>
  </si>
  <si>
    <t>MUSCORIL INJ</t>
  </si>
  <si>
    <t>INJ SOL 6X2ML/4MG</t>
  </si>
  <si>
    <t>114989</t>
  </si>
  <si>
    <t>14989</t>
  </si>
  <si>
    <t>RIVOTRIL</t>
  </si>
  <si>
    <t>INJ 5X1ML/1MG+SOLV.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</si>
  <si>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</si>
  <si>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</si>
  <si>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</si>
  <si>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</si>
  <si>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</si>
  <si>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</si>
  <si>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</si>
  <si>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500989</t>
  </si>
  <si>
    <t>KL MS HYDROG.PEROX. 3% 1000g</t>
  </si>
  <si>
    <t>921399</t>
  </si>
  <si>
    <t>KL ETHER 75G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</si>
  <si>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</si>
  <si>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</si>
  <si>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</si>
  <si>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</si>
  <si>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</si>
  <si>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</si>
  <si>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</si>
  <si>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</si>
  <si>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159238</t>
  </si>
  <si>
    <t>59238</t>
  </si>
  <si>
    <t>VERMOX</t>
  </si>
  <si>
    <t>TBL 6X100MG</t>
  </si>
  <si>
    <t>P</t>
  </si>
  <si>
    <t>109709</t>
  </si>
  <si>
    <t>9709</t>
  </si>
  <si>
    <t>SOLU-MEDROL</t>
  </si>
  <si>
    <t>INJ SIC 1X40MG+1ML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</si>
  <si>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</si>
  <si>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</si>
  <si>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</si>
  <si>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</si>
  <si>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</si>
  <si>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</si>
  <si>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</si>
  <si>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</si>
  <si>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</si>
  <si>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</si>
  <si>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</si>
  <si>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</si>
  <si>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</si>
  <si>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</si>
  <si>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</si>
  <si>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</si>
  <si>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</si>
  <si>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</si>
  <si>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</si>
  <si>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</si>
  <si>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</si>
  <si>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</si>
  <si>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</si>
  <si>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</si>
  <si>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</si>
  <si>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</si>
  <si>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158380</t>
  </si>
  <si>
    <t>58380</t>
  </si>
  <si>
    <t>VENTOLIN ROZTOK K INHALACI</t>
  </si>
  <si>
    <t>INH SOL1X20ML/120MG</t>
  </si>
  <si>
    <t>166759</t>
  </si>
  <si>
    <t>KINITO 50 MG, POTAHOVANÉ TABLETY</t>
  </si>
  <si>
    <t>190957</t>
  </si>
  <si>
    <t>90957</t>
  </si>
  <si>
    <t>XANAX</t>
  </si>
  <si>
    <t>TBL 30X0.25MG</t>
  </si>
  <si>
    <t>848765</t>
  </si>
  <si>
    <t>107938</t>
  </si>
  <si>
    <t>CORDARONE</t>
  </si>
  <si>
    <t>INJ SOL 6X3ML/150MG</t>
  </si>
  <si>
    <t>850010</t>
  </si>
  <si>
    <t>149543</t>
  </si>
  <si>
    <t>CLOPIDOGREL APOTEX 75 MG</t>
  </si>
  <si>
    <t>POR TBL FLM 30X75MG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</si>
  <si>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</si>
  <si>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</si>
  <si>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</si>
  <si>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</si>
  <si>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</si>
  <si>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</si>
  <si>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</si>
  <si>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</si>
  <si>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</si>
  <si>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</si>
  <si>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INJ SOL 10X0.3ML</t>
  </si>
  <si>
    <t>132059</t>
  </si>
  <si>
    <t>32059</t>
  </si>
  <si>
    <t>INJ SOL 10X0.4ML</t>
  </si>
  <si>
    <t>848477</t>
  </si>
  <si>
    <t>124346</t>
  </si>
  <si>
    <t>CEZERA 5 MG</t>
  </si>
  <si>
    <t>145958</t>
  </si>
  <si>
    <t>45958</t>
  </si>
  <si>
    <t>SERETIDE DISKUS 50/500</t>
  </si>
  <si>
    <t>INH PLV 60X50/500RG</t>
  </si>
  <si>
    <t>848583</t>
  </si>
  <si>
    <t>125519</t>
  </si>
  <si>
    <t>APO-METOPROLOL 100</t>
  </si>
  <si>
    <t>POR TBL NOB 100X100MG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</si>
  <si>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</si>
  <si>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</si>
  <si>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</si>
  <si>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</si>
  <si>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</si>
  <si>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</si>
  <si>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</si>
  <si>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</si>
  <si>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850455</t>
  </si>
  <si>
    <t>169033</t>
  </si>
  <si>
    <t>XORIMAX 500 MG POTAHOVANÉ TABLETY</t>
  </si>
  <si>
    <t>POR TBL FLM 16X500MG</t>
  </si>
  <si>
    <t>101066</t>
  </si>
  <si>
    <t>1066</t>
  </si>
  <si>
    <t>FRAMYKOIN</t>
  </si>
  <si>
    <t>UNG 1X10GM</t>
  </si>
  <si>
    <t>103377</t>
  </si>
  <si>
    <t>3377</t>
  </si>
  <si>
    <t>BISEPTOL 480</t>
  </si>
  <si>
    <t>TBL 20X480MG</t>
  </si>
  <si>
    <t>106264</t>
  </si>
  <si>
    <t>6264</t>
  </si>
  <si>
    <t>SUMETROLIM</t>
  </si>
  <si>
    <t>144285</t>
  </si>
  <si>
    <t>44285</t>
  </si>
  <si>
    <t>NORMIX</t>
  </si>
  <si>
    <t>TBL OBD 12X200MG</t>
  </si>
  <si>
    <t>148261</t>
  </si>
  <si>
    <t>48261</t>
  </si>
  <si>
    <t>PLV ADS 1X20GM</t>
  </si>
  <si>
    <t>114877</t>
  </si>
  <si>
    <t>14877</t>
  </si>
  <si>
    <t>IALUGEN PLUS</t>
  </si>
  <si>
    <t>CRM 1X60GM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</si>
  <si>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</si>
  <si>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</si>
  <si>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</si>
  <si>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</si>
  <si>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</si>
  <si>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</si>
  <si>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</si>
  <si>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</si>
  <si>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172972</t>
  </si>
  <si>
    <t>72972</t>
  </si>
  <si>
    <t>AMOKSIKLAV 1.2GM</t>
  </si>
  <si>
    <t>INJ SIC 5X1.2GM</t>
  </si>
  <si>
    <t>132546</t>
  </si>
  <si>
    <t>32546</t>
  </si>
  <si>
    <t>KLACID SR</t>
  </si>
  <si>
    <t>PORTBLRET14X500MG-D</t>
  </si>
  <si>
    <t>145010</t>
  </si>
  <si>
    <t>45010</t>
  </si>
  <si>
    <t>AZITROMYCIN SANDOZ 500 MG</t>
  </si>
  <si>
    <t>POR TBL FLM 3X500MG</t>
  </si>
  <si>
    <t>6480</t>
  </si>
  <si>
    <t>Ocplex 20ml 500 I.U. Phoenix</t>
  </si>
  <si>
    <t>848396</t>
  </si>
  <si>
    <t>145184</t>
  </si>
  <si>
    <t>POR TBL FLM 50X5MG III</t>
  </si>
  <si>
    <t>109847</t>
  </si>
  <si>
    <t>9847</t>
  </si>
  <si>
    <t>SUP 6X6.5MG</t>
  </si>
  <si>
    <t>114075</t>
  </si>
  <si>
    <t>14075</t>
  </si>
  <si>
    <t>DETRALEX</t>
  </si>
  <si>
    <t>POR TBL FLM 60</t>
  </si>
  <si>
    <t>192729</t>
  </si>
  <si>
    <t>92729</t>
  </si>
  <si>
    <t>ACIDUM ASCORBICUM</t>
  </si>
  <si>
    <t>INJ 5X5ML</t>
  </si>
  <si>
    <t>175285</t>
  </si>
  <si>
    <t>75285</t>
  </si>
  <si>
    <t>ERYFLUID</t>
  </si>
  <si>
    <t>SOL 1X100ML</t>
  </si>
  <si>
    <t>987481</t>
  </si>
  <si>
    <t>169737</t>
  </si>
  <si>
    <t>ISOTREXIN</t>
  </si>
  <si>
    <t>DRM GEL 1X30GM</t>
  </si>
  <si>
    <t>185470</t>
  </si>
  <si>
    <t>85470</t>
  </si>
  <si>
    <t>SKINOREN KRÉM</t>
  </si>
  <si>
    <t>DRM CRM 1X30GM 20%</t>
  </si>
  <si>
    <t>104062</t>
  </si>
  <si>
    <t>4062</t>
  </si>
  <si>
    <t>CAVINTON</t>
  </si>
  <si>
    <t>842230</t>
  </si>
  <si>
    <t>Vazelina bílá kosmetic.Valinka 100ml</t>
  </si>
  <si>
    <t>847132</t>
  </si>
  <si>
    <t>137238</t>
  </si>
  <si>
    <t>ADENOCOR</t>
  </si>
  <si>
    <t>INJ SOL 6X2ML/6MG</t>
  </si>
  <si>
    <t>703722</t>
  </si>
  <si>
    <t>MENALIND Olejový spray na ochranu kůže</t>
  </si>
  <si>
    <t>841577</t>
  </si>
  <si>
    <t>MENALIND Professional olej.přís. 500ml</t>
  </si>
  <si>
    <t>921284</t>
  </si>
  <si>
    <t>KL ETHER 180G</t>
  </si>
  <si>
    <t>921566</t>
  </si>
  <si>
    <t>KL VASELINUM ALBUM STERILNI, 200G</t>
  </si>
  <si>
    <t>900014</t>
  </si>
  <si>
    <t>KL SOL.HYD.PEROX.3% 500G</t>
  </si>
  <si>
    <t>920377</t>
  </si>
  <si>
    <t>KL SOL.HYD.PEROX.3% 300G v sirokohrdle lahvi</t>
  </si>
  <si>
    <t>844377</t>
  </si>
  <si>
    <t>BETAHISTIN ACTAVIS 16 MG</t>
  </si>
  <si>
    <t>POR TBL NOB 60X16MG</t>
  </si>
  <si>
    <t>199575</t>
  </si>
  <si>
    <t>99575</t>
  </si>
  <si>
    <t>VEROGALID ER 240 MG</t>
  </si>
  <si>
    <t>POR TBLPRO30X240MG</t>
  </si>
  <si>
    <t>146980</t>
  </si>
  <si>
    <t>46980</t>
  </si>
  <si>
    <t>TBL RET 100X200MG</t>
  </si>
  <si>
    <t>185526</t>
  </si>
  <si>
    <t>85526</t>
  </si>
  <si>
    <t>SUFENTA FORTE I.V.</t>
  </si>
  <si>
    <t>INJ 5X1ML/0.05MG</t>
  </si>
  <si>
    <t>122106</t>
  </si>
  <si>
    <t>22106</t>
  </si>
  <si>
    <t>BETASERC 16</t>
  </si>
  <si>
    <t>100643</t>
  </si>
  <si>
    <t>643</t>
  </si>
  <si>
    <t>VITAMIN B12 LECIVA 1000RG</t>
  </si>
  <si>
    <t>INJ 5X1ML/1000RG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</si>
  <si>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</si>
  <si>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</si>
  <si>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</si>
  <si>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</si>
  <si>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</si>
  <si>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</si>
  <si>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</si>
  <si>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109159</t>
  </si>
  <si>
    <t>9159</t>
  </si>
  <si>
    <t>HYLAK FORTE</t>
  </si>
  <si>
    <t>GTT 1X100ML</t>
  </si>
  <si>
    <t>114773</t>
  </si>
  <si>
    <t>14773</t>
  </si>
  <si>
    <t>ISUPREL inj.</t>
  </si>
  <si>
    <t>5x1 ml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</si>
  <si>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</si>
  <si>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</si>
  <si>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</si>
  <si>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</si>
  <si>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</si>
  <si>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</si>
  <si>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</si>
  <si>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</si>
  <si>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129384</t>
  </si>
  <si>
    <t>29384</t>
  </si>
  <si>
    <t>MICARDISPLUS 80/25 MG</t>
  </si>
  <si>
    <t>POR TBL NOB 28</t>
  </si>
  <si>
    <t>140157</t>
  </si>
  <si>
    <t>40157</t>
  </si>
  <si>
    <t>SUCCINYLCHOLINJOD.VALEANT 100MG</t>
  </si>
  <si>
    <t>158041</t>
  </si>
  <si>
    <t>58041</t>
  </si>
  <si>
    <t>BETALOC ZOK 200 MG</t>
  </si>
  <si>
    <t>POR TBL PRO 30X200MG</t>
  </si>
  <si>
    <t>164934</t>
  </si>
  <si>
    <t>64934</t>
  </si>
  <si>
    <t>CLARINASE REPETABS</t>
  </si>
  <si>
    <t>TBL RET 7</t>
  </si>
  <si>
    <t>183059</t>
  </si>
  <si>
    <t>83059</t>
  </si>
  <si>
    <t>TBL RET 14</t>
  </si>
  <si>
    <t>183974</t>
  </si>
  <si>
    <t>83974</t>
  </si>
  <si>
    <t>BETALOC</t>
  </si>
  <si>
    <t>INJ 5X5ML/5MG</t>
  </si>
  <si>
    <t>196696</t>
  </si>
  <si>
    <t>96696</t>
  </si>
  <si>
    <t>INDAP</t>
  </si>
  <si>
    <t>CPS 30X2.5MG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</si>
  <si>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</si>
  <si>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</si>
  <si>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</si>
  <si>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</si>
  <si>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</si>
  <si>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</si>
  <si>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</si>
  <si>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849831</t>
  </si>
  <si>
    <t>162008</t>
  </si>
  <si>
    <t>PRESTARIUM NEO COMBI 10 MG/2,5 MG</t>
  </si>
  <si>
    <t>POR TBL FLM 30</t>
  </si>
  <si>
    <t>930065</t>
  </si>
  <si>
    <t>DZ PRONTOSAN ROZTOK 350ml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</si>
  <si>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</si>
  <si>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</si>
  <si>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</si>
  <si>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</si>
  <si>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</si>
  <si>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</si>
  <si>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</si>
  <si>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118305</t>
  </si>
  <si>
    <t>18305</t>
  </si>
  <si>
    <t>INF SOL10X1000ML PE</t>
  </si>
  <si>
    <t>196884</t>
  </si>
  <si>
    <t>96884</t>
  </si>
  <si>
    <t>0.9% W/V SODIUM CHLORIDE I.V. REF.3500390</t>
  </si>
  <si>
    <t>INF 1X500ML(PE)</t>
  </si>
  <si>
    <t>846346</t>
  </si>
  <si>
    <t>119672</t>
  </si>
  <si>
    <t>DICLOFENAC DUO PHARMASWISS 75 MG</t>
  </si>
  <si>
    <t>POR CPS RDR 30X75MG</t>
  </si>
  <si>
    <t>146125</t>
  </si>
  <si>
    <t>46125</t>
  </si>
  <si>
    <t>LIDOCAIN 10%</t>
  </si>
  <si>
    <t>SPR 1X38GM</t>
  </si>
  <si>
    <t>185071</t>
  </si>
  <si>
    <t>85071</t>
  </si>
  <si>
    <t>NITROMINT</t>
  </si>
  <si>
    <t>ORM SPR SLG 1X10GM</t>
  </si>
  <si>
    <t>104344</t>
  </si>
  <si>
    <t>4344</t>
  </si>
  <si>
    <t>HYPNOMIDATE</t>
  </si>
  <si>
    <t>INJ 5X10ML/20MG</t>
  </si>
  <si>
    <t>177200</t>
  </si>
  <si>
    <t>SUXAMETHONIUM JODID VUAB 100 MG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</si>
  <si>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</si>
  <si>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</si>
  <si>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</si>
  <si>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</si>
  <si>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</si>
  <si>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</si>
  <si>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</si>
  <si>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</si>
  <si>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</si>
  <si>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</si>
  <si>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</si>
  <si>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</si>
  <si>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</si>
  <si>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</si>
  <si>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</si>
  <si>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</si>
  <si>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144357</t>
  </si>
  <si>
    <t>44357</t>
  </si>
  <si>
    <t>REMESTYP 1.0</t>
  </si>
  <si>
    <t>INJ 5X10ML/1MG</t>
  </si>
  <si>
    <t>394712</t>
  </si>
  <si>
    <t>IR  AQUA STERILE OPLACH.1x1000 ml ECOTAINER</t>
  </si>
  <si>
    <t>IR OPLACH</t>
  </si>
  <si>
    <t>500701</t>
  </si>
  <si>
    <t>IR  AQUA STERILE OPLACH 1000 ml Pour Bottle Prom.</t>
  </si>
  <si>
    <t>987463</t>
  </si>
  <si>
    <t>KY Jelly lubrikační gel 50ml</t>
  </si>
  <si>
    <t>108499</t>
  </si>
  <si>
    <t>8499</t>
  </si>
  <si>
    <t>DIPIDOLOR</t>
  </si>
  <si>
    <t>INJ 5X2ML 7.5MG/ML</t>
  </si>
  <si>
    <t>849390</t>
  </si>
  <si>
    <t>163314</t>
  </si>
  <si>
    <t>ATROPIN-POS 0,5% gtt.</t>
  </si>
  <si>
    <t>GTT. OPh .1 x 10 ml</t>
  </si>
  <si>
    <t>849767</t>
  </si>
  <si>
    <t>162012</t>
  </si>
  <si>
    <t>POR TBL FLM 90</t>
  </si>
  <si>
    <t>58880</t>
  </si>
  <si>
    <t>DOLMINA 100 SR</t>
  </si>
  <si>
    <t>POR TBL PRO 20X100MG</t>
  </si>
  <si>
    <t>102132</t>
  </si>
  <si>
    <t>2132</t>
  </si>
  <si>
    <t>CARDILAN</t>
  </si>
  <si>
    <t>INJ 10X10ML</t>
  </si>
  <si>
    <t>107495</t>
  </si>
  <si>
    <t>DOBEXIL H UNG</t>
  </si>
  <si>
    <t>RCT UNG 1X20GM</t>
  </si>
  <si>
    <t>395927</t>
  </si>
  <si>
    <t>98237</t>
  </si>
  <si>
    <t>HYDROGENUHLIČITAN SODNÝ 8,4 (W/V)-BRAUN</t>
  </si>
  <si>
    <t>INF SOL 10X250ML</t>
  </si>
  <si>
    <t>100982</t>
  </si>
  <si>
    <t>982</t>
  </si>
  <si>
    <t>CARBOSORB</t>
  </si>
  <si>
    <t>PLV 1X25GM</t>
  </si>
  <si>
    <t>843996</t>
  </si>
  <si>
    <t>100191</t>
  </si>
  <si>
    <t>VOLUVEN  6%</t>
  </si>
  <si>
    <t>INF SOL 20X500MLVAK+P</t>
  </si>
  <si>
    <t>921034</t>
  </si>
  <si>
    <t>KL SOL.ACIDI BORICI 3%,500G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</si>
  <si>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</si>
  <si>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</si>
  <si>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</si>
  <si>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</si>
  <si>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</si>
  <si>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</si>
  <si>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</si>
  <si>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396473</t>
  </si>
  <si>
    <t>99130</t>
  </si>
  <si>
    <t>INF 1X100 ML</t>
  </si>
  <si>
    <t>902074</t>
  </si>
  <si>
    <t>85278</t>
  </si>
  <si>
    <t>VOLULYTE 6%</t>
  </si>
  <si>
    <t>INF SOL 20X500ML</t>
  </si>
  <si>
    <t>108651</t>
  </si>
  <si>
    <t>8651</t>
  </si>
  <si>
    <t>BRICANYL</t>
  </si>
  <si>
    <t>INJ 10X1ML 0.5MG</t>
  </si>
  <si>
    <t>184471</t>
  </si>
  <si>
    <t>XOMOLIX 2,5 MG/ML INJEKČNÍ ROZTOK</t>
  </si>
  <si>
    <t>INJ SOL 10X2,5MG/ML</t>
  </si>
  <si>
    <t>501008</t>
  </si>
  <si>
    <t xml:space="preserve">DZ SANOSIL SUPER </t>
  </si>
  <si>
    <t>1l (240ml)</t>
  </si>
  <si>
    <t>187814</t>
  </si>
  <si>
    <t>87814</t>
  </si>
  <si>
    <t>CALYPSOL</t>
  </si>
  <si>
    <t>INJ 5X10ML/500MG</t>
  </si>
  <si>
    <t>901185</t>
  </si>
  <si>
    <t>IR ETHANOLUM 96% 500 ml</t>
  </si>
  <si>
    <t>IR 500 ml</t>
  </si>
  <si>
    <t>921544</t>
  </si>
  <si>
    <t>KL SOL.ACIDI BORICI 3% 1000 g</t>
  </si>
  <si>
    <t>FAGRON, KULICH</t>
  </si>
  <si>
    <t>900106</t>
  </si>
  <si>
    <t>IR  0.9%SOD.CHLOR.FOR IRR. 6X1000 ML</t>
  </si>
  <si>
    <t>IR-Fres. 6X1000 ML</t>
  </si>
  <si>
    <t>147224</t>
  </si>
  <si>
    <t>47224</t>
  </si>
  <si>
    <t>TANAKAN</t>
  </si>
  <si>
    <t>TBL OBD 90X40MG</t>
  </si>
  <si>
    <t>396374</t>
  </si>
  <si>
    <t>KL SOL.ACIDI BORICI 3% 500G</t>
  </si>
  <si>
    <t>114934</t>
  </si>
  <si>
    <t>14934</t>
  </si>
  <si>
    <t>POR TBL FLM 98</t>
  </si>
  <si>
    <t>282667</t>
  </si>
  <si>
    <t>82667</t>
  </si>
  <si>
    <t>DEBRIECASAN ROZTOK 500 ML</t>
  </si>
  <si>
    <t>ROZPRAŠOVAČ  KAT.ČÍSLO  0210</t>
  </si>
  <si>
    <t>849559</t>
  </si>
  <si>
    <t>125066</t>
  </si>
  <si>
    <t>APO-AMLO 5</t>
  </si>
  <si>
    <t>POR TBL NOB 100X5MG</t>
  </si>
  <si>
    <t>158191</t>
  </si>
  <si>
    <t>TELMISARTAN SANDOZ 80 MG</t>
  </si>
  <si>
    <t>POR TBL NOB 30X80MG</t>
  </si>
  <si>
    <t>118167</t>
  </si>
  <si>
    <t>18167</t>
  </si>
  <si>
    <t>PROPOFOL 1% MCT/LCT FRESENIUS</t>
  </si>
  <si>
    <t>INJ EML 5X20ML</t>
  </si>
  <si>
    <t>162597</t>
  </si>
  <si>
    <t>62597</t>
  </si>
  <si>
    <t>ENAP I.V.</t>
  </si>
  <si>
    <t>INJ 5X1ML/1.25MG</t>
  </si>
  <si>
    <t>185325</t>
  </si>
  <si>
    <t>85325</t>
  </si>
  <si>
    <t>INJ SOL 5X3ML/15MG</t>
  </si>
  <si>
    <t>109711</t>
  </si>
  <si>
    <t>9711</t>
  </si>
  <si>
    <t>INJ SIC 1X500MG+8ML</t>
  </si>
  <si>
    <t>109712</t>
  </si>
  <si>
    <t>9712</t>
  </si>
  <si>
    <t>INJ SIC 1X1GM+16ML</t>
  </si>
  <si>
    <t>849266</t>
  </si>
  <si>
    <t>162444</t>
  </si>
  <si>
    <t xml:space="preserve">SUFENTANIL TORREX 5 MCG/ML </t>
  </si>
  <si>
    <t>INJ SOL 5X2ML/10RG</t>
  </si>
  <si>
    <t>158198</t>
  </si>
  <si>
    <t>POR TBL NOB 100X80MG</t>
  </si>
  <si>
    <t>75634</t>
  </si>
  <si>
    <t>Prothromplex Total 600 I.U.BAXTER</t>
  </si>
  <si>
    <t>137484</t>
  </si>
  <si>
    <t>ANBINEX 500 I.U. Grifols</t>
  </si>
  <si>
    <t>0062464</t>
  </si>
  <si>
    <t>Haemocomplettan P 1000mg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</si>
  <si>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</si>
  <si>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</si>
  <si>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</si>
  <si>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</si>
  <si>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</si>
  <si>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N01AH03 - Sufentanyl</t>
  </si>
  <si>
    <t>C09BA04 - Perindopril a diuretika</t>
  </si>
  <si>
    <t>C09CA07 - Telmisartan</t>
  </si>
  <si>
    <t>J01DC02 - Cefuroxim</t>
  </si>
  <si>
    <t>C07AB02 - Metoprolol</t>
  </si>
  <si>
    <t>R06AE09 - Levocetirizin</t>
  </si>
  <si>
    <t>C08DA01 - Verapamil</t>
  </si>
  <si>
    <t>N05CD08 - Midazolam</t>
  </si>
  <si>
    <t>A10AB01 - Inzulin lidský</t>
  </si>
  <si>
    <t>N07CA01 - Betahistin</t>
  </si>
  <si>
    <t>A02BC01 - Omeprazol</t>
  </si>
  <si>
    <t>A03FA - Prokinetika</t>
  </si>
  <si>
    <t>R03AK06 - Salmeterol a jiná léčiva onem. spojen. s obstrukcí dých. ces</t>
  </si>
  <si>
    <t>B01AC04 - Klopidogrel</t>
  </si>
  <si>
    <t>N02AX02 - Tramadol</t>
  </si>
  <si>
    <t>H02AB04 - Methylprednisolon</t>
  </si>
  <si>
    <t>C09AA02 - Enalapril</t>
  </si>
  <si>
    <t>C01BD01 - Amiodaron</t>
  </si>
  <si>
    <t>N01AX10 - Propofol</t>
  </si>
  <si>
    <t>J01CR02 - Amoxicilin a enzymový inhibitor</t>
  </si>
  <si>
    <t>N03AG01 - Kyselina valproová</t>
  </si>
  <si>
    <t>N05BA12 - Alprazolam</t>
  </si>
  <si>
    <t>A02BC02 - Pantoprazol</t>
  </si>
  <si>
    <t>N06BX18 - Vinpocetin</t>
  </si>
  <si>
    <t>J01FA09 - Klarithromycin</t>
  </si>
  <si>
    <t>R03AC02 - Salbutamol</t>
  </si>
  <si>
    <t>J01FA10 - Azithromycin</t>
  </si>
  <si>
    <t>B01AB06 - Nadroparin</t>
  </si>
  <si>
    <t>C08CA01 - Amlodipin</t>
  </si>
  <si>
    <t>J01CR01 - Ampicilin a enzymový inhibitor</t>
  </si>
  <si>
    <t>A02BC01</t>
  </si>
  <si>
    <t>HELICID 40 INF</t>
  </si>
  <si>
    <t>INF PLV SOL 1X40MG</t>
  </si>
  <si>
    <t>A02BC02</t>
  </si>
  <si>
    <t>A03FA</t>
  </si>
  <si>
    <t>B01AB06</t>
  </si>
  <si>
    <t>B01AC04</t>
  </si>
  <si>
    <t>C01BD01</t>
  </si>
  <si>
    <t>C07AB02</t>
  </si>
  <si>
    <t>BETALOC SR 200 MG</t>
  </si>
  <si>
    <t>C09CA07</t>
  </si>
  <si>
    <t>H02AB04</t>
  </si>
  <si>
    <t>POR TBL NOB 30X4MG</t>
  </si>
  <si>
    <t>DEPO-MEDROL 40 MG/ML</t>
  </si>
  <si>
    <t>INJ SUS 1X1ML/40MG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</si>
  <si>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</si>
  <si>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</si>
  <si>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</si>
  <si>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</si>
  <si>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</si>
  <si>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</si>
  <si>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</si>
  <si>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</si>
  <si>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J01DC02</t>
  </si>
  <si>
    <t>J01FA09</t>
  </si>
  <si>
    <t>POR TBL RET 14X500MG-D</t>
  </si>
  <si>
    <t>J01FA10</t>
  </si>
  <si>
    <t>N02AX02</t>
  </si>
  <si>
    <t>N03AG01</t>
  </si>
  <si>
    <t>N05BA12</t>
  </si>
  <si>
    <t>XANAX 0,25 MG</t>
  </si>
  <si>
    <t>POR TBL NOB 30X0.25MG</t>
  </si>
  <si>
    <t>N05CD08</t>
  </si>
  <si>
    <t>MIDAZOLAM TORREX 5 MG/ML</t>
  </si>
  <si>
    <t>R03AC02</t>
  </si>
  <si>
    <t>INH SUS PSS 200X100RG</t>
  </si>
  <si>
    <t>R03AK06</t>
  </si>
  <si>
    <t>INH PLV 1X60X50/500MCG</t>
  </si>
  <si>
    <t>R06AE09</t>
  </si>
  <si>
    <t>N06BX18</t>
  </si>
  <si>
    <t>INJ SOL 10X2ML/10MG</t>
  </si>
  <si>
    <t>A10AB01</t>
  </si>
  <si>
    <t>INJ SOL 1X10ML/1KU</t>
  </si>
  <si>
    <t>N07CA01</t>
  </si>
  <si>
    <t>POR TBL PRO 100X200MG</t>
  </si>
  <si>
    <t>C08CA01</t>
  </si>
  <si>
    <t>C08DA01</t>
  </si>
  <si>
    <t>POR TBL PRO 30X240MG</t>
  </si>
  <si>
    <t>C09AA02</t>
  </si>
  <si>
    <t>INJ SOL 5X1ML/1.25MG</t>
  </si>
  <si>
    <t>C09BA04</t>
  </si>
  <si>
    <t>SOLU-MEDROL 62,5 MG/ML</t>
  </si>
  <si>
    <t>INJ PSO LQF 500MG+8ML</t>
  </si>
  <si>
    <t>INJ PSO LQF 1GM+16ML</t>
  </si>
  <si>
    <t>N01AH03</t>
  </si>
  <si>
    <t>SUFENTANIL TORREX 5 MCG/ML</t>
  </si>
  <si>
    <t>SUFENTA FORTE</t>
  </si>
  <si>
    <t>INJ SOL 5X1ML/50RG</t>
  </si>
  <si>
    <t>N01AX10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</si>
  <si>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</si>
  <si>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</si>
  <si>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</si>
  <si>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</si>
  <si>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</si>
  <si>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</si>
  <si>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</si>
  <si>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</si>
  <si>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</si>
  <si>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</si>
  <si>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</si>
  <si>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</si>
  <si>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</si>
  <si>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</si>
  <si>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</si>
  <si>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</si>
  <si>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</si>
  <si>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</si>
  <si>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</si>
  <si>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</si>
  <si>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</si>
  <si>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</si>
  <si>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</si>
  <si>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</si>
  <si>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Burešová Eva</t>
  </si>
  <si>
    <t>Čurlejová Eva</t>
  </si>
  <si>
    <t>Dorňák Tomáš</t>
  </si>
  <si>
    <t>Dospěl Ivo</t>
  </si>
  <si>
    <t>Dráč Pavel</t>
  </si>
  <si>
    <t>Dráč Petr</t>
  </si>
  <si>
    <t>Fafejtová Jana</t>
  </si>
  <si>
    <t>Fiala Hynek</t>
  </si>
  <si>
    <t>Fialová Jana</t>
  </si>
  <si>
    <t>Franc David</t>
  </si>
  <si>
    <t>Freiwald Jaromír</t>
  </si>
  <si>
    <t>Gregar Jan</t>
  </si>
  <si>
    <t>Grepl Michal</t>
  </si>
  <si>
    <t>Hanuliak Jan</t>
  </si>
  <si>
    <t>Hartmann Igor</t>
  </si>
  <si>
    <t>Herman Jiří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</si>
  <si>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</si>
  <si>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</si>
  <si>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</si>
  <si>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</si>
  <si>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</si>
  <si>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</si>
  <si>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</si>
  <si>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</si>
  <si>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</si>
  <si>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</si>
  <si>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</si>
  <si>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</si>
  <si>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</si>
  <si>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</si>
  <si>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</si>
  <si>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</si>
  <si>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</si>
  <si>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</si>
  <si>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</si>
  <si>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</si>
  <si>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</si>
  <si>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</si>
  <si>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</si>
  <si>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</si>
  <si>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</si>
  <si>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</si>
  <si>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</si>
  <si>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</si>
  <si>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</si>
  <si>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</si>
  <si>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</si>
  <si>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</si>
  <si>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</si>
  <si>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</si>
  <si>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</si>
  <si>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</si>
  <si>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</si>
  <si>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</si>
  <si>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Mocňáková Markéta</t>
  </si>
  <si>
    <t>Moravanský Ján</t>
  </si>
  <si>
    <t>Mucha Zdenek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</si>
  <si>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</si>
  <si>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</si>
  <si>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</si>
  <si>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</si>
  <si>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</si>
  <si>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</si>
  <si>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</si>
  <si>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</si>
  <si>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</si>
  <si>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</si>
  <si>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</si>
  <si>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</si>
  <si>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</si>
  <si>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</si>
  <si>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</si>
  <si>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</si>
  <si>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</si>
  <si>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</si>
  <si>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</si>
  <si>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</si>
  <si>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</si>
  <si>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</si>
  <si>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</si>
  <si>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</si>
  <si>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</si>
  <si>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</si>
  <si>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</si>
  <si>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</si>
  <si>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</si>
  <si>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</si>
  <si>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</si>
  <si>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</si>
  <si>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Vrzalová Drahomíra</t>
  </si>
  <si>
    <t>Weiss Viktor</t>
  </si>
  <si>
    <t>Xinopulos Pavel</t>
  </si>
  <si>
    <t>Zarivnij Jan</t>
  </si>
  <si>
    <t>Zborníková Marcela</t>
  </si>
  <si>
    <t>Zborovjan Peter</t>
  </si>
  <si>
    <t>Zbořil Pavel</t>
  </si>
  <si>
    <t>Zlámalová Nora</t>
  </si>
  <si>
    <t>Grambalová Zuzana</t>
  </si>
  <si>
    <t>Přehled plnění PL - Preskripce léčivých přípravků dle objemu Kč mimo PL</t>
  </si>
  <si>
    <t>B01AB11 - Sulodexid</t>
  </si>
  <si>
    <t>M01AX17 - Nimesulid</t>
  </si>
  <si>
    <t>C10AA05 - Atorvastatin</t>
  </si>
  <si>
    <t>J01MA02 - Ciprofloxacin</t>
  </si>
  <si>
    <t>N03AX14 - Levetiracetam</t>
  </si>
  <si>
    <t>G04CA02 - Tamsulosin</t>
  </si>
  <si>
    <t>N06DA02 - Donepezil</t>
  </si>
  <si>
    <t>R03DC03 - Montelukast</t>
  </si>
  <si>
    <t>N06AB04 - Citalopram</t>
  </si>
  <si>
    <t>J01AA02 - Doxycyklin</t>
  </si>
  <si>
    <t>C02AC05 - Moxonidin</t>
  </si>
  <si>
    <t>R06AE07 - Cetirizin</t>
  </si>
  <si>
    <t>C09BB04 - Perindopril a amlodipin</t>
  </si>
  <si>
    <t>B01AB05 - Enoxaparin</t>
  </si>
  <si>
    <t>A10AD01 - Inzulin lidský</t>
  </si>
  <si>
    <t>M04AA01 - Alopurinol</t>
  </si>
  <si>
    <t>C09AA05 - Ramipril</t>
  </si>
  <si>
    <t>H03AA01 - Levothyroxin, sodná sůl</t>
  </si>
  <si>
    <t>M01AC06 - Meloxikam</t>
  </si>
  <si>
    <t>C09AA04 - Perindopril</t>
  </si>
  <si>
    <t>C09CA01 - Losartan</t>
  </si>
  <si>
    <t>N06AB03 - Fluoxetin</t>
  </si>
  <si>
    <t>C03EA01 - Hydrochlorothiazid a kalium šetřící diuretika</t>
  </si>
  <si>
    <t>N06AB10 - Escitalopram</t>
  </si>
  <si>
    <t>B01AA03 - Warfarin</t>
  </si>
  <si>
    <t>N02CC01 - Sumatriptan</t>
  </si>
  <si>
    <t>N03AX09 - Lamotrigin</t>
  </si>
  <si>
    <t>J01MA01 - Ofloxacin</t>
  </si>
  <si>
    <t>C07AB07 - Bisoprolol</t>
  </si>
  <si>
    <t>A02BC05 - Esomeprazol</t>
  </si>
  <si>
    <t>M01AC01 - Piroxikam</t>
  </si>
  <si>
    <t>A02BA03 - Famotidin</t>
  </si>
  <si>
    <t>C10AA01 - Simvastatin</t>
  </si>
  <si>
    <t>N06AB06 - Sertralin</t>
  </si>
  <si>
    <t>R03AC13 - Formoterol</t>
  </si>
  <si>
    <t>C08CA08 - Nitrendipin</t>
  </si>
  <si>
    <t>J01FF01 - Klindamycin</t>
  </si>
  <si>
    <t>C10AA07 - Rosuvastatin</t>
  </si>
  <si>
    <t>C09AA10 - Trandolapril</t>
  </si>
  <si>
    <t>N06AX11 - Mirtazapin</t>
  </si>
  <si>
    <t>A06AD11 - Laktulóza</t>
  </si>
  <si>
    <t>C01BC03 - Propafenon</t>
  </si>
  <si>
    <t>R03CC02 - Salbutamol</t>
  </si>
  <si>
    <t>A16AA02 - Ademethionin</t>
  </si>
  <si>
    <t>R06AX13 - Loratadin</t>
  </si>
  <si>
    <t>N03AX16 - Pregabalin</t>
  </si>
  <si>
    <t>N05AH04 - Kvetiapin</t>
  </si>
  <si>
    <t>C09BA06 - Chinapril a diuretika</t>
  </si>
  <si>
    <t>A02BC03 - Lansoprazol</t>
  </si>
  <si>
    <t>A07DA - Antipropulziva</t>
  </si>
  <si>
    <t>N06AB05 - Paroxetin</t>
  </si>
  <si>
    <t>C07AG02 - Karvedilol</t>
  </si>
  <si>
    <t>C10AB05 - Fenofibrát</t>
  </si>
  <si>
    <t>M05BA04 - Kyselina alendronová</t>
  </si>
  <si>
    <t>N06AX16 - Venlafaxin</t>
  </si>
  <si>
    <t>N02AE01 - Buprenorfin</t>
  </si>
  <si>
    <t>A02BA02 - Ranitidin</t>
  </si>
  <si>
    <t>C09AA03 - Lisinopril</t>
  </si>
  <si>
    <t>C02CA04 - Doxazosin</t>
  </si>
  <si>
    <t>C07AB05 - Betaxolol</t>
  </si>
  <si>
    <t>C09DA01 - Losartan a diuretika</t>
  </si>
  <si>
    <t>B01AF01 - Rivaroxaban</t>
  </si>
  <si>
    <t>N03AX12 - Gabapentin</t>
  </si>
  <si>
    <t>J02AC01 - Flukonazol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</si>
  <si>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</si>
  <si>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</si>
  <si>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</si>
  <si>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</si>
  <si>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</si>
  <si>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</si>
  <si>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</si>
  <si>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</si>
  <si>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</si>
  <si>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POR TBL FLM 10X500MG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</si>
  <si>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</si>
  <si>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</si>
  <si>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</si>
  <si>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</si>
  <si>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</si>
  <si>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</si>
  <si>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</si>
  <si>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</si>
  <si>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</si>
  <si>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</si>
  <si>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</si>
  <si>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</si>
  <si>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</si>
  <si>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</si>
  <si>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</si>
  <si>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</si>
  <si>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</si>
  <si>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</si>
  <si>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59805</t>
  </si>
  <si>
    <t>FRAXIPARINE FORTE</t>
  </si>
  <si>
    <t>INJ SOL 2X0.6ML</t>
  </si>
  <si>
    <t>59807</t>
  </si>
  <si>
    <t>INJ SOL 2X0.8ML</t>
  </si>
  <si>
    <t>59808</t>
  </si>
  <si>
    <t>59809</t>
  </si>
  <si>
    <t>INJ SOL 2X1ML</t>
  </si>
  <si>
    <t>186044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</si>
  <si>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</si>
  <si>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</si>
  <si>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</si>
  <si>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</si>
  <si>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</si>
  <si>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</si>
  <si>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</si>
  <si>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</si>
  <si>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</si>
  <si>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</si>
  <si>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</si>
  <si>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</si>
  <si>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</si>
  <si>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</si>
  <si>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</si>
  <si>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</si>
  <si>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</si>
  <si>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</si>
  <si>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</si>
  <si>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</si>
  <si>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</si>
  <si>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</si>
  <si>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</si>
  <si>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</si>
  <si>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</si>
  <si>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</si>
  <si>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POR TBL NOB 30X5MG</t>
  </si>
  <si>
    <t>C09CA01</t>
  </si>
  <si>
    <t>114068</t>
  </si>
  <si>
    <t>LOZAP 100 ZENTIVA</t>
  </si>
  <si>
    <t>POR TBL FLM 30X100MG</t>
  </si>
  <si>
    <t>26547</t>
  </si>
  <si>
    <t>MICARDIS 40 MG</t>
  </si>
  <si>
    <t>POR TBL NOB 56X40MG</t>
  </si>
  <si>
    <t>C09DA01</t>
  </si>
  <si>
    <t>15316</t>
  </si>
  <si>
    <t>LOZAP H</t>
  </si>
  <si>
    <t>15317</t>
  </si>
  <si>
    <t>C10AA01</t>
  </si>
  <si>
    <t>125082</t>
  </si>
  <si>
    <t>APO-SIMVA 20</t>
  </si>
  <si>
    <t>H03AA01</t>
  </si>
  <si>
    <t>69189</t>
  </si>
  <si>
    <t>EUTHYROX 50 MIKROGRAMŮ</t>
  </si>
  <si>
    <t>POR TBL NOB 100X50RG</t>
  </si>
  <si>
    <t>53853</t>
  </si>
  <si>
    <t>KLACID 500</t>
  </si>
  <si>
    <t>POR TBL FLM 14X500MG</t>
  </si>
  <si>
    <t>75490</t>
  </si>
  <si>
    <t>KLACID 250</t>
  </si>
  <si>
    <t>POR TBL FLM 14X250MG</t>
  </si>
  <si>
    <t>M04AA01</t>
  </si>
  <si>
    <t>119773</t>
  </si>
  <si>
    <t>MILURIT 100</t>
  </si>
  <si>
    <t>32083</t>
  </si>
  <si>
    <t>TRALGIT GTT.</t>
  </si>
  <si>
    <t>POR GTT SOL 1X10ML</t>
  </si>
  <si>
    <t>42776</t>
  </si>
  <si>
    <t>TRALGIT SR 150</t>
  </si>
  <si>
    <t>POR TBL PRO 30X150MG</t>
  </si>
  <si>
    <t>59671</t>
  </si>
  <si>
    <t>TRALGIT SR 100</t>
  </si>
  <si>
    <t>POR TBL PRO 10X100MG</t>
  </si>
  <si>
    <t>N02CC01</t>
  </si>
  <si>
    <t>22094</t>
  </si>
  <si>
    <t>ROSEMIG SPRINTAB 50 MG</t>
  </si>
  <si>
    <t>POR TBL SUS 6X50MG</t>
  </si>
  <si>
    <t>96977</t>
  </si>
  <si>
    <t>XANAX 1 MG</t>
  </si>
  <si>
    <t>POR TBL NOB 30X1MG</t>
  </si>
  <si>
    <t>124343</t>
  </si>
  <si>
    <t>145175</t>
  </si>
  <si>
    <t>POR TBL FLM 90X5MG I</t>
  </si>
  <si>
    <t>42547</t>
  </si>
  <si>
    <t>POR SIR 1X500ML</t>
  </si>
  <si>
    <t>J01FF01</t>
  </si>
  <si>
    <t>100339</t>
  </si>
  <si>
    <t>DALACIN C 300 MG</t>
  </si>
  <si>
    <t>POR CPS DUR 16X300MG</t>
  </si>
  <si>
    <t>107135</t>
  </si>
  <si>
    <t>DALACIN C 150 MG</t>
  </si>
  <si>
    <t>POR CPS DUR 16X150MG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</si>
  <si>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</si>
  <si>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</si>
  <si>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</si>
  <si>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</si>
  <si>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</si>
  <si>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</si>
  <si>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</si>
  <si>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J01AA02</t>
  </si>
  <si>
    <t>47718</t>
  </si>
  <si>
    <t>DOXYCYCLIN AL 100</t>
  </si>
  <si>
    <t>POR TBL NOB 10X100MG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</si>
  <si>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</si>
  <si>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</si>
  <si>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</si>
  <si>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</si>
  <si>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</si>
  <si>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</si>
  <si>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</si>
  <si>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47727</t>
  </si>
  <si>
    <t>ZINNAT 500 MG</t>
  </si>
  <si>
    <t>M01AX17</t>
  </si>
  <si>
    <t>12893</t>
  </si>
  <si>
    <t>AULIN</t>
  </si>
  <si>
    <t>POR TBL NOB 60X100MG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</si>
  <si>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</si>
  <si>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</si>
  <si>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</si>
  <si>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</si>
  <si>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</si>
  <si>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</si>
  <si>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</si>
  <si>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</si>
  <si>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</si>
  <si>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</si>
  <si>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</si>
  <si>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</si>
  <si>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</si>
  <si>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</si>
  <si>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89852</t>
  </si>
  <si>
    <t>200518</t>
  </si>
  <si>
    <t>POR TBL FLM 24X625MG</t>
  </si>
  <si>
    <t>91193</t>
  </si>
  <si>
    <t>POR CPS DUR 100X150MG</t>
  </si>
  <si>
    <t>122873</t>
  </si>
  <si>
    <t>COXTRAL 100 MG TABLETY</t>
  </si>
  <si>
    <t>POR TBL NOB 30X100MG</t>
  </si>
  <si>
    <t>12891</t>
  </si>
  <si>
    <t>POR TBL NOB 15X100MG</t>
  </si>
  <si>
    <t>12896</t>
  </si>
  <si>
    <t>POR GRA SUS 60SÁČ</t>
  </si>
  <si>
    <t>17187</t>
  </si>
  <si>
    <t>NIMESIL</t>
  </si>
  <si>
    <t>POR GRA SUS 30X100MG</t>
  </si>
  <si>
    <t>198804</t>
  </si>
  <si>
    <t>POR GRA SUS 30SÁČ II</t>
  </si>
  <si>
    <t>32845</t>
  </si>
  <si>
    <t>POR GRA SUS 3SÁČ I</t>
  </si>
  <si>
    <t>12687</t>
  </si>
  <si>
    <t>TRAMAL RETARD TABLETY 100 MG</t>
  </si>
  <si>
    <t>POR TBL PRO 30X100MG</t>
  </si>
  <si>
    <t>58293</t>
  </si>
  <si>
    <t>RANISAN 75 MG</t>
  </si>
  <si>
    <t>POR TBL FLM 20X75MG</t>
  </si>
  <si>
    <t>141036</t>
  </si>
  <si>
    <t>TROMBEX 75 MG POTAHOVANÉ TABLETY</t>
  </si>
  <si>
    <t>POR TBL FLM 90X75MG</t>
  </si>
  <si>
    <t>101209</t>
  </si>
  <si>
    <t>POR TBL FLM 60X5MG</t>
  </si>
  <si>
    <t>C10AA05</t>
  </si>
  <si>
    <t>93018</t>
  </si>
  <si>
    <t>SORTIS 20 MG</t>
  </si>
  <si>
    <t>POR TBL FLM 100X20MG</t>
  </si>
  <si>
    <t>C10AA07</t>
  </si>
  <si>
    <t>148070</t>
  </si>
  <si>
    <t>ROSUCARD 10 MG POTAHOVANÉ TABLETY</t>
  </si>
  <si>
    <t>POR TBL FLM 90X10MG</t>
  </si>
  <si>
    <t>200529</t>
  </si>
  <si>
    <t>POR TBL FLM 20X1GM</t>
  </si>
  <si>
    <t>12892</t>
  </si>
  <si>
    <t>191960</t>
  </si>
  <si>
    <t>TRAMAL TOBOLKY 50 MG</t>
  </si>
  <si>
    <t>POR CPS DUR 20X50MG II</t>
  </si>
  <si>
    <t>32086</t>
  </si>
  <si>
    <t>TRALGIT</t>
  </si>
  <si>
    <t>POR CPS DUR 20X50MG</t>
  </si>
  <si>
    <t>4306</t>
  </si>
  <si>
    <t>POR CPS DUR 20X50MG I</t>
  </si>
  <si>
    <t>44997</t>
  </si>
  <si>
    <t>DEPAKINE CHRONO 500 MG SÉCABLE</t>
  </si>
  <si>
    <t>POR TBL RET 100X500MG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</si>
  <si>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</si>
  <si>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</si>
  <si>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</si>
  <si>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</si>
  <si>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</si>
  <si>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</si>
  <si>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</si>
  <si>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</si>
  <si>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</si>
  <si>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</si>
  <si>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POR CPS DUR 100X300MG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</si>
  <si>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</si>
  <si>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</si>
  <si>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</si>
  <si>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</si>
  <si>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</si>
  <si>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</si>
  <si>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</si>
  <si>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</si>
  <si>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17431</t>
  </si>
  <si>
    <t>CITALEC 20 ZENTIVA</t>
  </si>
  <si>
    <t>POR TBL FLM 30X20 MG</t>
  </si>
  <si>
    <t>17433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</si>
  <si>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</si>
  <si>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</si>
  <si>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</si>
  <si>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</si>
  <si>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</si>
  <si>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</si>
  <si>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</si>
  <si>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</si>
  <si>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</si>
  <si>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22104</t>
  </si>
  <si>
    <t>BETASERC 8</t>
  </si>
  <si>
    <t>POR TBL NOB 100X8MG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</si>
  <si>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</si>
  <si>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</si>
  <si>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</si>
  <si>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</si>
  <si>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</si>
  <si>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</si>
  <si>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</si>
  <si>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</si>
  <si>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</si>
  <si>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</si>
  <si>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</si>
  <si>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</si>
  <si>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</si>
  <si>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</si>
  <si>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</si>
  <si>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</si>
  <si>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</si>
  <si>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</si>
  <si>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</si>
  <si>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</si>
  <si>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</si>
  <si>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A02BC05</t>
  </si>
  <si>
    <t>147916</t>
  </si>
  <si>
    <t>EMANERA 20 MG</t>
  </si>
  <si>
    <t>POR CPS ETD 28X20MG I</t>
  </si>
  <si>
    <t>B01AB05</t>
  </si>
  <si>
    <t>INJ SOL 10X0.4ML/4KU</t>
  </si>
  <si>
    <t>56977</t>
  </si>
  <si>
    <t>TRITACE 2,5 MG</t>
  </si>
  <si>
    <t>POR TBL NOB 30X2.5MG</t>
  </si>
  <si>
    <t>169121</t>
  </si>
  <si>
    <t>LORISTA 50</t>
  </si>
  <si>
    <t>POR TBL FLM 30X50MG</t>
  </si>
  <si>
    <t>46694</t>
  </si>
  <si>
    <t>EUTHYROX 125 MIKROGRAMŮ</t>
  </si>
  <si>
    <t>POR TBL NOB 100X125RG</t>
  </si>
  <si>
    <t>4014</t>
  </si>
  <si>
    <t>DOXYBENE 200 MG TABLETY</t>
  </si>
  <si>
    <t>POR TBL NOB 20X200MG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</si>
  <si>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</si>
  <si>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</si>
  <si>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</si>
  <si>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</si>
  <si>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</si>
  <si>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</si>
  <si>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</si>
  <si>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</si>
  <si>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</si>
  <si>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</si>
  <si>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59672</t>
  </si>
  <si>
    <t>97445</t>
  </si>
  <si>
    <t>TRAMAL ČÍPKY 100 MG</t>
  </si>
  <si>
    <t>RCT SUP 20X100MG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</si>
  <si>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</si>
  <si>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</si>
  <si>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</si>
  <si>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</si>
  <si>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</si>
  <si>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</si>
  <si>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</si>
  <si>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</si>
  <si>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</si>
  <si>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</si>
  <si>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</si>
  <si>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</si>
  <si>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</si>
  <si>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</si>
  <si>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</si>
  <si>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</si>
  <si>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</si>
  <si>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</si>
  <si>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</si>
  <si>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</si>
  <si>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</si>
  <si>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</si>
  <si>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</si>
  <si>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</si>
  <si>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</si>
  <si>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</si>
  <si>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</si>
  <si>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</si>
  <si>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</si>
  <si>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</si>
  <si>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</si>
  <si>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</si>
  <si>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</si>
  <si>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</si>
  <si>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</si>
  <si>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</si>
  <si>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</si>
  <si>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2680</t>
  </si>
  <si>
    <t>102674</t>
  </si>
  <si>
    <t>BETAHISTIN ACTAVIS 8 MG</t>
  </si>
  <si>
    <t>14439</t>
  </si>
  <si>
    <t>POR CPS RDR 30X0.4MG</t>
  </si>
  <si>
    <t>47725</t>
  </si>
  <si>
    <t>ZINNAT 250 MG</t>
  </si>
  <si>
    <t>POR TBL FLM 10X250MG</t>
  </si>
  <si>
    <t>15654</t>
  </si>
  <si>
    <t>CIPLOX 250</t>
  </si>
  <si>
    <t>POR TBL FLM 50X250MG</t>
  </si>
  <si>
    <t>93013</t>
  </si>
  <si>
    <t>SORTIS 10 MG</t>
  </si>
  <si>
    <t>POR TBL FLM 30X10MG</t>
  </si>
  <si>
    <t>93016</t>
  </si>
  <si>
    <t>10253</t>
  </si>
  <si>
    <t>CAVINTON FORTE</t>
  </si>
  <si>
    <t>POR TBL NOB 90X10MG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</si>
  <si>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</si>
  <si>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</si>
  <si>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</si>
  <si>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</si>
  <si>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</si>
  <si>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</si>
  <si>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</si>
  <si>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166760</t>
  </si>
  <si>
    <t>POR TBL FLM 100X50MG</t>
  </si>
  <si>
    <t>166776</t>
  </si>
  <si>
    <t>ITOPRID PMCS 50 MG</t>
  </si>
  <si>
    <t>POR TBL FLM 100X50MG I</t>
  </si>
  <si>
    <t>119777</t>
  </si>
  <si>
    <t>LAWARIN 5</t>
  </si>
  <si>
    <t>192342</t>
  </si>
  <si>
    <t>WARFARIN PMCS 5 MG</t>
  </si>
  <si>
    <t>59806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</si>
  <si>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</si>
  <si>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</si>
  <si>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</si>
  <si>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</si>
  <si>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</si>
  <si>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</si>
  <si>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</si>
  <si>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</si>
  <si>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</si>
  <si>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</si>
  <si>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POR TBL NOB 30X10MG</t>
  </si>
  <si>
    <t>125053</t>
  </si>
  <si>
    <t>125059</t>
  </si>
  <si>
    <t>125060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</si>
  <si>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</si>
  <si>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</si>
  <si>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</si>
  <si>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</si>
  <si>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</si>
  <si>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</si>
  <si>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</si>
  <si>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</si>
  <si>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</si>
  <si>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</si>
  <si>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</si>
  <si>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</si>
  <si>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</si>
  <si>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</si>
  <si>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</si>
  <si>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</si>
  <si>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</si>
  <si>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</si>
  <si>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</si>
  <si>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POR TBL NOB 50X5MG</t>
  </si>
  <si>
    <t>C09BA06</t>
  </si>
  <si>
    <t>76710</t>
  </si>
  <si>
    <t>ACCUZIDE 10</t>
  </si>
  <si>
    <t>POR TBL FLM 100</t>
  </si>
  <si>
    <t>13897</t>
  </si>
  <si>
    <t>POR TBL FLM 90X100MG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</si>
  <si>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</si>
  <si>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</si>
  <si>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</si>
  <si>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</si>
  <si>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</si>
  <si>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</si>
  <si>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</si>
  <si>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</si>
  <si>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</si>
  <si>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</si>
  <si>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</si>
  <si>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</si>
  <si>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</si>
  <si>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53189</t>
  </si>
  <si>
    <t>POR TBL RET 7X500MG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</si>
  <si>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</si>
  <si>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</si>
  <si>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</si>
  <si>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</si>
  <si>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</si>
  <si>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</si>
  <si>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</si>
  <si>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</si>
  <si>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59673</t>
  </si>
  <si>
    <t>POR TBL PRO 50X100MG</t>
  </si>
  <si>
    <t>83100</t>
  </si>
  <si>
    <t>XANAX SR 1 MG</t>
  </si>
  <si>
    <t>POR TBL PRO 30X1MG</t>
  </si>
  <si>
    <t>N06AB05</t>
  </si>
  <si>
    <t>107848</t>
  </si>
  <si>
    <t>APO-PAROX</t>
  </si>
  <si>
    <t>135928</t>
  </si>
  <si>
    <t>ESOPREX 10 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</si>
  <si>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</si>
  <si>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</si>
  <si>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</si>
  <si>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</si>
  <si>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</si>
  <si>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</si>
  <si>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</si>
  <si>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66029</t>
  </si>
  <si>
    <t>66030</t>
  </si>
  <si>
    <t>99600</t>
  </si>
  <si>
    <t>137177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</si>
  <si>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</si>
  <si>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</si>
  <si>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</si>
  <si>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</si>
  <si>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</si>
  <si>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</si>
  <si>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</si>
  <si>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</si>
  <si>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</si>
  <si>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</si>
  <si>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</si>
  <si>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</si>
  <si>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</si>
  <si>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</si>
  <si>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</si>
  <si>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</si>
  <si>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132575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</si>
  <si>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</si>
  <si>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</si>
  <si>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</si>
  <si>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</si>
  <si>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</si>
  <si>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</si>
  <si>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</si>
  <si>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96039</t>
  </si>
  <si>
    <t>CIPRINOL 500</t>
  </si>
  <si>
    <t>J02AC01</t>
  </si>
  <si>
    <t>66036</t>
  </si>
  <si>
    <t>MYCOMAX 100</t>
  </si>
  <si>
    <t>POR CPS DUR 28X100MG</t>
  </si>
  <si>
    <t>47139</t>
  </si>
  <si>
    <t>POR TBL NOB 50X50RG I</t>
  </si>
  <si>
    <t>N06AX11</t>
  </si>
  <si>
    <t>105845</t>
  </si>
  <si>
    <t>MIRTAZAPIN ORION 15 MG</t>
  </si>
  <si>
    <t>POR TBL DIS 90X15MG</t>
  </si>
  <si>
    <t>116436</t>
  </si>
  <si>
    <t>APO-PANTO 40</t>
  </si>
  <si>
    <t>POR TBL ENT 100X40MG</t>
  </si>
  <si>
    <t>119688</t>
  </si>
  <si>
    <t>CONTROLOC 40 MG</t>
  </si>
  <si>
    <t>POR TBL ENT 100X40MG I</t>
  </si>
  <si>
    <t>A02BC03</t>
  </si>
  <si>
    <t>17121</t>
  </si>
  <si>
    <t>LANZUL 30 MG</t>
  </si>
  <si>
    <t>POR CPS DUR 28X30MG</t>
  </si>
  <si>
    <t>17122</t>
  </si>
  <si>
    <t>POR CPS DUR 56X30MG</t>
  </si>
  <si>
    <t>166777</t>
  </si>
  <si>
    <t>POR TBL FLM 100X50MG II</t>
  </si>
  <si>
    <t>A02BA03</t>
  </si>
  <si>
    <t>80537</t>
  </si>
  <si>
    <t>QUAMATEL 20 MG</t>
  </si>
  <si>
    <t>50080</t>
  </si>
  <si>
    <t>141034</t>
  </si>
  <si>
    <t>92587</t>
  </si>
  <si>
    <t>POR TBL RET 30X500MG</t>
  </si>
  <si>
    <t>119843</t>
  </si>
  <si>
    <t>NEURONTIN 100 MG</t>
  </si>
  <si>
    <t>POR CPS DUR 30X100MG</t>
  </si>
  <si>
    <t>119844</t>
  </si>
  <si>
    <t>POR CPS DUR 50X100MG</t>
  </si>
  <si>
    <t>25827</t>
  </si>
  <si>
    <t>POR TBL FLM 20X250MG</t>
  </si>
  <si>
    <t>193738</t>
  </si>
  <si>
    <t>POR TBL FLM 100X1X500MG</t>
  </si>
  <si>
    <t>192341</t>
  </si>
  <si>
    <t>B01AF01</t>
  </si>
  <si>
    <t>168906</t>
  </si>
  <si>
    <t>XARELTO 20 MG</t>
  </si>
  <si>
    <t>POR TBL FLM 100X1X20MG</t>
  </si>
  <si>
    <t>120791</t>
  </si>
  <si>
    <t>13470</t>
  </si>
  <si>
    <t>RAMIL 1,25</t>
  </si>
  <si>
    <t>POR TBL NOB 90X1.25MG</t>
  </si>
  <si>
    <t>107847</t>
  </si>
  <si>
    <t>17685</t>
  </si>
  <si>
    <t>MIRZATEN 30 MG</t>
  </si>
  <si>
    <t>POR TBL FLM 30X30MG</t>
  </si>
  <si>
    <t>145183</t>
  </si>
  <si>
    <t>POR TBL FLM 28X5MG III</t>
  </si>
  <si>
    <t>151056</t>
  </si>
  <si>
    <t>POR TBL NOB 42X100MG</t>
  </si>
  <si>
    <t>17131</t>
  </si>
  <si>
    <t>LAMICTAL 25 MG</t>
  </si>
  <si>
    <t>POR TBL NOB 21X25MG</t>
  </si>
  <si>
    <t>17135</t>
  </si>
  <si>
    <t>POR TBL NOB 42X25MG</t>
  </si>
  <si>
    <t>17141</t>
  </si>
  <si>
    <t>175089</t>
  </si>
  <si>
    <t>DRETACEN 500 MG</t>
  </si>
  <si>
    <t>175091</t>
  </si>
  <si>
    <t>25834</t>
  </si>
  <si>
    <t>POR TBL FLM 30X500MG</t>
  </si>
  <si>
    <t>175084</t>
  </si>
  <si>
    <t>DRETACEN 250 MG</t>
  </si>
  <si>
    <t>175079</t>
  </si>
  <si>
    <t>N05AH04</t>
  </si>
  <si>
    <t>122678</t>
  </si>
  <si>
    <t>QUETIAPIN SANDOZ 25 MG</t>
  </si>
  <si>
    <t>POR TBL FLM 30X25MG</t>
  </si>
  <si>
    <t>94933</t>
  </si>
  <si>
    <t>POR TBL FLM 14X1GM+SÁČ</t>
  </si>
  <si>
    <t>17185</t>
  </si>
  <si>
    <t>POR GRA SUS 9X100MG</t>
  </si>
  <si>
    <t>32534</t>
  </si>
  <si>
    <t>INJ SOL 2X0.4ML</t>
  </si>
  <si>
    <t>83458</t>
  </si>
  <si>
    <t>4305</t>
  </si>
  <si>
    <t>POR CPS DUR 10X50MG I</t>
  </si>
  <si>
    <t>25362</t>
  </si>
  <si>
    <t>HELICID 10 ZENTIVA</t>
  </si>
  <si>
    <t>POR CPS ETD 28X10MG</t>
  </si>
  <si>
    <t>53201</t>
  </si>
  <si>
    <t>CIPHIN 250</t>
  </si>
  <si>
    <t>122114</t>
  </si>
  <si>
    <t>APO-OME 20</t>
  </si>
  <si>
    <t>POR CPS ETD 100X20MG</t>
  </si>
  <si>
    <t>132530</t>
  </si>
  <si>
    <t>HELICID 20</t>
  </si>
  <si>
    <t>49123</t>
  </si>
  <si>
    <t>POR TBL ENT 28X40MG I</t>
  </si>
  <si>
    <t>A16AA02</t>
  </si>
  <si>
    <t>12317</t>
  </si>
  <si>
    <t>TRANSMETIL 500 MG TABLETY</t>
  </si>
  <si>
    <t>POR TBL ENT 10X500MG</t>
  </si>
  <si>
    <t>46988</t>
  </si>
  <si>
    <t>POR TBL ENT 30X500MG</t>
  </si>
  <si>
    <t>94114</t>
  </si>
  <si>
    <t>WARFARIN ORION 5 MG</t>
  </si>
  <si>
    <t>132527</t>
  </si>
  <si>
    <t>125389</t>
  </si>
  <si>
    <t>CYNT 0,2</t>
  </si>
  <si>
    <t>POR TBL FLM 98X0.2MG</t>
  </si>
  <si>
    <t>125390</t>
  </si>
  <si>
    <t>CYNT 0,3</t>
  </si>
  <si>
    <t>POR TBL FLM 98X0.3MG</t>
  </si>
  <si>
    <t>3802</t>
  </si>
  <si>
    <t>CONCOR COR 2,5 MG</t>
  </si>
  <si>
    <t>POR TBL FLM 56X2.5MG</t>
  </si>
  <si>
    <t>C07AG02</t>
  </si>
  <si>
    <t>102600</t>
  </si>
  <si>
    <t>CARVESAN 6,25</t>
  </si>
  <si>
    <t>POR TBL NOB 100X6,25MG</t>
  </si>
  <si>
    <t>125046</t>
  </si>
  <si>
    <t>15379</t>
  </si>
  <si>
    <t>AGEN 10</t>
  </si>
  <si>
    <t>91995</t>
  </si>
  <si>
    <t>ISOPTIN SR 240 MG</t>
  </si>
  <si>
    <t>POR TBL PRO 100X240MG</t>
  </si>
  <si>
    <t>122681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</si>
  <si>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</si>
  <si>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</si>
  <si>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</si>
  <si>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</si>
  <si>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</si>
  <si>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</si>
  <si>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</si>
  <si>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</si>
  <si>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148074</t>
  </si>
  <si>
    <t>ROSUCARD 20 MG POTAHOVANÉ TABLETY</t>
  </si>
  <si>
    <t>POR TBL FLM 90X20MG</t>
  </si>
  <si>
    <t>159123</t>
  </si>
  <si>
    <t>APO-ROSUVASTATIN 20 MG</t>
  </si>
  <si>
    <t>159121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</si>
  <si>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</si>
  <si>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</si>
  <si>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</si>
  <si>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</si>
  <si>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</si>
  <si>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</si>
  <si>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</si>
  <si>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</si>
  <si>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</si>
  <si>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</t>
  </si>
  <si>
    <t>32545</t>
  </si>
  <si>
    <t>POR TBL RET 12X500MG-D</t>
  </si>
  <si>
    <t>155859</t>
  </si>
  <si>
    <t>SUMAMED 500 MG</t>
  </si>
  <si>
    <t>3365</t>
  </si>
  <si>
    <t>22568</t>
  </si>
  <si>
    <t>ARTRILOM 15 MG</t>
  </si>
  <si>
    <t>POR TBL NOB 50X15MG</t>
  </si>
  <si>
    <t>2592</t>
  </si>
  <si>
    <t>POR TBL NOB 50X100MG</t>
  </si>
  <si>
    <t>20146</t>
  </si>
  <si>
    <t>CITALOPRAM ACTAVIS 20 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</si>
  <si>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</si>
  <si>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</si>
  <si>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</si>
  <si>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</si>
  <si>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</si>
  <si>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</si>
  <si>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</si>
  <si>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145182</t>
  </si>
  <si>
    <t>POR TBL FLM 20X5MG III</t>
  </si>
  <si>
    <t>A07DA</t>
  </si>
  <si>
    <t>30652</t>
  </si>
  <si>
    <t>REASEC</t>
  </si>
  <si>
    <t>POR TBL NOB 20X2.5MG</t>
  </si>
  <si>
    <t>A10AD01</t>
  </si>
  <si>
    <t>92605</t>
  </si>
  <si>
    <t>HUMULIN M3 (30/70) CARTRIDGE</t>
  </si>
  <si>
    <t>INJ SUS 5X3ML/300UT</t>
  </si>
  <si>
    <t>115479</t>
  </si>
  <si>
    <t>APO-ENALAPRIL 5 MG</t>
  </si>
  <si>
    <t>40373</t>
  </si>
  <si>
    <t>MEDROL 16 MG</t>
  </si>
  <si>
    <t>POR TBL NOB 50X16MG</t>
  </si>
  <si>
    <t>90986</t>
  </si>
  <si>
    <t>DEOXYMYKOIN</t>
  </si>
  <si>
    <t>57793</t>
  </si>
  <si>
    <t>TRAMAL KAPKY 100 MG/1 ML</t>
  </si>
  <si>
    <t>POR GTT SOL 1X96ML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</si>
  <si>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</si>
  <si>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</si>
  <si>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</si>
  <si>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</si>
  <si>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</si>
  <si>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</si>
  <si>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</si>
  <si>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102596</t>
  </si>
  <si>
    <t>POR TBL NOB 30X6,25MG</t>
  </si>
  <si>
    <t>2945</t>
  </si>
  <si>
    <t>AGEN 5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</si>
  <si>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</si>
  <si>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</si>
  <si>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</si>
  <si>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</si>
  <si>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</si>
  <si>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</si>
  <si>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</si>
  <si>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</si>
  <si>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</si>
  <si>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</si>
  <si>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</si>
  <si>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</si>
  <si>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</si>
  <si>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</si>
  <si>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</si>
  <si>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</si>
  <si>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</si>
  <si>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</si>
  <si>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</si>
  <si>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</si>
  <si>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</si>
  <si>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</si>
  <si>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</si>
  <si>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</si>
  <si>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</si>
  <si>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</si>
  <si>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</si>
  <si>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</si>
  <si>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</si>
  <si>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</si>
  <si>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</si>
  <si>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</si>
  <si>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144267</t>
  </si>
  <si>
    <t>KLARITROMYCIN MYLAN 500 MG</t>
  </si>
  <si>
    <t>POR TBL FLM 500X500MG</t>
  </si>
  <si>
    <t>153973</t>
  </si>
  <si>
    <t>AZITROMYCIN MYLAN 500 MG</t>
  </si>
  <si>
    <t>13280</t>
  </si>
  <si>
    <t>POR TBL NOB 10X15MG</t>
  </si>
  <si>
    <t>101782</t>
  </si>
  <si>
    <t>NOAX UNO 100 MG</t>
  </si>
  <si>
    <t>104492</t>
  </si>
  <si>
    <t>MABRON RETARD 150</t>
  </si>
  <si>
    <t>POR TBL PRO 20X150MG</t>
  </si>
  <si>
    <t>N06DA02</t>
  </si>
  <si>
    <t>16459</t>
  </si>
  <si>
    <t>ARICEPT 10 MG</t>
  </si>
  <si>
    <t>POR TBL FLM 28X10MG</t>
  </si>
  <si>
    <t>R03CC02</t>
  </si>
  <si>
    <t>23291</t>
  </si>
  <si>
    <t>VENTOLIN</t>
  </si>
  <si>
    <t>POR SIR 1X150ML</t>
  </si>
  <si>
    <t>56844</t>
  </si>
  <si>
    <t>TRAMAL RETARD TABLETY 150 MG</t>
  </si>
  <si>
    <t>14784</t>
  </si>
  <si>
    <t>ROSEMIG 50 MG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</si>
  <si>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</si>
  <si>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</si>
  <si>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</si>
  <si>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</si>
  <si>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</si>
  <si>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</si>
  <si>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</si>
  <si>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</si>
  <si>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</si>
  <si>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</si>
  <si>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</si>
  <si>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</si>
  <si>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</si>
  <si>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</si>
  <si>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</si>
  <si>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</si>
  <si>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</si>
  <si>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</si>
  <si>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</si>
  <si>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</si>
  <si>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</si>
  <si>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</si>
  <si>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1X70ML+ODM</t>
  </si>
  <si>
    <t>83615</t>
  </si>
  <si>
    <t>115449</t>
  </si>
  <si>
    <t>SUMATRIPTAN ACTAVIS 50 MG</t>
  </si>
  <si>
    <t>POR TBL FLM 6X50MG</t>
  </si>
  <si>
    <t>103183</t>
  </si>
  <si>
    <t>POR TBL NOB 100X0.25MG</t>
  </si>
  <si>
    <t>10174</t>
  </si>
  <si>
    <t>6614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</si>
  <si>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</si>
  <si>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</si>
  <si>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</si>
  <si>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</si>
  <si>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</si>
  <si>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</si>
  <si>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</si>
  <si>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</si>
  <si>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</si>
  <si>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</si>
  <si>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</si>
  <si>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</si>
  <si>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</si>
  <si>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</si>
  <si>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</si>
  <si>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</si>
  <si>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</si>
  <si>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</si>
  <si>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</si>
  <si>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</si>
  <si>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87225</t>
  </si>
  <si>
    <t>POR TBL FLM 20X200MG</t>
  </si>
  <si>
    <t>12688</t>
  </si>
  <si>
    <t>115317</t>
  </si>
  <si>
    <t>124744</t>
  </si>
  <si>
    <t>PANTOPRAZOL MYLAN 40 MG</t>
  </si>
  <si>
    <t>85158</t>
  </si>
  <si>
    <t>PRENESSA 4 MG</t>
  </si>
  <si>
    <t>POR TBL NOB 60X4MG</t>
  </si>
  <si>
    <t>85162</t>
  </si>
  <si>
    <t>POR TBL NOB 90X4MG</t>
  </si>
  <si>
    <t>C09AA10</t>
  </si>
  <si>
    <t>95819</t>
  </si>
  <si>
    <t>GOPTEN 4 MG</t>
  </si>
  <si>
    <t>POR CPS DUR 28X4MG</t>
  </si>
  <si>
    <t>92207</t>
  </si>
  <si>
    <t>AUGMENTIN 1,2 G</t>
  </si>
  <si>
    <t>18544</t>
  </si>
  <si>
    <t>18548</t>
  </si>
  <si>
    <t>10081</t>
  </si>
  <si>
    <t>POR TBL FLM 20X500MG</t>
  </si>
  <si>
    <t>112007</t>
  </si>
  <si>
    <t>POR TBL PRO 90X100MG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</si>
  <si>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</si>
  <si>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</si>
  <si>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</si>
  <si>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</si>
  <si>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</si>
  <si>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</si>
  <si>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</si>
  <si>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</si>
  <si>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</si>
  <si>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N06AB06</t>
  </si>
  <si>
    <t>17964</t>
  </si>
  <si>
    <t>ASENTRA 50</t>
  </si>
  <si>
    <t>POR TBL FLM 56X50MG</t>
  </si>
  <si>
    <t>191886</t>
  </si>
  <si>
    <t>ZOLOFT 50 MG</t>
  </si>
  <si>
    <t>POR TBL FLM 60X50MG</t>
  </si>
  <si>
    <t>53950</t>
  </si>
  <si>
    <t>POR TBL FLM 28X50MG</t>
  </si>
  <si>
    <t>45961</t>
  </si>
  <si>
    <t>SERETIDE DISKUS 50/100</t>
  </si>
  <si>
    <t>INH PLV 1X60X50/100RG</t>
  </si>
  <si>
    <t>16932</t>
  </si>
  <si>
    <t>MOXOSTAD 0,4 MG</t>
  </si>
  <si>
    <t>POR TBL FLM 30X0.4MG</t>
  </si>
  <si>
    <t>3801</t>
  </si>
  <si>
    <t>POR TBL FLM 28X2.5MG</t>
  </si>
  <si>
    <t>169034</t>
  </si>
  <si>
    <t>59687</t>
  </si>
  <si>
    <t>POR TBL FLM 14X200MG</t>
  </si>
  <si>
    <t>6618</t>
  </si>
  <si>
    <t>NEUROL 0,5</t>
  </si>
  <si>
    <t>109411</t>
  </si>
  <si>
    <t>NOLPAZA 40 MG ENTEROSOLVENTNÍ TABLETY</t>
  </si>
  <si>
    <t>POR TBL ENT 28X40MG</t>
  </si>
  <si>
    <t>49113</t>
  </si>
  <si>
    <t>CONTROLOC 20 MG</t>
  </si>
  <si>
    <t>POR TBL ENT 28X20MG I</t>
  </si>
  <si>
    <t>163150</t>
  </si>
  <si>
    <t>VASOCARDIN SR 200</t>
  </si>
  <si>
    <t>47741</t>
  </si>
  <si>
    <t>RIVOCOR 10</t>
  </si>
  <si>
    <t>127531</t>
  </si>
  <si>
    <t>AFITEN 5 MG</t>
  </si>
  <si>
    <t>120805</t>
  </si>
  <si>
    <t>APO-PERINDO 8 MG</t>
  </si>
  <si>
    <t>POR TBL NOB 30X8MG</t>
  </si>
  <si>
    <t>13477</t>
  </si>
  <si>
    <t>RAMIL 10</t>
  </si>
  <si>
    <t>166869</t>
  </si>
  <si>
    <t>TONARSSA 4 MG/5 MG</t>
  </si>
  <si>
    <t>13892</t>
  </si>
  <si>
    <t>LOZAP 50 ZENTIVA</t>
  </si>
  <si>
    <t>53913</t>
  </si>
  <si>
    <t>POR TBL FLM 6X250MG</t>
  </si>
  <si>
    <t>17412</t>
  </si>
  <si>
    <t>ZANOCIN 200 MG</t>
  </si>
  <si>
    <t>49503</t>
  </si>
  <si>
    <t>42780</t>
  </si>
  <si>
    <t>TRALGIT SR 200</t>
  </si>
  <si>
    <t>67570</t>
  </si>
  <si>
    <t>MABRON 50 MG</t>
  </si>
  <si>
    <t>POR CPS DUR 30X50MG</t>
  </si>
  <si>
    <t>101883</t>
  </si>
  <si>
    <t>POR TBL PRO 60X300MG</t>
  </si>
  <si>
    <t>107858</t>
  </si>
  <si>
    <t>APO-GAB 300</t>
  </si>
  <si>
    <t>10252</t>
  </si>
  <si>
    <t>150056</t>
  </si>
  <si>
    <t>BETAHISTIN MYLAN 24 MG</t>
  </si>
  <si>
    <t>POR TBL NOB 30X24MG</t>
  </si>
  <si>
    <t>15603</t>
  </si>
  <si>
    <t>ALERID</t>
  </si>
  <si>
    <t>POR TBL FLM 50X10MG</t>
  </si>
  <si>
    <t>191998</t>
  </si>
  <si>
    <t>CLARITINE</t>
  </si>
  <si>
    <t>53639</t>
  </si>
  <si>
    <t>FLONIDAN 10 MG TABLETY</t>
  </si>
  <si>
    <t>83397</t>
  </si>
  <si>
    <t>POR TBL DIS 30X10MG</t>
  </si>
  <si>
    <t>49114</t>
  </si>
  <si>
    <t>POR TBL ENT 56X20MG</t>
  </si>
  <si>
    <t>124087</t>
  </si>
  <si>
    <t>PRESTANCE 5 MG/5 MG</t>
  </si>
  <si>
    <t>124088</t>
  </si>
  <si>
    <t>192854</t>
  </si>
  <si>
    <t>200527</t>
  </si>
  <si>
    <t>POR TBL FLM 12X1GM</t>
  </si>
  <si>
    <t>200528</t>
  </si>
  <si>
    <t>POR TBL FLM 16X1GM</t>
  </si>
  <si>
    <t>14910</t>
  </si>
  <si>
    <t>32060</t>
  </si>
  <si>
    <t>32062</t>
  </si>
  <si>
    <t>C01BC03</t>
  </si>
  <si>
    <t>53535</t>
  </si>
  <si>
    <t>PROPAFENON AL 150</t>
  </si>
  <si>
    <t>POR TBL FLM 50X150MG</t>
  </si>
  <si>
    <t>13767</t>
  </si>
  <si>
    <t>POR TBL NOB 30X200MG</t>
  </si>
  <si>
    <t>13768</t>
  </si>
  <si>
    <t>POR TBL NOB 60X200MG</t>
  </si>
  <si>
    <t>94803</t>
  </si>
  <si>
    <t>POR TBL NOB 20</t>
  </si>
  <si>
    <t>43877</t>
  </si>
  <si>
    <t>115480</t>
  </si>
  <si>
    <t>APO-ENALAPRIL 10 MG</t>
  </si>
  <si>
    <t>59642</t>
  </si>
  <si>
    <t>ENAP 10 MG</t>
  </si>
  <si>
    <t>84912</t>
  </si>
  <si>
    <t>162006</t>
  </si>
  <si>
    <t>POR TBL FLM 20</t>
  </si>
  <si>
    <t>13894</t>
  </si>
  <si>
    <t>POR TBL FLM 90X50MG</t>
  </si>
  <si>
    <t>47610</t>
  </si>
  <si>
    <t>POR TBL FLM 84X50MG</t>
  </si>
  <si>
    <t>125077</t>
  </si>
  <si>
    <t>APO-SIMVA 10</t>
  </si>
  <si>
    <t>POR TBL FLM 100X10MG</t>
  </si>
  <si>
    <t>125085</t>
  </si>
  <si>
    <t>125086</t>
  </si>
  <si>
    <t>114264</t>
  </si>
  <si>
    <t>APO-CETIRIZIN 10 MG</t>
  </si>
  <si>
    <t>49121</t>
  </si>
  <si>
    <t>POR TBL ENT 14X40MG I</t>
  </si>
  <si>
    <t>42844</t>
  </si>
  <si>
    <t>POR GRA SUS 1X100ML</t>
  </si>
  <si>
    <t>122689</t>
  </si>
  <si>
    <t>32056</t>
  </si>
  <si>
    <t>INJ SOL 10X0.2ML</t>
  </si>
  <si>
    <t>56102</t>
  </si>
  <si>
    <t>POR CPS DUR 14X30MG</t>
  </si>
  <si>
    <t>32535</t>
  </si>
  <si>
    <t>76380</t>
  </si>
  <si>
    <t>RHEFLUIN</t>
  </si>
  <si>
    <t>94163</t>
  </si>
  <si>
    <t>CONCOR 10</t>
  </si>
  <si>
    <t>125058</t>
  </si>
  <si>
    <t>POR TBL NOB 28X5MG</t>
  </si>
  <si>
    <t>101199</t>
  </si>
  <si>
    <t>122683</t>
  </si>
  <si>
    <t>40367</t>
  </si>
  <si>
    <t>56847</t>
  </si>
  <si>
    <t>TRAMAL RETARD TABLETY 200 MG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</si>
  <si>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</si>
  <si>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</si>
  <si>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</si>
  <si>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</si>
  <si>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</si>
  <si>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</si>
  <si>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</si>
  <si>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</si>
  <si>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</si>
  <si>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</si>
  <si>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14134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</si>
  <si>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</si>
  <si>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</si>
  <si>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</si>
  <si>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</si>
  <si>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</si>
  <si>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</si>
  <si>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</si>
  <si>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</si>
  <si>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</si>
  <si>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</si>
  <si>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</si>
  <si>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</si>
  <si>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</si>
  <si>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</si>
  <si>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</si>
  <si>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</si>
  <si>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</si>
  <si>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</si>
  <si>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</si>
  <si>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</si>
  <si>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</si>
  <si>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</si>
  <si>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</si>
  <si>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22096</t>
  </si>
  <si>
    <t>POR TBL SUS 2X50MG</t>
  </si>
  <si>
    <t>92034</t>
  </si>
  <si>
    <t>DEPAKINE CHRONO 300 MG SÉCABLE</t>
  </si>
  <si>
    <t>POR TBL RET 100X300MG</t>
  </si>
  <si>
    <t>130172</t>
  </si>
  <si>
    <t>APO-VENLAFAXIN PROLONG 75 MG</t>
  </si>
  <si>
    <t>POR CPS PRO 30X75MG</t>
  </si>
  <si>
    <t>109409</t>
  </si>
  <si>
    <t>POR TBL ENT 14X40MG</t>
  </si>
  <si>
    <t>119776</t>
  </si>
  <si>
    <t>59810</t>
  </si>
  <si>
    <t>R03DC03</t>
  </si>
  <si>
    <t>125135</t>
  </si>
  <si>
    <t>SINGULAIR 10</t>
  </si>
  <si>
    <t>POR TBL FLM 98X10MG</t>
  </si>
  <si>
    <t>N02AE01</t>
  </si>
  <si>
    <t>42755</t>
  </si>
  <si>
    <t>TRANSTEC 35 MCG/H</t>
  </si>
  <si>
    <t>DRM EMP TDR 5X20MG</t>
  </si>
  <si>
    <t>107758</t>
  </si>
  <si>
    <t>ROSEMIG 20 MG</t>
  </si>
  <si>
    <t>NAS SPR SOL 2X0.1ML</t>
  </si>
  <si>
    <t>57715</t>
  </si>
  <si>
    <t>ORFIRIL LONG 500 MG</t>
  </si>
  <si>
    <t>POR TBL PRO 50X500MG-SÁČ PET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</si>
  <si>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</si>
  <si>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</si>
  <si>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</si>
  <si>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</si>
  <si>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</si>
  <si>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</si>
  <si>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</si>
  <si>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</si>
  <si>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</si>
  <si>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</si>
  <si>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</si>
  <si>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</si>
  <si>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</si>
  <si>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</si>
  <si>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</si>
  <si>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</si>
  <si>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ZA004</t>
  </si>
  <si>
    <t>Obinadlo pruban č.  5 427305</t>
  </si>
  <si>
    <t>ZA006</t>
  </si>
  <si>
    <t>Obinadlo pruban č.  8 427308</t>
  </si>
  <si>
    <t>ZA007</t>
  </si>
  <si>
    <t>Obinadlo pruban č.  9 427309</t>
  </si>
  <si>
    <t>ZA318</t>
  </si>
  <si>
    <t>Náplast transpore 1,25 x 9,15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</si>
  <si>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</si>
  <si>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</si>
  <si>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</si>
  <si>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</si>
  <si>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</si>
  <si>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</si>
  <si>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ZA424</t>
  </si>
  <si>
    <t>Obinadlo elastické idealtex 14 cm x 5 m 931064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</si>
  <si>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</si>
  <si>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</si>
  <si>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</si>
  <si>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</si>
  <si>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</si>
  <si>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</si>
  <si>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ZA443</t>
  </si>
  <si>
    <t>Šátek trojcípý 20001</t>
  </si>
  <si>
    <t>ZA446</t>
  </si>
  <si>
    <t>Vata buničitá přířezy 20 x 30 cm 1230200129</t>
  </si>
  <si>
    <t>ZA451</t>
  </si>
  <si>
    <t>Náplast omniplast 5 cm x 9,2 m 900429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</si>
  <si>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</si>
  <si>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</si>
  <si>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</si>
  <si>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</si>
  <si>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</si>
  <si>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</si>
  <si>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ZA562</t>
  </si>
  <si>
    <t>Náplast cosmopor i. v. 6 x 8 cm 9008054</t>
  </si>
  <si>
    <t>ZA593</t>
  </si>
  <si>
    <t>Tampon sterilní stáčený 20 x 20 cm   / 5 ks 28003</t>
  </si>
  <si>
    <t>ZA601</t>
  </si>
  <si>
    <t>Obinadlo fixa crep 12 cm x 4 m 1323100105</t>
  </si>
  <si>
    <t>ZB084</t>
  </si>
  <si>
    <t>Náplast transpore 2,5   x 9,14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</si>
  <si>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</si>
  <si>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</si>
  <si>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</si>
  <si>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</si>
  <si>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</si>
  <si>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</si>
  <si>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</si>
  <si>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</si>
  <si>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ZD102</t>
  </si>
  <si>
    <t>Náplast cosmos strip 6 cm x 2 cm  (náhrada za náplast curity) 5302951</t>
  </si>
  <si>
    <t>ZD103</t>
  </si>
  <si>
    <t>Náplast omniplast   2,5 cm x 9,2 m 900428</t>
  </si>
  <si>
    <t>ZD104</t>
  </si>
  <si>
    <t>Náplast omniplast 10,0 cm x 10,0 m 900535</t>
  </si>
  <si>
    <t>ZD740</t>
  </si>
  <si>
    <t>Kompresa gáza 7,5 x 7,5 cm / 5 ks sterilní 1325019265</t>
  </si>
  <si>
    <t>ZI599</t>
  </si>
  <si>
    <t>Náplast curapor 10 x   8 cm 22121 ( náhrada za cosmopor )</t>
  </si>
  <si>
    <t>ZI600</t>
  </si>
  <si>
    <t>Náplast curapor 10 x 15 cm 22122 ( náhrada za cosmopor )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</si>
  <si>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</si>
  <si>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</si>
  <si>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</si>
  <si>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</si>
  <si>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</si>
  <si>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</si>
  <si>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</si>
  <si>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</si>
  <si>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</si>
  <si>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</si>
  <si>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</si>
  <si>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442</t>
  </si>
  <si>
    <t>ZA728</t>
  </si>
  <si>
    <t>Lopatka lékařská nesterilní 16-0001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</si>
  <si>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</si>
  <si>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</si>
  <si>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</si>
  <si>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</si>
  <si>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</si>
  <si>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</si>
  <si>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</si>
  <si>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</si>
  <si>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</si>
  <si>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</si>
  <si>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</si>
  <si>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</si>
  <si>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ZA817</t>
  </si>
  <si>
    <t>Zkumavka PS 10 ml sterilní 400914</t>
  </si>
  <si>
    <t>ZA831</t>
  </si>
  <si>
    <t>Rourka rektální CH20, délka 40 cm 19-20.100</t>
  </si>
  <si>
    <t>ZA883</t>
  </si>
  <si>
    <t>Rourka rektální CH18, délka 40 cm 19-18.100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</si>
  <si>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</si>
  <si>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</si>
  <si>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</si>
  <si>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</si>
  <si>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</si>
  <si>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</si>
  <si>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</si>
  <si>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kříž.výpustí, sterilní A-TNU201601</t>
  </si>
  <si>
    <t>ZB367</t>
  </si>
  <si>
    <t>Cévka urologická pro ženy ster. CH12 07.032.12.100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</si>
  <si>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</si>
  <si>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</si>
  <si>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</si>
  <si>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</si>
  <si>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</si>
  <si>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</si>
  <si>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</si>
  <si>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</si>
  <si>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</si>
  <si>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</si>
  <si>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</si>
  <si>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</si>
  <si>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</si>
  <si>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</si>
  <si>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</si>
  <si>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</si>
  <si>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</si>
  <si>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</si>
  <si>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</si>
  <si>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18CH s balonkem bal. á 12 ks 9818-02</t>
  </si>
  <si>
    <t>ZB949</t>
  </si>
  <si>
    <t>Pinzeta UH sterilní HAR999565</t>
  </si>
  <si>
    <t>ZC074</t>
  </si>
  <si>
    <t>Nebulizátor Typ 753 pro dospělé 01.000.08.753</t>
  </si>
  <si>
    <t>ZC506</t>
  </si>
  <si>
    <t>Kompresa NT 10 x 10 cm / 5 ks sterilní bal. á 750 ks 1325020275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</si>
  <si>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</si>
  <si>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</si>
  <si>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</si>
  <si>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</si>
  <si>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</si>
  <si>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</si>
  <si>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</si>
  <si>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</si>
  <si>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</si>
  <si>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</si>
  <si>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</si>
  <si>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</si>
  <si>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</si>
  <si>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</si>
  <si>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</si>
  <si>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</si>
  <si>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</si>
  <si>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</si>
  <si>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</si>
  <si>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</si>
  <si>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</si>
  <si>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arteriální line-draw L/S á 200 ks 4043E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</si>
  <si>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</si>
  <si>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</si>
  <si>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</si>
  <si>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</si>
  <si>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</si>
  <si>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</si>
  <si>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</si>
  <si>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</si>
  <si>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</si>
  <si>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</si>
  <si>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</si>
  <si>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</si>
  <si>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</si>
  <si>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</si>
  <si>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ZJ569</t>
  </si>
  <si>
    <t>Proužky Accu-Check senzor komfort Pro Control á 50 ks</t>
  </si>
  <si>
    <t>ZK798</t>
  </si>
  <si>
    <t xml:space="preserve">Zátka combi modrá 4495152 </t>
  </si>
  <si>
    <t>ZK799</t>
  </si>
  <si>
    <t>Zátka combi červená 4495101</t>
  </si>
  <si>
    <t>ZA783</t>
  </si>
  <si>
    <t>Drén Easy Flow 40 mm/30 cm, á 10 ks, 97.816.92.224</t>
  </si>
  <si>
    <t>ZB564</t>
  </si>
  <si>
    <t>Manžeta dura-cuf adult modrá 2753E</t>
  </si>
  <si>
    <t>ZB892</t>
  </si>
  <si>
    <t>Katetr močový tiemann 20CH s balonkem bal. á 12 ks 9820-02</t>
  </si>
  <si>
    <t>ZC680</t>
  </si>
  <si>
    <t>Drén Easy Flow 12 mm/30 cm 97.816.92.143</t>
  </si>
  <si>
    <t>ZC947</t>
  </si>
  <si>
    <t>Katetr močový tiemann CH12 s balonkem bal. á 12 ks K02-9812-02</t>
  </si>
  <si>
    <t>ZE957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</si>
  <si>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</si>
  <si>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</si>
  <si>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</si>
  <si>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</si>
  <si>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</si>
  <si>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</si>
  <si>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</si>
  <si>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</si>
  <si>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</si>
  <si>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</si>
  <si>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</si>
  <si>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</si>
  <si>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</si>
  <si>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</si>
  <si>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</si>
  <si>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</si>
  <si>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</si>
  <si>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</si>
  <si>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</si>
  <si>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</si>
  <si>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</si>
  <si>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</si>
  <si>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</si>
  <si>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</si>
  <si>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</si>
  <si>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</si>
  <si>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</si>
  <si>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</si>
  <si>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</si>
  <si>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</si>
  <si>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ZI423</t>
  </si>
  <si>
    <t>Jehla spinální 22G/90 mm atraumatická zaváděcí 18G bal. á 20 ks</t>
  </si>
  <si>
    <t>ZD370</t>
  </si>
  <si>
    <t>Rukavice nitril promedica bez p.M á 100 ks 98897</t>
  </si>
  <si>
    <t>ZI758</t>
  </si>
  <si>
    <t>Rukavice vinyl bez p. M á 100 ks EFEKTVR03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</si>
  <si>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</si>
  <si>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</si>
  <si>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</si>
  <si>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</si>
  <si>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</si>
  <si>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</si>
  <si>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ZL075</t>
  </si>
  <si>
    <t>Rukavice operační gammex bez pudru PF EnLite vel. 8,5 353387</t>
  </si>
  <si>
    <t>ZL131</t>
  </si>
  <si>
    <t>Rukavice nitril promedica bez p.L á 100 ks 98898</t>
  </si>
  <si>
    <t>910067</t>
  </si>
  <si>
    <t>-HEPTAPHAN, DIAG.PROUZKY 50 ks 10003317</t>
  </si>
  <si>
    <t>ZA417</t>
  </si>
  <si>
    <t>Krytí mastný tyl lomatuell H 10 x 20, á 10 ks, 23316</t>
  </si>
  <si>
    <t>ZA599</t>
  </si>
  <si>
    <t>Steh náplasťový Steri-strip 6 x 75 mm bal. á 50 ks elast. E4541</t>
  </si>
  <si>
    <t>ZA168</t>
  </si>
  <si>
    <t>Dlaha (sada) pro fixaci prstů-A2 1220000102</t>
  </si>
  <si>
    <t>ZA169</t>
  </si>
  <si>
    <t>Dlaha (sada) pro fixaci prstů-A3 1220000103</t>
  </si>
  <si>
    <t>ZA690</t>
  </si>
  <si>
    <t>Čepelka skalpelová 10 BB510</t>
  </si>
  <si>
    <t>ZA707</t>
  </si>
  <si>
    <t>Katetr močový foley 12CH bal. á 12 ks 1125-02</t>
  </si>
  <si>
    <t>ZC751</t>
  </si>
  <si>
    <t>Čepelka skalpelová 11 BB511</t>
  </si>
  <si>
    <t>ZC752</t>
  </si>
  <si>
    <t>Čepelka skalpelová 15 BB515</t>
  </si>
  <si>
    <t>ZF985</t>
  </si>
  <si>
    <t>Katetr močový foley 24CH bal. á 12 ks 1620-02</t>
  </si>
  <si>
    <t>ZH818</t>
  </si>
  <si>
    <t>Katetr močový foley CH20 180605-000200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</si>
  <si>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</si>
  <si>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</si>
  <si>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</si>
  <si>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</si>
  <si>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</si>
  <si>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</t>
  </si>
  <si>
    <t>ZL529</t>
  </si>
  <si>
    <t>Manžeta NIBP dospělá dvouplášťová omyvatelná 38 - 50 cm 1 vývod</t>
  </si>
  <si>
    <t>ZB749</t>
  </si>
  <si>
    <t>Dlaha (sada) pro fixaci prstů-A1 1220000101</t>
  </si>
  <si>
    <t>ZC754</t>
  </si>
  <si>
    <t>Čepelka skalpelová 21 BB521</t>
  </si>
  <si>
    <t>ZC890</t>
  </si>
  <si>
    <t>Manžeta dura-cuf large adult vínová 2754E</t>
  </si>
  <si>
    <t>ZL070</t>
  </si>
  <si>
    <t>Rukavice operační gammex bez pudru PF EnLite vel. 6,0 353382</t>
  </si>
  <si>
    <t>ZA416</t>
  </si>
  <si>
    <t>Krytí mastný tyl grassolind neutral 10 x 10 cm bal. á 10 ks 4993147</t>
  </si>
  <si>
    <t>ZA423</t>
  </si>
  <si>
    <t>Obinadlo elastické idealtex 12 cm x 5 m 931063</t>
  </si>
  <si>
    <t>ZA426</t>
  </si>
  <si>
    <t>Obinadlo hydrofilní 16 cm x 10 m 13014</t>
  </si>
  <si>
    <t>ZA432</t>
  </si>
  <si>
    <t>Obvaz sádrový safix plus 14 cm x 3 m 3327430</t>
  </si>
  <si>
    <t>ZC531</t>
  </si>
  <si>
    <t>Krytí mastný tyl s vaselinou 15 x 30 cm 0314</t>
  </si>
  <si>
    <t>ZC725</t>
  </si>
  <si>
    <t>Obvaz ortho-pad 15 cm x 3 m 1320105005</t>
  </si>
  <si>
    <t>ZC845</t>
  </si>
  <si>
    <t>Kompresa NT 10 x 20 cm / 5 ks sterilní 26621</t>
  </si>
  <si>
    <t>ZC848</t>
  </si>
  <si>
    <t>Obvaz ortho-pad 10 cm x 3 m karton á 120 ks 1320105004</t>
  </si>
  <si>
    <t>ZC857</t>
  </si>
  <si>
    <t>Krytí mastný tyl grassolind 10 x 20 cm 4993368</t>
  </si>
  <si>
    <t>ZI558</t>
  </si>
  <si>
    <t>Náplast curapor   7 x   5 cm 22 120 ( náhrada za cosmopor )</t>
  </si>
  <si>
    <t>ZK404</t>
  </si>
  <si>
    <t>Roztok prontosan 350 ml 400416</t>
  </si>
  <si>
    <t>ZK405</t>
  </si>
  <si>
    <t>Gelitaspon standard 80 x 50 mm x 10 mm bal. á 10 ks 2107861</t>
  </si>
  <si>
    <t>ZA431</t>
  </si>
  <si>
    <t>Obvaz sádrový safix plus 12 cm x 3 m 3327420</t>
  </si>
  <si>
    <t>ZA556</t>
  </si>
  <si>
    <t>Obvaz sádrový safix plus 10 cm x 3 m 3327410</t>
  </si>
  <si>
    <t>ZA592</t>
  </si>
  <si>
    <t>Obvaz sádrový safix plus   8 cm x 3 m 3327400</t>
  </si>
  <si>
    <t>ZL663</t>
  </si>
  <si>
    <t>Krytí mastný tyl pharmatull 10 x 10 cm bal. á 10 ks P-Tull 1010</t>
  </si>
  <si>
    <t>ZL664</t>
  </si>
  <si>
    <t>Krytí mastný tyl pharmatull 10 x 20 cm bal. á 10 ks P-Tull 1020</t>
  </si>
  <si>
    <t>ZL684</t>
  </si>
  <si>
    <t>Náplast santiband standard poinjekční jednotl. bal. 19 mm x 72 mm 652</t>
  </si>
  <si>
    <t>ZL853</t>
  </si>
  <si>
    <t>Krytí mastný tyl jelonet 10 x 40 cm á 10 ks 7459</t>
  </si>
  <si>
    <t>ZA709</t>
  </si>
  <si>
    <t>Katetr močový foley 22CH bal. á 12 ks 1575-02</t>
  </si>
  <si>
    <t>ZB844</t>
  </si>
  <si>
    <t>Esmarch 6 x 125 KVS 06125</t>
  </si>
  <si>
    <t>ZA816</t>
  </si>
  <si>
    <t>Zkumavka PS 15 ml sterilní 400915</t>
  </si>
  <si>
    <t>ZB215</t>
  </si>
  <si>
    <t>Šití safil fialový 3/0 bal. á 36 ks C1048041</t>
  </si>
  <si>
    <t>ZC243</t>
  </si>
  <si>
    <t>Šití safil quick 4/0 bal. á 36 ks C1046226</t>
  </si>
  <si>
    <t>ZA008</t>
  </si>
  <si>
    <t>Obinadlo pruban č.10 427310</t>
  </si>
  <si>
    <t>ZA421</t>
  </si>
  <si>
    <t>Obinadlo elastické idealtex 10 cm x 5 m 931062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</si>
  <si>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</si>
  <si>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</si>
  <si>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</si>
  <si>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</si>
  <si>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</si>
  <si>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</si>
  <si>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ZA664</t>
  </si>
  <si>
    <t>Flamigel 250 ml FLAM250</t>
  </si>
  <si>
    <t>ZI488</t>
  </si>
  <si>
    <t xml:space="preserve">Náplast cosmopor antibacterial   7,2 x 5 cm sterilní á 25 ks 9010001 </t>
  </si>
  <si>
    <t>ZJ384</t>
  </si>
  <si>
    <t>Set pro CŽK bal. á 10 ks 42001174</t>
  </si>
  <si>
    <t>ZG221</t>
  </si>
  <si>
    <t>Přířez skládaný- longeta 23 x 23 cm ster/ 5 ks baleno po 250 ks</t>
  </si>
  <si>
    <t>ZA678</t>
  </si>
  <si>
    <t>Katetr močový foley 8CH bal. á 12 ks 2908-02</t>
  </si>
  <si>
    <t>ZA688</t>
  </si>
  <si>
    <t>Sáček močový curity s hod.diurézou 400 ml 8150</t>
  </si>
  <si>
    <t>ZA691</t>
  </si>
  <si>
    <t>Rampa 3 kohouty discofix 16600C/4085434/</t>
  </si>
  <si>
    <t>ZA839</t>
  </si>
  <si>
    <t>Kanyla ET 4,0 s manžetou 9440E cen.nab. CZ130043</t>
  </si>
  <si>
    <t>ZA921</t>
  </si>
  <si>
    <t>Lžíce laryngoskopická 4 bal. á 10 ks DS.3940.150.25</t>
  </si>
  <si>
    <t>ZB103</t>
  </si>
  <si>
    <t>Láhev k odsávačce flovac 2l hadice 1,8 m 000-036-021</t>
  </si>
  <si>
    <t>ZB232</t>
  </si>
  <si>
    <t>Maska anesteziologická č.4 7194</t>
  </si>
  <si>
    <t>ZB386</t>
  </si>
  <si>
    <t>Kanyla ET 7,5 s manžetou 9475E cen.nab. CZ130043</t>
  </si>
  <si>
    <t>ZB387</t>
  </si>
  <si>
    <t>Kanyla ET 8,0 s manžetou 9480E cen.nab. CZ130043</t>
  </si>
  <si>
    <t>ZB424</t>
  </si>
  <si>
    <t>Elektroda EKG H34SG 31.1946.21</t>
  </si>
  <si>
    <t>ZB575</t>
  </si>
  <si>
    <t>Katetr močový foley urologický 10CH bal. á 12 ks 2910-02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</si>
  <si>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</si>
  <si>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</si>
  <si>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</si>
  <si>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</si>
  <si>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</si>
  <si>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</si>
  <si>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</si>
  <si>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</si>
  <si>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</si>
  <si>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9151125S</t>
  </si>
  <si>
    <t>ZB988</t>
  </si>
  <si>
    <t>System hrudní drenáže Pleur-evac bal. á 6 ks A-6000-08LF</t>
  </si>
  <si>
    <t>ZC291</t>
  </si>
  <si>
    <t>Manžeta přetlaková 1000 ml 100 051-018-804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</si>
  <si>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</si>
  <si>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</si>
  <si>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</si>
  <si>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</si>
  <si>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</si>
  <si>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</t>
  </si>
  <si>
    <t>ZD945</t>
  </si>
  <si>
    <t>Filtr bakteriální a virový 1544</t>
  </si>
  <si>
    <t>ZD980</t>
  </si>
  <si>
    <t>Kanyla vasofix 18G zelená safety 4269136S-01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</si>
  <si>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</si>
  <si>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</si>
  <si>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</si>
  <si>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</si>
  <si>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</si>
  <si>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</si>
  <si>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</si>
  <si>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50 - 60 ml LL MRG00711</t>
  </si>
  <si>
    <t>ZJ265</t>
  </si>
  <si>
    <t>Manžeta NIBP dvouhadičková 27,5-36,5 cm extra dlouhá U1886ND</t>
  </si>
  <si>
    <t>ZJ310</t>
  </si>
  <si>
    <t>Katetr močový foley CH12 180605-000120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</si>
  <si>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</si>
  <si>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</si>
  <si>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</si>
  <si>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</si>
  <si>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</si>
  <si>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</si>
  <si>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</si>
  <si>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</si>
  <si>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</si>
  <si>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</si>
  <si>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</si>
  <si>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</si>
  <si>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</si>
  <si>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</si>
  <si>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</si>
  <si>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</si>
  <si>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ZA799</t>
  </si>
  <si>
    <t>Trokar hrudní 20F bal. á 10 ks 11220</t>
  </si>
  <si>
    <t>ZA867</t>
  </si>
  <si>
    <t>Trubice žaludeční 8,5/12 CH30 CO 570109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</si>
  <si>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</si>
  <si>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</si>
  <si>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</si>
  <si>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</si>
  <si>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</si>
  <si>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</si>
  <si>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ZC873</t>
  </si>
  <si>
    <t>Filtr iso-gard přímý bal. á 25 ks 19211</t>
  </si>
  <si>
    <t>ZC943</t>
  </si>
  <si>
    <t>Kanyla ET 7,0 s manž. 112482-000070</t>
  </si>
  <si>
    <t>ZD273</t>
  </si>
  <si>
    <t>Sonda Freka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</si>
  <si>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</si>
  <si>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</si>
  <si>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</si>
  <si>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</si>
  <si>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</si>
  <si>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žaludeční CH12 TR 7981821</t>
  </si>
  <si>
    <t>ZF160</t>
  </si>
  <si>
    <t>Kanyla vasofix 14G oranžová safety 4269225S-01</t>
  </si>
  <si>
    <t>ZF627</t>
  </si>
  <si>
    <t>Maska kyslíková pro dospělé s rezervoárem a přívodní hadicí 210 cm bal.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</si>
  <si>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</si>
  <si>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</si>
  <si>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</si>
  <si>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</si>
  <si>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</si>
  <si>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</si>
  <si>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</si>
  <si>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>Okruh ventilační dětský VentStar Oxylog 3000+(P) 190 cm bal. á 5 ks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</si>
  <si>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</si>
  <si>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</si>
  <si>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</si>
  <si>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</si>
  <si>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</si>
  <si>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</si>
  <si>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</si>
  <si>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</si>
  <si>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</si>
  <si>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</si>
  <si>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</si>
  <si>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</t>
  </si>
  <si>
    <t>ZL436</t>
  </si>
  <si>
    <t>Trokar hrudní CH24 délka 40 cm vnější pr. 8,0 mm bal. á 10 ks</t>
  </si>
  <si>
    <t>ZB989</t>
  </si>
  <si>
    <t>Kanyla ET 3,5 s manžetou 112482-000035</t>
  </si>
  <si>
    <t>ZL803</t>
  </si>
  <si>
    <t>Trokar hrudní ostrý konec F24 bal. á 10 ks 11224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</si>
  <si>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</si>
  <si>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</si>
  <si>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</si>
  <si>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</si>
  <si>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</si>
  <si>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</si>
  <si>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</si>
  <si>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</si>
  <si>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</si>
  <si>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</si>
  <si>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</si>
  <si>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</t>
  </si>
  <si>
    <t>ZC367</t>
  </si>
  <si>
    <t>Převodník tlakový dvoukomorový 150 cm set - 2 linky bal. á 10 ks</t>
  </si>
  <si>
    <t>ZD834</t>
  </si>
  <si>
    <t>Set infuzní intrafix 4063006 bal. á 100ks</t>
  </si>
  <si>
    <t>ZF794</t>
  </si>
  <si>
    <t>Set PCK cricothyroidotomy kit 6,0 100/465/060</t>
  </si>
  <si>
    <t>ZE870</t>
  </si>
  <si>
    <t>Set pro HD a velkoobj.inf. 3lumen bal. á 5 ks  ICU-15123-F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</si>
  <si>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</si>
  <si>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</si>
  <si>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</si>
  <si>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</si>
  <si>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</si>
  <si>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</si>
  <si>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803610</t>
  </si>
  <si>
    <t>-Diagnostická souprava ABO set monoklonální na 30 1536</t>
  </si>
  <si>
    <t>802215</t>
  </si>
  <si>
    <t>-BG/ELETTR./Glu/Lac/Hct 150 CAMPIONI 150 vzorků 0024315009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</si>
  <si>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</si>
  <si>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</si>
  <si>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>003 - Pracoviště LSPP</t>
  </si>
  <si>
    <t>101 - Pracoviště interního lékařství</t>
  </si>
  <si>
    <t>209 - Pracoviště neurologie</t>
  </si>
  <si>
    <t>501 - Pracoviště chirurgie</t>
  </si>
  <si>
    <t>503 - Pracoviště úrazové chirurgie</t>
  </si>
  <si>
    <t>706 - Pracoviště urologie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</si>
  <si>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</si>
  <si>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</si>
  <si>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</si>
  <si>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</si>
  <si>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</si>
  <si>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</si>
  <si>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</si>
  <si>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</si>
  <si>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</si>
  <si>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</si>
  <si>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</si>
  <si>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</si>
  <si>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</si>
  <si>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</si>
  <si>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</si>
  <si>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</si>
  <si>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</si>
  <si>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</si>
  <si>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</si>
  <si>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</si>
  <si>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</si>
  <si>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</si>
  <si>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0002716</t>
  </si>
  <si>
    <t xml:space="preserve">DOLSIN             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</si>
  <si>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</si>
  <si>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</si>
  <si>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</si>
  <si>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</si>
  <si>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</si>
  <si>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</si>
  <si>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</si>
  <si>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</si>
  <si>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</si>
  <si>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</si>
  <si>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</si>
  <si>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</si>
  <si>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</si>
  <si>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</si>
  <si>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</si>
  <si>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</si>
  <si>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</si>
  <si>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</si>
  <si>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</si>
  <si>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</si>
  <si>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</si>
  <si>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</si>
  <si>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</si>
  <si>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</si>
  <si>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</si>
  <si>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</si>
  <si>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</si>
  <si>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</si>
  <si>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</si>
  <si>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</si>
  <si>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</si>
  <si>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</si>
  <si>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</si>
  <si>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</si>
  <si>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</si>
  <si>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</si>
  <si>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</si>
  <si>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</si>
  <si>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</si>
  <si>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</si>
  <si>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</si>
  <si>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</si>
  <si>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</si>
  <si>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</si>
  <si>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</si>
  <si>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</si>
  <si>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</si>
  <si>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</si>
  <si>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</si>
  <si>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</si>
  <si>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</si>
  <si>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</si>
  <si>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</si>
  <si>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</si>
  <si>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</si>
  <si>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</si>
  <si>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</si>
  <si>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</si>
  <si>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</si>
  <si>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</si>
  <si>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</si>
  <si>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0090763</t>
  </si>
  <si>
    <t xml:space="preserve">EBRANTIL I.V. 25                  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</si>
  <si>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</si>
  <si>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</si>
  <si>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</si>
  <si>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</si>
  <si>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</si>
  <si>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</si>
  <si>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</si>
  <si>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</si>
  <si>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</si>
  <si>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</si>
  <si>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</si>
  <si>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</si>
  <si>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</si>
  <si>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</si>
  <si>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</si>
  <si>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</si>
  <si>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</si>
  <si>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</si>
  <si>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</si>
  <si>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</si>
  <si>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</si>
  <si>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</si>
  <si>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</si>
  <si>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</si>
  <si>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0136244</t>
  </si>
  <si>
    <t xml:space="preserve">XOMOLIX 2,5 MG/ML INJEKČNÍ ROZTOK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</si>
  <si>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</si>
  <si>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</si>
  <si>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</si>
  <si>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</si>
  <si>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</si>
  <si>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</si>
  <si>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</si>
  <si>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>01023</t>
  </si>
  <si>
    <t>CÍLENÉ VYŠETŘENÍ PRAKTICKÝM LÉKAŘEM</t>
  </si>
  <si>
    <t>01024</t>
  </si>
  <si>
    <t>KONTROLNÍ VYŠETŘENÍ PRAKTICKÝM LÉKAŘEM</t>
  </si>
  <si>
    <t>01441</t>
  </si>
  <si>
    <t>STANOVENÍ GLUKÓZY GLUKOMETREM</t>
  </si>
  <si>
    <t>09111</t>
  </si>
  <si>
    <t>ODBĚR KAPILÁRNÍ KRVE</t>
  </si>
  <si>
    <t>09113</t>
  </si>
  <si>
    <t>ODBĚR KRVE Z ARTERIE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</si>
  <si>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</si>
  <si>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</si>
  <si>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</si>
  <si>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</si>
  <si>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09123</t>
  </si>
  <si>
    <t>ANALÝZA MOČI CHEMICKY</t>
  </si>
  <si>
    <t>09125</t>
  </si>
  <si>
    <t>PULZNÍ OXYMETRIE</t>
  </si>
  <si>
    <t>09127</t>
  </si>
  <si>
    <t>EKG VYŠETŘENÍ</t>
  </si>
  <si>
    <t>09211</t>
  </si>
  <si>
    <t>NEODKLADNÁ PÉČE V TERÉNU POSKYTOVANÁ LÉKAŘEM  Á 10</t>
  </si>
  <si>
    <t>09213</t>
  </si>
  <si>
    <t>NEODKLADNÁ KARDIOPULMONÁLNÍ RESUSCITACE ZÁKLADNÍ Á</t>
  </si>
  <si>
    <t>09215</t>
  </si>
  <si>
    <t>INJEKCE I. M., S. C., I. D.</t>
  </si>
  <si>
    <t>09216</t>
  </si>
  <si>
    <t>INJEKCE DO MĚKKÝCH TKÁNÍ NEBO INTRADERMÁLNÍ PUPENY</t>
  </si>
  <si>
    <t>09219</t>
  </si>
  <si>
    <t xml:space="preserve">INTRAVENÓZNÍ INJEKCE U DOSPĚLÉHO ČI DÍTĚTE NAD 10 </t>
  </si>
  <si>
    <t>09220</t>
  </si>
  <si>
    <t>KANYLACE PERIFERNÍ ŽÍLY VČETNĚ INFÚZE</t>
  </si>
  <si>
    <t>09223</t>
  </si>
  <si>
    <t>INTRAVENÓZNÍ INFÚZE U DOSPĚLÉHO NEBO DÍTĚTE NAD 10</t>
  </si>
  <si>
    <t>09233</t>
  </si>
  <si>
    <t>INJEKČNÍ OKRSKOVÁ ANESTÉZIE</t>
  </si>
  <si>
    <t>09237</t>
  </si>
  <si>
    <t>OŠETŘENÍ A PŘEVAZ RÁNY VČETNĚ OŠETŘENÍ KOŽNÍCH A P</t>
  </si>
  <si>
    <t>09245</t>
  </si>
  <si>
    <t>ZAVEDENÍ GASTRICKÉ SONDY PRO ENTERÁLNÍ VÝŽIVU</t>
  </si>
  <si>
    <t>09249</t>
  </si>
  <si>
    <t>KATETRIZACE MOČOVÉHO MĚCHÝŘE U MUŽE JEDNORÁZOVÁ</t>
  </si>
  <si>
    <t>09511</t>
  </si>
  <si>
    <t>MINIMÁLNÍ KONTAKT LÉKAŘE S PACIENTEM</t>
  </si>
  <si>
    <t>25235</t>
  </si>
  <si>
    <t>INHALAČNÍ AEROSOLOVÁ LÉČBA</t>
  </si>
  <si>
    <t>76211</t>
  </si>
  <si>
    <t>KATETRIZACE MOČOVÉHO MĚCHÝŘE PERMANENTNÍ CÉVKOU</t>
  </si>
  <si>
    <t>76213</t>
  </si>
  <si>
    <t>KATETRIZACE MOČOVÉHO MĚCHÝŘE PERMANENTNÍ CÉVKOU DL</t>
  </si>
  <si>
    <t>76215</t>
  </si>
  <si>
    <t>KATETRIZACE URETERU, NEBO EXTRAKCE KONKREMENTU Z M</t>
  </si>
  <si>
    <t>09547</t>
  </si>
  <si>
    <t>REGULAČNÍ POPLATEK -- POJIŠTĚNEC OD ÚHRADY POPLATK</t>
  </si>
  <si>
    <t>09545</t>
  </si>
  <si>
    <t>REGULAČNÍ POPLATEK ZA POHOTOVOSTNÍ SLUŽBU -- POPLA</t>
  </si>
  <si>
    <t>99999</t>
  </si>
  <si>
    <t>Nespecifikovany vykon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</si>
  <si>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</si>
  <si>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</si>
  <si>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</si>
  <si>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</si>
  <si>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</si>
  <si>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</si>
  <si>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</si>
  <si>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0002133</t>
  </si>
  <si>
    <t xml:space="preserve">FUROSEMID BIOTIKA 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</si>
  <si>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</si>
  <si>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</si>
  <si>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</si>
  <si>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</si>
  <si>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0009210</t>
  </si>
  <si>
    <t xml:space="preserve">LEKOPTIN          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</si>
  <si>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</si>
  <si>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</si>
  <si>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</si>
  <si>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</si>
  <si>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</si>
  <si>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</si>
  <si>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</si>
  <si>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</si>
  <si>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</si>
  <si>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</si>
  <si>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</si>
  <si>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</si>
  <si>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</si>
  <si>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</si>
  <si>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0096600</t>
  </si>
  <si>
    <t xml:space="preserve">SEDACORON                                         </t>
  </si>
  <si>
    <t>0096879</t>
  </si>
  <si>
    <t xml:space="preserve">GLUKÓZA 20 BRAUN                                  </t>
  </si>
  <si>
    <t>0096887</t>
  </si>
  <si>
    <t xml:space="preserve">CHLORID SODNÝ 0,9% BRAUN                          </t>
  </si>
  <si>
    <t>0097694</t>
  </si>
  <si>
    <t xml:space="preserve">GLUKÓZA 40 BRAUN                 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</si>
  <si>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</si>
  <si>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</si>
  <si>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</si>
  <si>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</si>
  <si>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09225</t>
  </si>
  <si>
    <t>KANYLACE CENTRÁLNÍ ŽÍLY ZA KONTROLY CELKOVÉHO STAV</t>
  </si>
  <si>
    <t>09563</t>
  </si>
  <si>
    <t>VÝKON ÚSTAVNÍ POHOTOVOSTNÍ SLUŽBY</t>
  </si>
  <si>
    <t>11022</t>
  </si>
  <si>
    <t>CÍLENÉ VYŠETŘENÍ INTERNISTOU</t>
  </si>
  <si>
    <t>11023</t>
  </si>
  <si>
    <t>KONTROLNÍ VYŠETŘENÍ INTERNISTOU</t>
  </si>
  <si>
    <t>11111</t>
  </si>
  <si>
    <t>EKG VYŠETŘENÍ INTERNISTOU</t>
  </si>
  <si>
    <t>09543</t>
  </si>
  <si>
    <t>REGULAČNÍ POPLATEK ZA NÁVŠTĚVU -- POPLATEK UHRAZEN</t>
  </si>
  <si>
    <t>209</t>
  </si>
  <si>
    <t>0014989</t>
  </si>
  <si>
    <t xml:space="preserve">RIVOTRIL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</si>
  <si>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</si>
  <si>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</si>
  <si>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</si>
  <si>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</si>
  <si>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</si>
  <si>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0125315</t>
  </si>
  <si>
    <t xml:space="preserve">TIAPRIDAL                                         </t>
  </si>
  <si>
    <t>09555</t>
  </si>
  <si>
    <t>OŠETŘENÍ DÍTĚTE DO 6 LET</t>
  </si>
  <si>
    <t>29022</t>
  </si>
  <si>
    <t>CÍLENÉ VYŠETŘENÍ NEUROLOGEM</t>
  </si>
  <si>
    <t>29410</t>
  </si>
  <si>
    <t>ODBĚR MOZKOMÍŠNÍHO MOKU LUMBÁLNÍ NEBO SUBOKCIPITÁL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</si>
  <si>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</si>
  <si>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</si>
  <si>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</si>
  <si>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</si>
  <si>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</si>
  <si>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</si>
  <si>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</si>
  <si>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</si>
  <si>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</si>
  <si>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</si>
  <si>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</si>
  <si>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</si>
  <si>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</si>
  <si>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</si>
  <si>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</si>
  <si>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</si>
  <si>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0016551</t>
  </si>
  <si>
    <t xml:space="preserve">ANEXATE                                           </t>
  </si>
  <si>
    <t>0016600</t>
  </si>
  <si>
    <t xml:space="preserve">UNASYN                                            </t>
  </si>
  <si>
    <t>0017041</t>
  </si>
  <si>
    <t xml:space="preserve">CEFOBID 1 G                                       </t>
  </si>
  <si>
    <t>0018305</t>
  </si>
  <si>
    <t xml:space="preserve">RINGERFUNDIN B.BRAUN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</si>
  <si>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</si>
  <si>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</si>
  <si>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</si>
  <si>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</si>
  <si>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</si>
  <si>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 xml:space="preserve">HAEMOCOMPLETTAN P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</si>
  <si>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</si>
  <si>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</si>
  <si>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</si>
  <si>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</si>
  <si>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</si>
  <si>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</si>
  <si>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</si>
  <si>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</si>
  <si>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</si>
  <si>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</si>
  <si>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</si>
  <si>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</si>
  <si>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</si>
  <si>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</si>
  <si>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</si>
  <si>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</si>
  <si>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</si>
  <si>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</si>
  <si>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</si>
  <si>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</si>
  <si>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0096874</t>
  </si>
  <si>
    <t>0099929</t>
  </si>
  <si>
    <t>0105933</t>
  </si>
  <si>
    <t xml:space="preserve">TETRASPAN 6%                                      </t>
  </si>
  <si>
    <t>0155939</t>
  </si>
  <si>
    <t xml:space="preserve">HERPESIN 250                                      </t>
  </si>
  <si>
    <t>0137494</t>
  </si>
  <si>
    <t xml:space="preserve">ESMOCARD 100 MG/10 ML INJEKČNÍ ROZTOK             </t>
  </si>
  <si>
    <t>0083443</t>
  </si>
  <si>
    <t xml:space="preserve">TETAVAX                                           </t>
  </si>
  <si>
    <t>0040157</t>
  </si>
  <si>
    <t xml:space="preserve">SUCCINYLCHOLINJODID VALEANT 100 MG                </t>
  </si>
  <si>
    <t>0018304</t>
  </si>
  <si>
    <t>2</t>
  </si>
  <si>
    <t>0007917</t>
  </si>
  <si>
    <t xml:space="preserve">ERYTROCYTY BEZ BUFFY COATU                        </t>
  </si>
  <si>
    <t>0107931</t>
  </si>
  <si>
    <t xml:space="preserve">TROMBOCYTY Z AFERÉZY      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</si>
  <si>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</si>
  <si>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</si>
  <si>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</si>
  <si>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</si>
  <si>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</si>
  <si>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</si>
  <si>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</si>
  <si>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</si>
  <si>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>06713</t>
  </si>
  <si>
    <t>PŘEDNEMOCNIČNÍ NEODKLADNÁ PÉČE, SLEDOVÁNÍ EV. TRAN</t>
  </si>
  <si>
    <t>09221</t>
  </si>
  <si>
    <t>INFÚZE U KOJENCE NEBO DÍTĚTE DO 10 LET</t>
  </si>
  <si>
    <t>09227</t>
  </si>
  <si>
    <t>I. V. APLIKACE KRVE NEBO KREVNÍCH DERIVÁTŮ</t>
  </si>
  <si>
    <t>09241</t>
  </si>
  <si>
    <t>OŠETŘENÍ A PŘEVAZ RÁNY, KOŽNÍCH A PODKOŽNÍCH AFEKC</t>
  </si>
  <si>
    <t>09247</t>
  </si>
  <si>
    <t>ŽALUDEČNÍ LAVÁŽ LÉČEBNÁ</t>
  </si>
  <si>
    <t>09527</t>
  </si>
  <si>
    <t>PROHLÍDKA ZEMŘELÉHO - MIMO LŮŽKOVÉ ODDĚLENÍ</t>
  </si>
  <si>
    <t>51022</t>
  </si>
  <si>
    <t>CÍLENÉ VYŠETŘENÍ CHIRURGEM</t>
  </si>
  <si>
    <t>51023</t>
  </si>
  <si>
    <t>KONTROLNÍ VYŠETŘENÍ CHIRURGEM</t>
  </si>
  <si>
    <t>51417</t>
  </si>
  <si>
    <t>MALÝ CHIRURGICKÝ VÝKON V OBLASTI ANU NEBO REKTA VČ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</si>
  <si>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</si>
  <si>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</si>
  <si>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</si>
  <si>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</si>
  <si>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</si>
  <si>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</si>
  <si>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>CHIRURGICKÉ ODSTRANĚNÍ CIZÍHO TĚLESA</t>
  </si>
  <si>
    <t>51851</t>
  </si>
  <si>
    <t>FIXAČNÍ SÁDROVÁ DLAHA - RUKA, PŘEDLOKTÍ</t>
  </si>
  <si>
    <t>51853</t>
  </si>
  <si>
    <t>CIRKULÁRNÍ SÁDROVÝ OBVAZ - PRSTY, RUKA, PŘEDLOKTÍ</t>
  </si>
  <si>
    <t>51855</t>
  </si>
  <si>
    <t>FIXAČNÍ SÁDROVÁ DLAHA CELÉ HORNÍ KONČETINY</t>
  </si>
  <si>
    <t>51877</t>
  </si>
  <si>
    <t>PŘILOŽENÍ LÉČEBNÉ POMŮCKY - ORTÉZY</t>
  </si>
  <si>
    <t>53115</t>
  </si>
  <si>
    <t>ZAVŘENÁ REPOZICE LUXACE KARPU NEBO INTRAARTIKULÁRN</t>
  </si>
  <si>
    <t>53119</t>
  </si>
  <si>
    <t>ZAVŘENÁ REPOZICE ZLOMENIN PŘEDLOKTÍ, LOKTE, PAŽE N</t>
  </si>
  <si>
    <t>57243</t>
  </si>
  <si>
    <t>HRUDNÍ PUNKCE</t>
  </si>
  <si>
    <t>61113</t>
  </si>
  <si>
    <t xml:space="preserve">REVIZE, EXCIZE A SUTURA PORANĚNÍ KŮŽE A PODKOŽÍ A </t>
  </si>
  <si>
    <t>61115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</si>
  <si>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</si>
  <si>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</si>
  <si>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</si>
  <si>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</si>
  <si>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</si>
  <si>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</si>
  <si>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</si>
  <si>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>POPÁLENINY - OŠETŘENÍ A PŘEVAZ, OSTATNÍ DO 5%</t>
  </si>
  <si>
    <t>62160</t>
  </si>
  <si>
    <t>POPÁLENI - OŠETŘENÍ A PŘEVAZ, 5 - 10 % POVRCHU</t>
  </si>
  <si>
    <t>66811</t>
  </si>
  <si>
    <t>INJEKCE DO BURZY, GANGLIA, POCHVY ŠLACHOVÉ</t>
  </si>
  <si>
    <t>66833</t>
  </si>
  <si>
    <t>ODSTRANĚNÍ CIZÍHO TĚLESA Z RÁNY</t>
  </si>
  <si>
    <t>78050</t>
  </si>
  <si>
    <t>ANESTEZIOLOGICKÝ DOHLED BĚHEM VÝKONU Á 15 MIN.</t>
  </si>
  <si>
    <t>78111</t>
  </si>
  <si>
    <t>ANESTÉZIE INTRAVENOZNÍ Á 20 MIN.</t>
  </si>
  <si>
    <t>78113</t>
  </si>
  <si>
    <t>KOMBINOVANÁ I. V. A INHALAČNÍ ANESTÉZIE Á 20 MIN.</t>
  </si>
  <si>
    <t>78114</t>
  </si>
  <si>
    <t>ANESTÉZIE S TRACHEÁLNÍ INTUBACÍ NEBO S LARYNGEÁLNÍ</t>
  </si>
  <si>
    <t>78121</t>
  </si>
  <si>
    <t>KAPNOMETRIE PŘI ANESTEZII Á 20 MIN.</t>
  </si>
  <si>
    <t>78210</t>
  </si>
  <si>
    <t>ANALGOSEDACE INTRAVENÓZNÍ</t>
  </si>
  <si>
    <t>78310</t>
  </si>
  <si>
    <t xml:space="preserve">NEODKLADNÁ KARDIOPULMONÁLNÍ RESUSCITACE ROZŠÍŘENÁ </t>
  </si>
  <si>
    <t>78320</t>
  </si>
  <si>
    <t>78820</t>
  </si>
  <si>
    <t>ZAJIŠTĚNÍ DÝCHACÍCH CEST PŘI ANESTEZII</t>
  </si>
  <si>
    <t>80111</t>
  </si>
  <si>
    <t>APLIKACE ANALGETICKÝCH SMĚSÍ DO KONTINUÁLNÍCH KATÉ</t>
  </si>
  <si>
    <t>99982</t>
  </si>
  <si>
    <t>(VZP) PACIENT KLASIFIKOVANÝ LZZ NA ZÁKLADĚ POZITIV</t>
  </si>
  <si>
    <t>09553</t>
  </si>
  <si>
    <t>SIGNÁLNÍ VÝKON PRO VYKAZOVÁNÍ EKONOMICKY NÁROČNĚJŠ</t>
  </si>
  <si>
    <t>503</t>
  </si>
  <si>
    <t>0012478</t>
  </si>
  <si>
    <t xml:space="preserve">TRAMABENE 100 INJEKCE                             </t>
  </si>
  <si>
    <t>0022134</t>
  </si>
  <si>
    <t>0025034</t>
  </si>
  <si>
    <t xml:space="preserve">DORMICUM                                          </t>
  </si>
  <si>
    <t>0031438</t>
  </si>
  <si>
    <t>0032087</t>
  </si>
  <si>
    <t xml:space="preserve">TRALGIT 100 INJ                                   </t>
  </si>
  <si>
    <t>0032088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</si>
  <si>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</si>
  <si>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</si>
  <si>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</si>
  <si>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</si>
  <si>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</si>
  <si>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0089870</t>
  </si>
  <si>
    <t>0098864</t>
  </si>
  <si>
    <t xml:space="preserve">FYZIOLOGICKÝ ROZTOK VIAFLO                        </t>
  </si>
  <si>
    <t>0154815</t>
  </si>
  <si>
    <t>0192143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</si>
  <si>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</si>
  <si>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</si>
  <si>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</si>
  <si>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</si>
  <si>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</si>
  <si>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</si>
  <si>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</si>
  <si>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</si>
  <si>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</si>
  <si>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</si>
  <si>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</si>
  <si>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</si>
  <si>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</si>
  <si>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</si>
  <si>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</si>
  <si>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</si>
  <si>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</si>
  <si>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</si>
  <si>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</si>
  <si>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</si>
  <si>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</si>
  <si>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</si>
  <si>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</si>
  <si>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</si>
  <si>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>09117</t>
  </si>
  <si>
    <t>ODBĚR KRVE ZE ŽÍLY U DÍTĚTĚ DO 10 LET</t>
  </si>
  <si>
    <t>09217</t>
  </si>
  <si>
    <t xml:space="preserve">INTRAVENÓZNÍ INJEKCE U KOJENCE NEBO DÍTĚTE  DO 10 </t>
  </si>
  <si>
    <t>09234</t>
  </si>
  <si>
    <t>OŠETŘENÍ NEHTU, INCIZE SUBKUTÁNNÍHO ABSCESU NEBO H</t>
  </si>
  <si>
    <t>09235</t>
  </si>
  <si>
    <t>ODSTRANĚNÍ MALÝCH LÉZÍ KŮŽE</t>
  </si>
  <si>
    <t>09239</t>
  </si>
  <si>
    <t>SUTURA RÁNY A PODKOŽÍ DO 5 CM</t>
  </si>
  <si>
    <t>51012</t>
  </si>
  <si>
    <t xml:space="preserve"> </t>
  </si>
  <si>
    <t>51013</t>
  </si>
  <si>
    <t>51111</t>
  </si>
  <si>
    <t>OPERACE CYSTY NEBO HEMANGIOMU NEBO LIPOMU NEBO PIL</t>
  </si>
  <si>
    <t>51825</t>
  </si>
  <si>
    <t>SEKUNDÁRNÍ SUTURA RÁNY</t>
  </si>
  <si>
    <t>51857</t>
  </si>
  <si>
    <t>CIRKULÁRNÍ SÁDROVÝ OBVAZ - CELÁ HORNÍ KONČETINA</t>
  </si>
  <si>
    <t>51859</t>
  </si>
  <si>
    <t>FIXAČNÍ SÁDROVÁ DLAHA - NOHA, BÉREC</t>
  </si>
  <si>
    <t>51861</t>
  </si>
  <si>
    <t>CIRKULÁRNÍ SÁDROVÝ OBVAZ - NOHA, BÉREC</t>
  </si>
  <si>
    <t>51863</t>
  </si>
  <si>
    <t>FIXAČNÍ SÁDROVÁ DLAHA CELÉ DOLNÍ KONČETINY</t>
  </si>
  <si>
    <t>51865</t>
  </si>
  <si>
    <t>CIRKULÁRNÍ SÁDROVÝ OBVAZ NA DOLNÍ KONČETINĚ</t>
  </si>
  <si>
    <t>51867</t>
  </si>
  <si>
    <t>PŘIPEVNĚNÍ NÁŠLAPNÉHO PODPATKU NA STÁVAJÍCÍ SÁDROV</t>
  </si>
  <si>
    <t>51869</t>
  </si>
  <si>
    <t>SEJMUTÍ CIRKULÁRNÍ SÁDROVÉ FIXACE NA KONČETINÁCH</t>
  </si>
  <si>
    <t>51870</t>
  </si>
  <si>
    <t>DOTOČENÍ SÁDROVÉHO OBVAZU</t>
  </si>
  <si>
    <t>51871</t>
  </si>
  <si>
    <t>FIXACE ZLOMENINY KLÍČKU DELBETOVÝMI KRUHY</t>
  </si>
  <si>
    <t>51873</t>
  </si>
  <si>
    <t>SLOŽITÝ MĚKKÝ FIXAČNÍ OBVAZ</t>
  </si>
  <si>
    <t>52117</t>
  </si>
  <si>
    <t>REPOZICE BOLESTIVÉ PRONACE U DĚTÍ</t>
  </si>
  <si>
    <t>53022</t>
  </si>
  <si>
    <t>CÍLENÉ VYŠETŘENÍ TRAUMATOLOGEM</t>
  </si>
  <si>
    <t>53023</t>
  </si>
  <si>
    <t>KONTROLNÍ VYŠETŘENÍ TRAUMATOLOGEM</t>
  </si>
  <si>
    <t>53111</t>
  </si>
  <si>
    <t>ZAVŘENÁ REPOZICE ZLOMENINY NEBO LUXACE JEDNÉ FALAN</t>
  </si>
  <si>
    <t>53112</t>
  </si>
  <si>
    <t>ZAVŘENÁ REPOZICE ZLOMENINY NEBO LUXACE FALANGY - M</t>
  </si>
  <si>
    <t>53117</t>
  </si>
  <si>
    <t>ZAVŘENÁ REPOZICE LUXACE LOKETNÍHO KLOUBU NEBO HLAV</t>
  </si>
  <si>
    <t>53411</t>
  </si>
  <si>
    <t>NÁPLASŤOVÁ FIXACE ZLOMENINY KOSTNÍHO ČLÁNKU NEBO M</t>
  </si>
  <si>
    <t>53413</t>
  </si>
  <si>
    <t>ZAVŘENÁ REPOZICE ZLOMENINY BÉRCE VČETNĚ NITROKLOUB</t>
  </si>
  <si>
    <t>53415</t>
  </si>
  <si>
    <t>ZAVŘENÁ REPOZICE LUXACE KOLENNÍHO KLOUBU NEBO PATE</t>
  </si>
  <si>
    <t>53515</t>
  </si>
  <si>
    <t>SUTURA ŠLACHY EXTENSORU RUKY A ZÁPĚSTÍ</t>
  </si>
  <si>
    <t>53517</t>
  </si>
  <si>
    <t>SUTURA NEBO REINSERCE ŠLACHY FLEXORU RUKY A ZÁPĚST</t>
  </si>
  <si>
    <t>61117</t>
  </si>
  <si>
    <t>SUTURA DIGITÁLNÍHO NEBO KOMUNÁLNÍHO DIGITÁLNÍHO NE</t>
  </si>
  <si>
    <t>61129</t>
  </si>
  <si>
    <t>EXCIZE KOŽNÍ LÉZE, SUTURA OD 2 DO 10 CM</t>
  </si>
  <si>
    <t>61147</t>
  </si>
  <si>
    <t>UZAVŘENÍ DEFEKTU KOŽNÍM LALOKEM MÍSTNÍM DO 10 CM^2</t>
  </si>
  <si>
    <t>62110</t>
  </si>
  <si>
    <t xml:space="preserve">PŘEVAZ POPÁLENINY V ROZSAHU OD 1 % DO 10 %  A EV. </t>
  </si>
  <si>
    <t>66411</t>
  </si>
  <si>
    <t>AMPUTACE PRSTU RUKY NEBO ČLÁNKU PRSTU - ZA PRVNÍ P</t>
  </si>
  <si>
    <t>66821</t>
  </si>
  <si>
    <t>PERKUTÁNNÍ FIXACE K-DRÁTEM</t>
  </si>
  <si>
    <t>66835</t>
  </si>
  <si>
    <t>INCIZE A DRENÁŽ ŠLACHOVÉ POCHVY</t>
  </si>
  <si>
    <t>66927</t>
  </si>
  <si>
    <t>REVIZE ŠLACHOVÝCH POCHEV</t>
  </si>
  <si>
    <t>66949</t>
  </si>
  <si>
    <t>PUNKCE KLOUBNÍ S APLIKACÍ LÉČIVA</t>
  </si>
  <si>
    <t>706</t>
  </si>
  <si>
    <t>0077018</t>
  </si>
  <si>
    <t xml:space="preserve">ULTRAVIST 370                                     </t>
  </si>
  <si>
    <t>0051990</t>
  </si>
  <si>
    <t>KATETR URETER.PŘÍMÉ OLIV.,FLÉT.,CYL. ZAK.- AC50..5</t>
  </si>
  <si>
    <t>0054525</t>
  </si>
  <si>
    <t xml:space="preserve">DRÁT VODÍCÍ                                       </t>
  </si>
  <si>
    <t>09121</t>
  </si>
  <si>
    <t>PUNKCE PARENCHYMATICKÉHO ORGÁNU NEBO DUTINY</t>
  </si>
  <si>
    <t>09135</t>
  </si>
  <si>
    <t>UZ VYŠETŘENÍ POUZE JEDNOHO ORGÁNU V NĚKOLIKA ROVIN</t>
  </si>
  <si>
    <t>09137</t>
  </si>
  <si>
    <t>UZ VYŠETŘENÍ DVOU ORGÁNŮ V NĚKOLIKA ROVINÁCH</t>
  </si>
  <si>
    <t>09139</t>
  </si>
  <si>
    <t>UZ VYŠETŘENÍ TŘÍ A VÍCE ORGÁNŮ V NĚKOLIKA ROVINÁCH</t>
  </si>
  <si>
    <t>76022</t>
  </si>
  <si>
    <t>CÍLENÉ VYŠETŘENÍ UROLOGEM</t>
  </si>
  <si>
    <t>76121</t>
  </si>
  <si>
    <t>NEFROSTOMOGRAM (JEN KLINICKÝ VÝKON)</t>
  </si>
  <si>
    <t>76123</t>
  </si>
  <si>
    <t>URETROCYSTOGRAFIE (JEN KLINICKÝ VÝKON BEZ RTG)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</si>
  <si>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</si>
  <si>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</si>
  <si>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</si>
  <si>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</si>
  <si>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</si>
  <si>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</si>
  <si>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</si>
  <si>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</si>
  <si>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76365</t>
  </si>
  <si>
    <t>PUNKČNÍ EPICYSTOSTOMIE</t>
  </si>
  <si>
    <t>76425</t>
  </si>
  <si>
    <t>REPOZICE PARAFIMOZY NEBO UVOLNĚNÍ PREPUCIA, DĚTI O</t>
  </si>
  <si>
    <t>76497</t>
  </si>
  <si>
    <t>VÝMĚNA NEFROSTOMIE</t>
  </si>
  <si>
    <t>76531</t>
  </si>
  <si>
    <t>CYSTOURETROSKOPIE</t>
  </si>
  <si>
    <t>89511</t>
  </si>
  <si>
    <t>UZ INTRAKAVITÁLNÍ VYŠETŘENÍ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</si>
  <si>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</si>
  <si>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</si>
  <si>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</si>
  <si>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</si>
  <si>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</si>
  <si>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</si>
  <si>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</si>
  <si>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</si>
  <si>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</si>
  <si>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</si>
  <si>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</si>
  <si>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</si>
  <si>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</si>
  <si>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</si>
  <si>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</si>
  <si>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</si>
  <si>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</si>
  <si>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</si>
  <si>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</si>
  <si>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</si>
  <si>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</si>
  <si>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</si>
  <si>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</si>
  <si>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</si>
  <si>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</si>
  <si>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</si>
  <si>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</si>
  <si>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</si>
  <si>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</si>
  <si>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60 - ODDĚLENÍ URGENTNÍHO PŘÍJMU</t>
  </si>
  <si>
    <t>01</t>
  </si>
  <si>
    <t>09231</t>
  </si>
  <si>
    <t>ZAVEDENÍ KATÉTRU PRO INTRAARTERIÁLNÍ PERFÚZI</t>
  </si>
  <si>
    <t>02</t>
  </si>
  <si>
    <t>0076360</t>
  </si>
  <si>
    <t xml:space="preserve">ZINACEF 1,5 G                                     </t>
  </si>
  <si>
    <t>78815</t>
  </si>
  <si>
    <t>MASIVNÍ PŘETLAKOVÉ NÁHRADY</t>
  </si>
  <si>
    <t>801</t>
  </si>
  <si>
    <t>03</t>
  </si>
  <si>
    <t>0092207</t>
  </si>
  <si>
    <t xml:space="preserve">AUGMENTIN 1,2 G                                   </t>
  </si>
  <si>
    <t>89455</t>
  </si>
  <si>
    <t>PERKUTÁNNÍ NEFROSTOMIE JEDNOSTRANNÁ</t>
  </si>
  <si>
    <t>04</t>
  </si>
  <si>
    <t>05</t>
  </si>
  <si>
    <t>06</t>
  </si>
  <si>
    <t>0006480</t>
  </si>
  <si>
    <t xml:space="preserve">OCPLEX                                            </t>
  </si>
  <si>
    <t>07</t>
  </si>
  <si>
    <t>0008807</t>
  </si>
  <si>
    <t xml:space="preserve">DALACIN C                                         </t>
  </si>
  <si>
    <t>0096414</t>
  </si>
  <si>
    <t xml:space="preserve">GENTAMICIN LEK 80 MG/2 ML                         </t>
  </si>
  <si>
    <t>0137484</t>
  </si>
  <si>
    <t xml:space="preserve">ANBINEX                                           </t>
  </si>
  <si>
    <t>0184709</t>
  </si>
  <si>
    <t xml:space="preserve">DOBUJECT 50 MG/ML                                 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</si>
  <si>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</si>
  <si>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</si>
  <si>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</si>
  <si>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</si>
  <si>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</si>
  <si>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</si>
  <si>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</si>
  <si>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</si>
  <si>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</si>
  <si>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0025555</t>
  </si>
  <si>
    <t xml:space="preserve">HERCEPTIN 150 MG                                  </t>
  </si>
  <si>
    <t>18</t>
  </si>
  <si>
    <t>29023</t>
  </si>
  <si>
    <t>KONTROLNÍ VYŠETŘENÍ NEUROLOGEM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</si>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</sst>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7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42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46" xfId="0" applyFont="1" applyFill="1" applyBorder="1" applyAlignment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3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2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6" xfId="53" applyFont="1" applyFill="1" applyBorder="1" applyAlignment="1">
      <alignment horizontal="right"/>
    </xf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1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46" xfId="0" applyNumberFormat="1" applyFont="1" applyFill="1" applyBorder="1" applyAlignment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0" fillId="0" borderId="0" xfId="0" applyBorder="1"/>
    <xf numFmtId="3" fontId="44" fillId="2" borderId="49" xfId="0" applyNumberFormat="1" applyFont="1" applyFill="1" applyBorder="1"/>
    <xf numFmtId="3" fontId="44" fillId="2" borderId="51" xfId="0" applyNumberFormat="1" applyFont="1" applyFill="1" applyBorder="1"/>
    <xf numFmtId="9" fontId="44" fillId="2" borderId="62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55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39" xfId="0" applyNumberFormat="1" applyBorder="1" applyAlignment="1"/>
    <xf numFmtId="9" fontId="0" fillId="4" borderId="23" xfId="0" applyNumberFormat="1" applyFill="1" applyBorder="1" applyAlignment="1"/>
    <xf numFmtId="9" fontId="0" fillId="0" borderId="46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39" xfId="0" applyFont="1" applyFill="1" applyBorder="1" applyAlignment="1">
      <alignment horizontal="left" indent="2"/>
    </xf>
    <xf numFmtId="0" fontId="0" fillId="0" borderId="39" xfId="0" applyBorder="1" applyAlignment="1"/>
    <xf numFmtId="3" fontId="0" fillId="0" borderId="39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68" fillId="2" borderId="37" xfId="1" applyFont="1" applyFill="1" applyBorder="1" applyAlignment="1">
      <alignment horizontal="left" indent="2"/>
    </xf>
    <xf numFmtId="0" fontId="68" fillId="2" borderId="37" xfId="1" applyFont="1" applyFill="1" applyBorder="1" applyAlignment="1"/>
    <xf numFmtId="0" fontId="69" fillId="3" borderId="21" xfId="1" applyFont="1" applyFill="1" applyBorder="1"/>
    <xf numFmtId="0" fontId="69" fillId="2" borderId="37" xfId="1" applyFont="1" applyFill="1" applyBorder="1" applyAlignment="1"/>
    <xf numFmtId="0" fontId="69" fillId="4" borderId="21" xfId="1" applyFont="1" applyFill="1" applyBorder="1" applyAlignment="1">
      <alignment horizontal="left"/>
    </xf>
    <xf numFmtId="0" fontId="69" fillId="2" borderId="21" xfId="1" applyFont="1" applyFill="1" applyBorder="1" applyAlignment="1"/>
    <xf numFmtId="0" fontId="69" fillId="4" borderId="55" xfId="1" applyFont="1" applyFill="1" applyBorder="1" applyAlignment="1">
      <alignment horizontal="left"/>
    </xf>
    <xf numFmtId="0" fontId="69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48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4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4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4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2" xfId="0" applyFont="1" applyFill="1" applyBorder="1" applyAlignment="1">
      <alignment vertical="center"/>
    </xf>
    <xf numFmtId="3" fontId="50" fillId="2" borderId="64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4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4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70" fillId="0" borderId="0" xfId="1" applyFont="1" applyFill="1"/>
    <xf numFmtId="3" fontId="52" fillId="7" borderId="71" xfId="0" applyNumberFormat="1" applyFont="1" applyFill="1" applyBorder="1" applyAlignment="1">
      <alignment horizontal="right" vertical="top"/>
    </xf>
    <xf numFmtId="3" fontId="52" fillId="7" borderId="72" xfId="0" applyNumberFormat="1" applyFont="1" applyFill="1" applyBorder="1" applyAlignment="1">
      <alignment horizontal="right" vertical="top"/>
    </xf>
    <xf numFmtId="174" fontId="52" fillId="7" borderId="73" xfId="0" applyNumberFormat="1" applyFont="1" applyFill="1" applyBorder="1" applyAlignment="1">
      <alignment horizontal="right" vertical="top"/>
    </xf>
    <xf numFmtId="3" fontId="52" fillId="0" borderId="71" xfId="0" applyNumberFormat="1" applyFont="1" applyBorder="1" applyAlignment="1">
      <alignment horizontal="right" vertical="top"/>
    </xf>
    <xf numFmtId="174" fontId="52" fillId="7" borderId="74" xfId="0" applyNumberFormat="1" applyFont="1" applyFill="1" applyBorder="1" applyAlignment="1">
      <alignment horizontal="right" vertical="top"/>
    </xf>
    <xf numFmtId="3" fontId="54" fillId="7" borderId="76" xfId="0" applyNumberFormat="1" applyFont="1" applyFill="1" applyBorder="1" applyAlignment="1">
      <alignment horizontal="right" vertical="top"/>
    </xf>
    <xf numFmtId="3" fontId="54" fillId="7" borderId="77" xfId="0" applyNumberFormat="1" applyFont="1" applyFill="1" applyBorder="1" applyAlignment="1">
      <alignment horizontal="right" vertical="top"/>
    </xf>
    <xf numFmtId="174" fontId="54" fillId="7" borderId="78" xfId="0" applyNumberFormat="1" applyFont="1" applyFill="1" applyBorder="1" applyAlignment="1">
      <alignment horizontal="right" vertical="top"/>
    </xf>
    <xf numFmtId="3" fontId="54" fillId="0" borderId="76" xfId="0" applyNumberFormat="1" applyFont="1" applyBorder="1" applyAlignment="1">
      <alignment horizontal="right" vertical="top"/>
    </xf>
    <xf numFmtId="0" fontId="54" fillId="7" borderId="79" xfId="0" applyFont="1" applyFill="1" applyBorder="1" applyAlignment="1">
      <alignment horizontal="right" vertical="top"/>
    </xf>
    <xf numFmtId="0" fontId="52" fillId="7" borderId="74" xfId="0" applyFont="1" applyFill="1" applyBorder="1" applyAlignment="1">
      <alignment horizontal="right" vertical="top"/>
    </xf>
    <xf numFmtId="174" fontId="54" fillId="7" borderId="79" xfId="0" applyNumberFormat="1" applyFont="1" applyFill="1" applyBorder="1" applyAlignment="1">
      <alignment horizontal="right" vertical="top"/>
    </xf>
    <xf numFmtId="0" fontId="52" fillId="7" borderId="73" xfId="0" applyFont="1" applyFill="1" applyBorder="1" applyAlignment="1">
      <alignment horizontal="right" vertical="top"/>
    </xf>
    <xf numFmtId="0" fontId="54" fillId="7" borderId="78" xfId="0" applyFont="1" applyFill="1" applyBorder="1" applyAlignment="1">
      <alignment horizontal="right" vertical="top"/>
    </xf>
    <xf numFmtId="3" fontId="54" fillId="0" borderId="80" xfId="0" applyNumberFormat="1" applyFont="1" applyBorder="1" applyAlignment="1">
      <alignment horizontal="right" vertical="top"/>
    </xf>
    <xf numFmtId="3" fontId="54" fillId="0" borderId="81" xfId="0" applyNumberFormat="1" applyFont="1" applyBorder="1" applyAlignment="1">
      <alignment horizontal="right" vertical="top"/>
    </xf>
    <xf numFmtId="0" fontId="54" fillId="0" borderId="82" xfId="0" applyFont="1" applyBorder="1" applyAlignment="1">
      <alignment horizontal="right" vertical="top"/>
    </xf>
    <xf numFmtId="174" fontId="54" fillId="7" borderId="83" xfId="0" applyNumberFormat="1" applyFont="1" applyFill="1" applyBorder="1" applyAlignment="1">
      <alignment horizontal="right" vertical="top"/>
    </xf>
    <xf numFmtId="0" fontId="56" fillId="8" borderId="70" xfId="0" applyFont="1" applyFill="1" applyBorder="1" applyAlignment="1">
      <alignment vertical="top"/>
    </xf>
    <xf numFmtId="0" fontId="56" fillId="8" borderId="70" xfId="0" applyFont="1" applyFill="1" applyBorder="1" applyAlignment="1">
      <alignment vertical="top" indent="2"/>
    </xf>
    <xf numFmtId="0" fontId="56" fillId="8" borderId="70" xfId="0" applyFont="1" applyFill="1" applyBorder="1" applyAlignment="1">
      <alignment vertical="top" indent="4"/>
    </xf>
    <xf numFmtId="0" fontId="57" fillId="8" borderId="75" xfId="0" applyFont="1" applyFill="1" applyBorder="1" applyAlignment="1">
      <alignment vertical="top" indent="6"/>
    </xf>
    <xf numFmtId="0" fontId="56" fillId="8" borderId="70" xfId="0" applyFont="1" applyFill="1" applyBorder="1" applyAlignment="1">
      <alignment vertical="top" indent="8"/>
    </xf>
    <xf numFmtId="0" fontId="57" fillId="8" borderId="75" xfId="0" applyFont="1" applyFill="1" applyBorder="1" applyAlignment="1">
      <alignment vertical="top" indent="2"/>
    </xf>
    <xf numFmtId="0" fontId="57" fillId="8" borderId="75" xfId="0" applyFont="1" applyFill="1" applyBorder="1" applyAlignment="1">
      <alignment vertical="top" indent="4"/>
    </xf>
    <xf numFmtId="0" fontId="56" fillId="8" borderId="70" xfId="0" applyFont="1" applyFill="1" applyBorder="1" applyAlignment="1">
      <alignment vertical="top" indent="6"/>
    </xf>
    <xf numFmtId="0" fontId="57" fillId="8" borderId="75" xfId="0" applyFont="1" applyFill="1" applyBorder="1" applyAlignment="1">
      <alignment vertical="top"/>
    </xf>
    <xf numFmtId="0" fontId="51" fillId="8" borderId="70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9" xfId="53" applyNumberFormat="1" applyFont="1" applyFill="1" applyBorder="1" applyAlignment="1">
      <alignment horizontal="left"/>
    </xf>
    <xf numFmtId="3" fontId="50" fillId="2" borderId="59" xfId="53" applyNumberFormat="1" applyFont="1" applyFill="1" applyBorder="1" applyAlignment="1">
      <alignment horizontal="left"/>
    </xf>
    <xf numFmtId="3" fontId="50" fillId="2" borderId="6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60" xfId="0" applyNumberFormat="1" applyFont="1" applyFill="1" applyBorder="1"/>
    <xf numFmtId="9" fontId="58" fillId="2" borderId="58" xfId="0" applyNumberFormat="1" applyFont="1" applyFill="1" applyBorder="1"/>
    <xf numFmtId="3" fontId="58" fillId="2" borderId="6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6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7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9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2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2" fillId="0" borderId="0" xfId="63" applyNumberFormat="1" applyFont="1"/>
    <xf numFmtId="1" fontId="73" fillId="0" borderId="10" xfId="63" applyNumberFormat="1" applyFont="1" applyBorder="1" applyAlignment="1">
      <alignment horizontal="center"/>
    </xf>
    <xf numFmtId="1" fontId="72" fillId="0" borderId="10" xfId="63" applyNumberFormat="1" applyFont="1" applyBorder="1" applyAlignment="1">
      <alignment horizontal="center" vertical="center"/>
    </xf>
    <xf numFmtId="1" fontId="73" fillId="0" borderId="10" xfId="63" applyNumberFormat="1" applyFont="1" applyBorder="1" applyAlignment="1">
      <alignment horizontal="center" vertical="center"/>
    </xf>
    <xf numFmtId="0" fontId="73" fillId="0" borderId="0" xfId="63" applyFont="1"/>
    <xf numFmtId="0" fontId="73" fillId="0" borderId="0" xfId="63" applyFont="1" applyAlignment="1">
      <alignment horizontal="center"/>
    </xf>
    <xf numFmtId="0" fontId="72" fillId="0" borderId="10" xfId="63" applyFont="1" applyBorder="1" applyAlignment="1">
      <alignment horizontal="center" vertical="center"/>
    </xf>
    <xf numFmtId="0" fontId="73" fillId="0" borderId="10" xfId="63" applyFont="1" applyBorder="1" applyAlignment="1">
      <alignment horizontal="center" vertical="center"/>
    </xf>
    <xf numFmtId="1" fontId="71" fillId="0" borderId="10" xfId="63" applyNumberFormat="1" applyFont="1" applyBorder="1" applyAlignment="1">
      <alignment horizontal="center"/>
    </xf>
    <xf numFmtId="1" fontId="74" fillId="0" borderId="10" xfId="63" applyNumberFormat="1" applyFont="1" applyBorder="1" applyAlignment="1">
      <alignment horizontal="center" vertical="center"/>
    </xf>
    <xf numFmtId="0" fontId="74" fillId="0" borderId="10" xfId="63" applyFont="1" applyBorder="1" applyAlignment="1">
      <alignment horizontal="center" vertical="center"/>
    </xf>
    <xf numFmtId="1" fontId="74" fillId="0" borderId="0" xfId="63" applyNumberFormat="1" applyFont="1" applyFill="1"/>
    <xf numFmtId="0" fontId="71" fillId="0" borderId="0" xfId="63" applyFont="1"/>
    <xf numFmtId="0" fontId="73" fillId="0" borderId="0" xfId="63" applyFont="1" applyFill="1"/>
    <xf numFmtId="0" fontId="71" fillId="10" borderId="0" xfId="63" applyFont="1" applyFill="1"/>
    <xf numFmtId="0" fontId="73" fillId="10" borderId="0" xfId="63" applyFont="1" applyFill="1"/>
    <xf numFmtId="1" fontId="75" fillId="0" borderId="0" xfId="63" applyNumberFormat="1" applyFont="1" applyFill="1" applyBorder="1"/>
    <xf numFmtId="0" fontId="76" fillId="0" borderId="0" xfId="63" applyFont="1"/>
    <xf numFmtId="0" fontId="77" fillId="0" borderId="0" xfId="63" applyFont="1"/>
    <xf numFmtId="0" fontId="76" fillId="0" borderId="0" xfId="63" applyFont="1" applyFill="1"/>
    <xf numFmtId="0" fontId="71" fillId="3" borderId="10" xfId="63" applyFont="1" applyFill="1" applyBorder="1" applyAlignment="1">
      <alignment horizontal="center" vertical="center"/>
    </xf>
    <xf numFmtId="0" fontId="71" fillId="3" borderId="0" xfId="63" applyFont="1" applyFill="1"/>
    <xf numFmtId="0" fontId="73" fillId="3" borderId="0" xfId="63" applyFont="1" applyFill="1"/>
    <xf numFmtId="0" fontId="76" fillId="3" borderId="0" xfId="63" applyFont="1" applyFill="1"/>
    <xf numFmtId="0" fontId="78" fillId="3" borderId="10" xfId="63" applyFont="1" applyFill="1" applyBorder="1" applyAlignment="1">
      <alignment horizontal="center" vertical="center"/>
    </xf>
    <xf numFmtId="0" fontId="0" fillId="2" borderId="6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74528"/>
        <c:axId val="1006809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0.25065937926669374</c:v>
                </c:pt>
                <c:pt idx="1">
                  <c:v>0.25065937926669374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811392"/>
        <c:axId val="1028855680"/>
      </c:scatterChart>
      <c:catAx>
        <c:axId val="100677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68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80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6774528"/>
        <c:crosses val="autoZero"/>
        <c:crossBetween val="between"/>
      </c:valAx>
      <c:valAx>
        <c:axId val="1006811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8855680"/>
        <c:crosses val="max"/>
        <c:crossBetween val="midCat"/>
      </c:valAx>
      <c:valAx>
        <c:axId val="1028855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06811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68" t="s">
        <v>175</v>
      </c>
      <c r="B1" s="269"/>
      <c r="C1" s="60"/>
    </row>
    <row r="2" spans="1:3" ht="14.4" customHeight="1" thickBot="1" x14ac:dyDescent="0.35">
      <c r="A2" s="348" t="s">
        <v>235</v>
      </c>
      <c r="B2" s="62"/>
    </row>
    <row r="3" spans="1:3" ht="14.4" customHeight="1" thickBot="1" x14ac:dyDescent="0.35">
      <c r="A3" s="264" t="s">
        <v>215</v>
      </c>
      <c r="B3" s="265"/>
      <c r="C3" s="60"/>
    </row>
    <row r="4" spans="1:3" ht="14.4" customHeight="1" x14ac:dyDescent="0.3">
      <c r="A4" s="157" t="str">
        <f t="shared" ref="A4:A8" si="0">HYPERLINK("#'"&amp;C4&amp;"'!A1",C4)</f>
        <v>Motivace</v>
      </c>
      <c r="B4" s="158" t="s">
        <v>188</v>
      </c>
      <c r="C4" s="60" t="s">
        <v>189</v>
      </c>
    </row>
    <row r="5" spans="1:3" ht="14.4" customHeight="1" x14ac:dyDescent="0.3">
      <c r="A5" s="159" t="str">
        <f t="shared" si="0"/>
        <v>HI</v>
      </c>
      <c r="B5" s="160" t="s">
        <v>209</v>
      </c>
      <c r="C5" s="63" t="s">
        <v>178</v>
      </c>
    </row>
    <row r="6" spans="1:3" ht="14.4" customHeight="1" x14ac:dyDescent="0.3">
      <c r="A6" s="161" t="str">
        <f t="shared" si="0"/>
        <v>HI Graf</v>
      </c>
      <c r="B6" s="162" t="s">
        <v>171</v>
      </c>
      <c r="C6" s="63" t="s">
        <v>179</v>
      </c>
    </row>
    <row r="7" spans="1:3" ht="14.4" customHeight="1" x14ac:dyDescent="0.3">
      <c r="A7" s="161" t="str">
        <f t="shared" si="0"/>
        <v>Man Tab</v>
      </c>
      <c r="B7" s="162" t="s">
        <v>237</v>
      </c>
      <c r="C7" s="63" t="s">
        <v>180</v>
      </c>
    </row>
    <row r="8" spans="1:3" ht="14.4" customHeight="1" thickBot="1" x14ac:dyDescent="0.35">
      <c r="A8" s="163" t="str">
        <f t="shared" si="0"/>
        <v>HV</v>
      </c>
      <c r="B8" s="164" t="s">
        <v>71</v>
      </c>
      <c r="C8" s="63" t="s">
        <v>82</v>
      </c>
    </row>
    <row r="9" spans="1:3" ht="14.4" customHeight="1" thickBot="1" x14ac:dyDescent="0.35">
      <c r="A9" s="165"/>
      <c r="B9" s="165"/>
    </row>
    <row r="10" spans="1:3" ht="14.4" customHeight="1" thickBot="1" x14ac:dyDescent="0.35">
      <c r="A10" s="266" t="s">
        <v>176</v>
      </c>
      <c r="B10" s="265"/>
      <c r="C10" s="60"/>
    </row>
    <row r="11" spans="1:3" ht="14.4" customHeight="1" x14ac:dyDescent="0.3">
      <c r="A11" s="166" t="str">
        <f t="shared" ref="A11:A22" si="1">HYPERLINK("#'"&amp;C11&amp;"'!A1",C11)</f>
        <v>Léky Žádanky</v>
      </c>
      <c r="B11" s="160" t="s">
        <v>211</v>
      </c>
      <c r="C11" s="63" t="s">
        <v>181</v>
      </c>
    </row>
    <row r="12" spans="1:3" ht="14.4" customHeight="1" x14ac:dyDescent="0.3">
      <c r="A12" s="161" t="str">
        <f t="shared" si="1"/>
        <v>LŽ Detail</v>
      </c>
      <c r="B12" s="162" t="s">
        <v>210</v>
      </c>
      <c r="C12" s="63" t="s">
        <v>182</v>
      </c>
    </row>
    <row r="13" spans="1:3" ht="14.4" customHeight="1" x14ac:dyDescent="0.3">
      <c r="A13" s="161" t="str">
        <f t="shared" si="1"/>
        <v>LŽ PL</v>
      </c>
      <c r="B13" s="162" t="s">
        <v>1431</v>
      </c>
      <c r="C13" s="63" t="s">
        <v>220</v>
      </c>
    </row>
    <row r="14" spans="1:3" s="202" customFormat="1" ht="14.4" customHeight="1" x14ac:dyDescent="0.3">
      <c r="A14" s="161" t="str">
        <f t="shared" si="1"/>
        <v>LŽ PL Detail</v>
      </c>
      <c r="B14" s="162" t="s">
        <v>206</v>
      </c>
      <c r="C14" s="63" t="s">
        <v>222</v>
      </c>
    </row>
    <row r="15" spans="1:3" ht="14.4" customHeight="1" x14ac:dyDescent="0.3">
      <c r="A15" s="161" t="str">
        <f t="shared" si="1"/>
        <v>Léky Recepty</v>
      </c>
      <c r="B15" s="162" t="s">
        <v>212</v>
      </c>
      <c r="C15" s="63" t="s">
        <v>183</v>
      </c>
    </row>
    <row r="16" spans="1:3" s="206" customFormat="1" ht="14.4" customHeight="1" x14ac:dyDescent="0.3">
      <c r="A16" s="161" t="str">
        <f t="shared" si="1"/>
        <v>LRp Lékaři</v>
      </c>
      <c r="B16" s="162" t="s">
        <v>225</v>
      </c>
      <c r="C16" s="63" t="s">
        <v>226</v>
      </c>
    </row>
    <row r="17" spans="1:3" ht="14.4" customHeight="1" x14ac:dyDescent="0.3">
      <c r="A17" s="161" t="str">
        <f t="shared" si="1"/>
        <v>LRp PL</v>
      </c>
      <c r="B17" s="162" t="s">
        <v>1643</v>
      </c>
      <c r="C17" s="63" t="s">
        <v>221</v>
      </c>
    </row>
    <row r="18" spans="1:3" s="203" customFormat="1" ht="14.4" customHeight="1" x14ac:dyDescent="0.3">
      <c r="A18" s="161" t="str">
        <f t="shared" ref="A18" si="2">HYPERLINK("#'"&amp;C18&amp;"'!A1",C18)</f>
        <v>LRp PL Detail</v>
      </c>
      <c r="B18" s="162" t="s">
        <v>208</v>
      </c>
      <c r="C18" s="63" t="s">
        <v>223</v>
      </c>
    </row>
    <row r="19" spans="1:3" ht="14.4" customHeight="1" x14ac:dyDescent="0.3">
      <c r="A19" s="166" t="str">
        <f t="shared" si="1"/>
        <v>Materiál Žádanky</v>
      </c>
      <c r="B19" s="162" t="s">
        <v>213</v>
      </c>
      <c r="C19" s="63" t="s">
        <v>184</v>
      </c>
    </row>
    <row r="20" spans="1:3" ht="14.4" customHeight="1" x14ac:dyDescent="0.3">
      <c r="A20" s="161" t="str">
        <f t="shared" si="1"/>
        <v>MŽ Detail</v>
      </c>
      <c r="B20" s="162" t="s">
        <v>214</v>
      </c>
      <c r="C20" s="63" t="s">
        <v>185</v>
      </c>
    </row>
    <row r="21" spans="1:3" ht="14.4" customHeight="1" x14ac:dyDescent="0.3">
      <c r="A21" s="161" t="str">
        <f t="shared" si="1"/>
        <v>ON Výkaz</v>
      </c>
      <c r="B21" s="162" t="s">
        <v>174</v>
      </c>
      <c r="C21" s="63" t="s">
        <v>186</v>
      </c>
    </row>
    <row r="22" spans="1:3" ht="14.4" customHeight="1" thickBot="1" x14ac:dyDescent="0.35">
      <c r="A22" s="163" t="str">
        <f t="shared" si="1"/>
        <v>ON Hodiny</v>
      </c>
      <c r="B22" s="164" t="s">
        <v>3224</v>
      </c>
      <c r="C22" s="63" t="s">
        <v>187</v>
      </c>
    </row>
    <row r="23" spans="1:3" ht="14.4" customHeight="1" thickBot="1" x14ac:dyDescent="0.35">
      <c r="A23" s="167"/>
      <c r="B23" s="167"/>
    </row>
    <row r="24" spans="1:3" ht="14.4" customHeight="1" thickBot="1" x14ac:dyDescent="0.35">
      <c r="A24" s="267" t="s">
        <v>177</v>
      </c>
      <c r="B24" s="265"/>
      <c r="C24" s="60"/>
    </row>
    <row r="25" spans="1:3" ht="14.4" customHeight="1" x14ac:dyDescent="0.3">
      <c r="A25" s="168" t="str">
        <f t="shared" ref="A25:A28" si="3">HYPERLINK("#'"&amp;C25&amp;"'!A1",C25)</f>
        <v>ZV Vykáz.-A</v>
      </c>
      <c r="B25" s="160" t="s">
        <v>194</v>
      </c>
      <c r="C25" s="63" t="s">
        <v>190</v>
      </c>
    </row>
    <row r="26" spans="1:3" ht="14.4" customHeight="1" x14ac:dyDescent="0.3">
      <c r="A26" s="161" t="str">
        <f t="shared" si="3"/>
        <v>ZV Vykáz.-A Detail</v>
      </c>
      <c r="B26" s="162" t="s">
        <v>195</v>
      </c>
      <c r="C26" s="63" t="s">
        <v>191</v>
      </c>
    </row>
    <row r="27" spans="1:3" ht="14.4" customHeight="1" x14ac:dyDescent="0.3">
      <c r="A27" s="161" t="str">
        <f t="shared" si="3"/>
        <v>ZV Vykáz.-H</v>
      </c>
      <c r="B27" s="162" t="s">
        <v>196</v>
      </c>
      <c r="C27" s="63" t="s">
        <v>192</v>
      </c>
    </row>
    <row r="28" spans="1:3" ht="14.4" customHeight="1" thickBot="1" x14ac:dyDescent="0.35">
      <c r="A28" s="161" t="str">
        <f t="shared" si="3"/>
        <v>ZV Vykáz.-H Detail</v>
      </c>
      <c r="B28" s="162" t="s">
        <v>197</v>
      </c>
      <c r="C28" s="63" t="s">
        <v>193</v>
      </c>
    </row>
    <row r="29" spans="1:3" ht="14.4" customHeight="1" x14ac:dyDescent="0.3">
      <c r="A29" s="64"/>
      <c r="B29" s="64"/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128</v>
      </c>
      <c r="G3" s="52">
        <f>SUBTOTAL(9,G6:G1048576)</f>
        <v>30229.221812660111</v>
      </c>
      <c r="H3" s="53">
        <f>IF(M3=0,0,G3/M3)</f>
        <v>0.13990892710314859</v>
      </c>
      <c r="I3" s="52">
        <f>SUBTOTAL(9,I6:I1048576)</f>
        <v>1625</v>
      </c>
      <c r="J3" s="52">
        <f>SUBTOTAL(9,J6:J1048576)</f>
        <v>185834.34495583826</v>
      </c>
      <c r="K3" s="53">
        <f>IF(M3=0,0,J3/M3)</f>
        <v>0.86009107289685161</v>
      </c>
      <c r="L3" s="52">
        <f>SUBTOTAL(9,L6:L1048576)</f>
        <v>1753</v>
      </c>
      <c r="M3" s="54">
        <f>SUBTOTAL(9,M6:M1048576)</f>
        <v>216063.56676849833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201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460</v>
      </c>
      <c r="B6" s="388" t="s">
        <v>1462</v>
      </c>
      <c r="C6" s="388" t="s">
        <v>585</v>
      </c>
      <c r="D6" s="388" t="s">
        <v>586</v>
      </c>
      <c r="E6" s="388" t="s">
        <v>587</v>
      </c>
      <c r="F6" s="391"/>
      <c r="G6" s="391"/>
      <c r="H6" s="409">
        <v>0</v>
      </c>
      <c r="I6" s="391">
        <v>5</v>
      </c>
      <c r="J6" s="391">
        <v>712.86999723413805</v>
      </c>
      <c r="K6" s="409">
        <v>1</v>
      </c>
      <c r="L6" s="391">
        <v>5</v>
      </c>
      <c r="M6" s="392">
        <v>712.86999723413805</v>
      </c>
    </row>
    <row r="7" spans="1:13" ht="14.4" customHeight="1" x14ac:dyDescent="0.3">
      <c r="A7" s="393" t="s">
        <v>460</v>
      </c>
      <c r="B7" s="394" t="s">
        <v>1462</v>
      </c>
      <c r="C7" s="394" t="s">
        <v>589</v>
      </c>
      <c r="D7" s="394" t="s">
        <v>586</v>
      </c>
      <c r="E7" s="394" t="s">
        <v>590</v>
      </c>
      <c r="F7" s="397"/>
      <c r="G7" s="397"/>
      <c r="H7" s="410">
        <v>0</v>
      </c>
      <c r="I7" s="397">
        <v>12</v>
      </c>
      <c r="J7" s="397">
        <v>3257.5784277869252</v>
      </c>
      <c r="K7" s="410">
        <v>1</v>
      </c>
      <c r="L7" s="397">
        <v>12</v>
      </c>
      <c r="M7" s="398">
        <v>3257.5784277869252</v>
      </c>
    </row>
    <row r="8" spans="1:13" ht="14.4" customHeight="1" x14ac:dyDescent="0.3">
      <c r="A8" s="393" t="s">
        <v>460</v>
      </c>
      <c r="B8" s="394" t="s">
        <v>1462</v>
      </c>
      <c r="C8" s="394" t="s">
        <v>475</v>
      </c>
      <c r="D8" s="394" t="s">
        <v>1463</v>
      </c>
      <c r="E8" s="394" t="s">
        <v>1464</v>
      </c>
      <c r="F8" s="397"/>
      <c r="G8" s="397"/>
      <c r="H8" s="410">
        <v>0</v>
      </c>
      <c r="I8" s="397">
        <v>320</v>
      </c>
      <c r="J8" s="397">
        <v>25198.246820770913</v>
      </c>
      <c r="K8" s="410">
        <v>1</v>
      </c>
      <c r="L8" s="397">
        <v>320</v>
      </c>
      <c r="M8" s="398">
        <v>25198.246820770913</v>
      </c>
    </row>
    <row r="9" spans="1:13" ht="14.4" customHeight="1" x14ac:dyDescent="0.3">
      <c r="A9" s="393" t="s">
        <v>460</v>
      </c>
      <c r="B9" s="394" t="s">
        <v>1465</v>
      </c>
      <c r="C9" s="394" t="s">
        <v>1041</v>
      </c>
      <c r="D9" s="394" t="s">
        <v>1042</v>
      </c>
      <c r="E9" s="394" t="s">
        <v>1043</v>
      </c>
      <c r="F9" s="397"/>
      <c r="G9" s="397"/>
      <c r="H9" s="410">
        <v>0</v>
      </c>
      <c r="I9" s="397">
        <v>260</v>
      </c>
      <c r="J9" s="397">
        <v>18470.185104706863</v>
      </c>
      <c r="K9" s="410">
        <v>1</v>
      </c>
      <c r="L9" s="397">
        <v>260</v>
      </c>
      <c r="M9" s="398">
        <v>18470.185104706863</v>
      </c>
    </row>
    <row r="10" spans="1:13" ht="14.4" customHeight="1" x14ac:dyDescent="0.3">
      <c r="A10" s="393" t="s">
        <v>460</v>
      </c>
      <c r="B10" s="394" t="s">
        <v>1466</v>
      </c>
      <c r="C10" s="394" t="s">
        <v>494</v>
      </c>
      <c r="D10" s="394" t="s">
        <v>495</v>
      </c>
      <c r="E10" s="394" t="s">
        <v>496</v>
      </c>
      <c r="F10" s="397">
        <v>1</v>
      </c>
      <c r="G10" s="397">
        <v>57.09</v>
      </c>
      <c r="H10" s="410">
        <v>1</v>
      </c>
      <c r="I10" s="397"/>
      <c r="J10" s="397"/>
      <c r="K10" s="410">
        <v>0</v>
      </c>
      <c r="L10" s="397">
        <v>1</v>
      </c>
      <c r="M10" s="398">
        <v>57.09</v>
      </c>
    </row>
    <row r="11" spans="1:13" ht="14.4" customHeight="1" x14ac:dyDescent="0.3">
      <c r="A11" s="393" t="s">
        <v>460</v>
      </c>
      <c r="B11" s="394" t="s">
        <v>1466</v>
      </c>
      <c r="C11" s="394" t="s">
        <v>1022</v>
      </c>
      <c r="D11" s="394" t="s">
        <v>1023</v>
      </c>
      <c r="E11" s="394" t="s">
        <v>496</v>
      </c>
      <c r="F11" s="397"/>
      <c r="G11" s="397"/>
      <c r="H11" s="410">
        <v>0</v>
      </c>
      <c r="I11" s="397">
        <v>2</v>
      </c>
      <c r="J11" s="397">
        <v>130.46</v>
      </c>
      <c r="K11" s="410">
        <v>1</v>
      </c>
      <c r="L11" s="397">
        <v>2</v>
      </c>
      <c r="M11" s="398">
        <v>130.46</v>
      </c>
    </row>
    <row r="12" spans="1:13" ht="14.4" customHeight="1" x14ac:dyDescent="0.3">
      <c r="A12" s="393" t="s">
        <v>460</v>
      </c>
      <c r="B12" s="394" t="s">
        <v>1467</v>
      </c>
      <c r="C12" s="394" t="s">
        <v>1045</v>
      </c>
      <c r="D12" s="394" t="s">
        <v>998</v>
      </c>
      <c r="E12" s="394" t="s">
        <v>1046</v>
      </c>
      <c r="F12" s="397"/>
      <c r="G12" s="397"/>
      <c r="H12" s="410">
        <v>0</v>
      </c>
      <c r="I12" s="397">
        <v>4</v>
      </c>
      <c r="J12" s="397">
        <v>1426.000606846482</v>
      </c>
      <c r="K12" s="410">
        <v>1</v>
      </c>
      <c r="L12" s="397">
        <v>4</v>
      </c>
      <c r="M12" s="398">
        <v>1426.000606846482</v>
      </c>
    </row>
    <row r="13" spans="1:13" ht="14.4" customHeight="1" x14ac:dyDescent="0.3">
      <c r="A13" s="393" t="s">
        <v>460</v>
      </c>
      <c r="B13" s="394" t="s">
        <v>1467</v>
      </c>
      <c r="C13" s="394" t="s">
        <v>1048</v>
      </c>
      <c r="D13" s="394" t="s">
        <v>998</v>
      </c>
      <c r="E13" s="394" t="s">
        <v>1049</v>
      </c>
      <c r="F13" s="397"/>
      <c r="G13" s="397"/>
      <c r="H13" s="410">
        <v>0</v>
      </c>
      <c r="I13" s="397">
        <v>19</v>
      </c>
      <c r="J13" s="397">
        <v>7858.7872762169945</v>
      </c>
      <c r="K13" s="410">
        <v>1</v>
      </c>
      <c r="L13" s="397">
        <v>19</v>
      </c>
      <c r="M13" s="398">
        <v>7858.7872762169945</v>
      </c>
    </row>
    <row r="14" spans="1:13" ht="14.4" customHeight="1" x14ac:dyDescent="0.3">
      <c r="A14" s="393" t="s">
        <v>460</v>
      </c>
      <c r="B14" s="394" t="s">
        <v>1467</v>
      </c>
      <c r="C14" s="394" t="s">
        <v>997</v>
      </c>
      <c r="D14" s="394" t="s">
        <v>998</v>
      </c>
      <c r="E14" s="394" t="s">
        <v>999</v>
      </c>
      <c r="F14" s="397"/>
      <c r="G14" s="397"/>
      <c r="H14" s="410">
        <v>0</v>
      </c>
      <c r="I14" s="397">
        <v>13</v>
      </c>
      <c r="J14" s="397">
        <v>6398.5999999999995</v>
      </c>
      <c r="K14" s="410">
        <v>1</v>
      </c>
      <c r="L14" s="397">
        <v>13</v>
      </c>
      <c r="M14" s="398">
        <v>6398.5999999999995</v>
      </c>
    </row>
    <row r="15" spans="1:13" ht="14.4" customHeight="1" x14ac:dyDescent="0.3">
      <c r="A15" s="393" t="s">
        <v>460</v>
      </c>
      <c r="B15" s="394" t="s">
        <v>1467</v>
      </c>
      <c r="C15" s="394" t="s">
        <v>1001</v>
      </c>
      <c r="D15" s="394" t="s">
        <v>998</v>
      </c>
      <c r="E15" s="394" t="s">
        <v>1002</v>
      </c>
      <c r="F15" s="397"/>
      <c r="G15" s="397"/>
      <c r="H15" s="410">
        <v>0</v>
      </c>
      <c r="I15" s="397">
        <v>9</v>
      </c>
      <c r="J15" s="397">
        <v>8487.0017228926463</v>
      </c>
      <c r="K15" s="410">
        <v>1</v>
      </c>
      <c r="L15" s="397">
        <v>9</v>
      </c>
      <c r="M15" s="398">
        <v>8487.0017228926463</v>
      </c>
    </row>
    <row r="16" spans="1:13" ht="14.4" customHeight="1" x14ac:dyDescent="0.3">
      <c r="A16" s="393" t="s">
        <v>460</v>
      </c>
      <c r="B16" s="394" t="s">
        <v>1467</v>
      </c>
      <c r="C16" s="394" t="s">
        <v>1004</v>
      </c>
      <c r="D16" s="394" t="s">
        <v>998</v>
      </c>
      <c r="E16" s="394" t="s">
        <v>1005</v>
      </c>
      <c r="F16" s="397"/>
      <c r="G16" s="397"/>
      <c r="H16" s="410">
        <v>0</v>
      </c>
      <c r="I16" s="397">
        <v>1</v>
      </c>
      <c r="J16" s="397">
        <v>1057.46</v>
      </c>
      <c r="K16" s="410">
        <v>1</v>
      </c>
      <c r="L16" s="397">
        <v>1</v>
      </c>
      <c r="M16" s="398">
        <v>1057.46</v>
      </c>
    </row>
    <row r="17" spans="1:13" ht="14.4" customHeight="1" x14ac:dyDescent="0.3">
      <c r="A17" s="393" t="s">
        <v>460</v>
      </c>
      <c r="B17" s="394" t="s">
        <v>1468</v>
      </c>
      <c r="C17" s="394" t="s">
        <v>1033</v>
      </c>
      <c r="D17" s="394" t="s">
        <v>1034</v>
      </c>
      <c r="E17" s="394" t="s">
        <v>1035</v>
      </c>
      <c r="F17" s="397"/>
      <c r="G17" s="397"/>
      <c r="H17" s="410">
        <v>0</v>
      </c>
      <c r="I17" s="397">
        <v>2</v>
      </c>
      <c r="J17" s="397">
        <v>626.35577387320404</v>
      </c>
      <c r="K17" s="410">
        <v>1</v>
      </c>
      <c r="L17" s="397">
        <v>2</v>
      </c>
      <c r="M17" s="398">
        <v>626.35577387320404</v>
      </c>
    </row>
    <row r="18" spans="1:13" ht="14.4" customHeight="1" x14ac:dyDescent="0.3">
      <c r="A18" s="393" t="s">
        <v>460</v>
      </c>
      <c r="B18" s="394" t="s">
        <v>1469</v>
      </c>
      <c r="C18" s="394" t="s">
        <v>1029</v>
      </c>
      <c r="D18" s="394" t="s">
        <v>1030</v>
      </c>
      <c r="E18" s="394" t="s">
        <v>1031</v>
      </c>
      <c r="F18" s="397"/>
      <c r="G18" s="397"/>
      <c r="H18" s="410">
        <v>0</v>
      </c>
      <c r="I18" s="397">
        <v>4</v>
      </c>
      <c r="J18" s="397">
        <v>540.83473357983996</v>
      </c>
      <c r="K18" s="410">
        <v>1</v>
      </c>
      <c r="L18" s="397">
        <v>4</v>
      </c>
      <c r="M18" s="398">
        <v>540.83473357983996</v>
      </c>
    </row>
    <row r="19" spans="1:13" ht="14.4" customHeight="1" x14ac:dyDescent="0.3">
      <c r="A19" s="393" t="s">
        <v>460</v>
      </c>
      <c r="B19" s="394" t="s">
        <v>1470</v>
      </c>
      <c r="C19" s="394" t="s">
        <v>1058</v>
      </c>
      <c r="D19" s="394" t="s">
        <v>1059</v>
      </c>
      <c r="E19" s="394" t="s">
        <v>1060</v>
      </c>
      <c r="F19" s="397"/>
      <c r="G19" s="397"/>
      <c r="H19" s="410">
        <v>0</v>
      </c>
      <c r="I19" s="397">
        <v>1</v>
      </c>
      <c r="J19" s="397">
        <v>130.800075768173</v>
      </c>
      <c r="K19" s="410">
        <v>1</v>
      </c>
      <c r="L19" s="397">
        <v>1</v>
      </c>
      <c r="M19" s="398">
        <v>130.800075768173</v>
      </c>
    </row>
    <row r="20" spans="1:13" ht="14.4" customHeight="1" x14ac:dyDescent="0.3">
      <c r="A20" s="393" t="s">
        <v>460</v>
      </c>
      <c r="B20" s="394" t="s">
        <v>1470</v>
      </c>
      <c r="C20" s="394" t="s">
        <v>482</v>
      </c>
      <c r="D20" s="394" t="s">
        <v>483</v>
      </c>
      <c r="E20" s="394" t="s">
        <v>484</v>
      </c>
      <c r="F20" s="397">
        <v>2</v>
      </c>
      <c r="G20" s="397">
        <v>144.0997446360692</v>
      </c>
      <c r="H20" s="410">
        <v>1</v>
      </c>
      <c r="I20" s="397"/>
      <c r="J20" s="397"/>
      <c r="K20" s="410">
        <v>0</v>
      </c>
      <c r="L20" s="397">
        <v>2</v>
      </c>
      <c r="M20" s="398">
        <v>144.0997446360692</v>
      </c>
    </row>
    <row r="21" spans="1:13" ht="14.4" customHeight="1" x14ac:dyDescent="0.3">
      <c r="A21" s="393" t="s">
        <v>460</v>
      </c>
      <c r="B21" s="394" t="s">
        <v>1470</v>
      </c>
      <c r="C21" s="394" t="s">
        <v>478</v>
      </c>
      <c r="D21" s="394" t="s">
        <v>1471</v>
      </c>
      <c r="E21" s="394" t="s">
        <v>1218</v>
      </c>
      <c r="F21" s="397">
        <v>3</v>
      </c>
      <c r="G21" s="397">
        <v>312.53958714896402</v>
      </c>
      <c r="H21" s="410">
        <v>1</v>
      </c>
      <c r="I21" s="397"/>
      <c r="J21" s="397"/>
      <c r="K21" s="410">
        <v>0</v>
      </c>
      <c r="L21" s="397">
        <v>3</v>
      </c>
      <c r="M21" s="398">
        <v>312.53958714896402</v>
      </c>
    </row>
    <row r="22" spans="1:13" ht="14.4" customHeight="1" x14ac:dyDescent="0.3">
      <c r="A22" s="393" t="s">
        <v>460</v>
      </c>
      <c r="B22" s="394" t="s">
        <v>1472</v>
      </c>
      <c r="C22" s="394" t="s">
        <v>471</v>
      </c>
      <c r="D22" s="394" t="s">
        <v>472</v>
      </c>
      <c r="E22" s="394" t="s">
        <v>473</v>
      </c>
      <c r="F22" s="397">
        <v>3</v>
      </c>
      <c r="G22" s="397">
        <v>585.56741345153603</v>
      </c>
      <c r="H22" s="410">
        <v>1</v>
      </c>
      <c r="I22" s="397"/>
      <c r="J22" s="397"/>
      <c r="K22" s="410">
        <v>0</v>
      </c>
      <c r="L22" s="397">
        <v>3</v>
      </c>
      <c r="M22" s="398">
        <v>585.56741345153603</v>
      </c>
    </row>
    <row r="23" spans="1:13" ht="14.4" customHeight="1" x14ac:dyDescent="0.3">
      <c r="A23" s="393" t="s">
        <v>460</v>
      </c>
      <c r="B23" s="394" t="s">
        <v>1473</v>
      </c>
      <c r="C23" s="394" t="s">
        <v>1015</v>
      </c>
      <c r="D23" s="394" t="s">
        <v>1016</v>
      </c>
      <c r="E23" s="394" t="s">
        <v>1474</v>
      </c>
      <c r="F23" s="397"/>
      <c r="G23" s="397"/>
      <c r="H23" s="410">
        <v>0</v>
      </c>
      <c r="I23" s="397">
        <v>2</v>
      </c>
      <c r="J23" s="397">
        <v>97.88</v>
      </c>
      <c r="K23" s="410">
        <v>1</v>
      </c>
      <c r="L23" s="397">
        <v>2</v>
      </c>
      <c r="M23" s="398">
        <v>97.88</v>
      </c>
    </row>
    <row r="24" spans="1:13" ht="14.4" customHeight="1" x14ac:dyDescent="0.3">
      <c r="A24" s="393" t="s">
        <v>460</v>
      </c>
      <c r="B24" s="394" t="s">
        <v>1473</v>
      </c>
      <c r="C24" s="394" t="s">
        <v>1062</v>
      </c>
      <c r="D24" s="394" t="s">
        <v>1475</v>
      </c>
      <c r="E24" s="394" t="s">
        <v>1476</v>
      </c>
      <c r="F24" s="397"/>
      <c r="G24" s="397"/>
      <c r="H24" s="410">
        <v>0</v>
      </c>
      <c r="I24" s="397">
        <v>11</v>
      </c>
      <c r="J24" s="397">
        <v>431.85880487001577</v>
      </c>
      <c r="K24" s="410">
        <v>1</v>
      </c>
      <c r="L24" s="397">
        <v>11</v>
      </c>
      <c r="M24" s="398">
        <v>431.85880487001577</v>
      </c>
    </row>
    <row r="25" spans="1:13" ht="14.4" customHeight="1" x14ac:dyDescent="0.3">
      <c r="A25" s="393" t="s">
        <v>460</v>
      </c>
      <c r="B25" s="394" t="s">
        <v>1473</v>
      </c>
      <c r="C25" s="394" t="s">
        <v>989</v>
      </c>
      <c r="D25" s="394" t="s">
        <v>1477</v>
      </c>
      <c r="E25" s="394" t="s">
        <v>1478</v>
      </c>
      <c r="F25" s="397"/>
      <c r="G25" s="397"/>
      <c r="H25" s="410">
        <v>0</v>
      </c>
      <c r="I25" s="397">
        <v>16</v>
      </c>
      <c r="J25" s="397">
        <v>581.28</v>
      </c>
      <c r="K25" s="410">
        <v>1</v>
      </c>
      <c r="L25" s="397">
        <v>16</v>
      </c>
      <c r="M25" s="398">
        <v>581.28</v>
      </c>
    </row>
    <row r="26" spans="1:13" ht="14.4" customHeight="1" x14ac:dyDescent="0.3">
      <c r="A26" s="393" t="s">
        <v>460</v>
      </c>
      <c r="B26" s="394" t="s">
        <v>1479</v>
      </c>
      <c r="C26" s="394" t="s">
        <v>1100</v>
      </c>
      <c r="D26" s="394" t="s">
        <v>1101</v>
      </c>
      <c r="E26" s="394" t="s">
        <v>1102</v>
      </c>
      <c r="F26" s="397"/>
      <c r="G26" s="397"/>
      <c r="H26" s="410">
        <v>0</v>
      </c>
      <c r="I26" s="397">
        <v>18</v>
      </c>
      <c r="J26" s="397">
        <v>968.71995934097617</v>
      </c>
      <c r="K26" s="410">
        <v>1</v>
      </c>
      <c r="L26" s="397">
        <v>18</v>
      </c>
      <c r="M26" s="398">
        <v>968.71995934097617</v>
      </c>
    </row>
    <row r="27" spans="1:13" ht="14.4" customHeight="1" x14ac:dyDescent="0.3">
      <c r="A27" s="393" t="s">
        <v>460</v>
      </c>
      <c r="B27" s="394" t="s">
        <v>1480</v>
      </c>
      <c r="C27" s="394" t="s">
        <v>1096</v>
      </c>
      <c r="D27" s="394" t="s">
        <v>1481</v>
      </c>
      <c r="E27" s="394" t="s">
        <v>1482</v>
      </c>
      <c r="F27" s="397"/>
      <c r="G27" s="397"/>
      <c r="H27" s="410">
        <v>0</v>
      </c>
      <c r="I27" s="397">
        <v>30</v>
      </c>
      <c r="J27" s="397">
        <v>7990.9814542609147</v>
      </c>
      <c r="K27" s="410">
        <v>1</v>
      </c>
      <c r="L27" s="397">
        <v>30</v>
      </c>
      <c r="M27" s="398">
        <v>7990.9814542609147</v>
      </c>
    </row>
    <row r="28" spans="1:13" ht="14.4" customHeight="1" x14ac:dyDescent="0.3">
      <c r="A28" s="393" t="s">
        <v>460</v>
      </c>
      <c r="B28" s="394" t="s">
        <v>1480</v>
      </c>
      <c r="C28" s="394" t="s">
        <v>1104</v>
      </c>
      <c r="D28" s="394" t="s">
        <v>1483</v>
      </c>
      <c r="E28" s="394" t="s">
        <v>1484</v>
      </c>
      <c r="F28" s="397"/>
      <c r="G28" s="397"/>
      <c r="H28" s="410">
        <v>0</v>
      </c>
      <c r="I28" s="397">
        <v>37</v>
      </c>
      <c r="J28" s="397">
        <v>8371.2239512138494</v>
      </c>
      <c r="K28" s="410">
        <v>1</v>
      </c>
      <c r="L28" s="397">
        <v>37</v>
      </c>
      <c r="M28" s="398">
        <v>8371.2239512138494</v>
      </c>
    </row>
    <row r="29" spans="1:13" ht="14.4" customHeight="1" x14ac:dyDescent="0.3">
      <c r="A29" s="393" t="s">
        <v>460</v>
      </c>
      <c r="B29" s="394" t="s">
        <v>1485</v>
      </c>
      <c r="C29" s="394" t="s">
        <v>1070</v>
      </c>
      <c r="D29" s="394" t="s">
        <v>1071</v>
      </c>
      <c r="E29" s="394" t="s">
        <v>1072</v>
      </c>
      <c r="F29" s="397">
        <v>3</v>
      </c>
      <c r="G29" s="397">
        <v>968.28</v>
      </c>
      <c r="H29" s="410">
        <v>1</v>
      </c>
      <c r="I29" s="397"/>
      <c r="J29" s="397"/>
      <c r="K29" s="410">
        <v>0</v>
      </c>
      <c r="L29" s="397">
        <v>3</v>
      </c>
      <c r="M29" s="398">
        <v>968.28</v>
      </c>
    </row>
    <row r="30" spans="1:13" ht="14.4" customHeight="1" x14ac:dyDescent="0.3">
      <c r="A30" s="393" t="s">
        <v>460</v>
      </c>
      <c r="B30" s="394" t="s">
        <v>1486</v>
      </c>
      <c r="C30" s="394" t="s">
        <v>1108</v>
      </c>
      <c r="D30" s="394" t="s">
        <v>1109</v>
      </c>
      <c r="E30" s="394" t="s">
        <v>1487</v>
      </c>
      <c r="F30" s="397"/>
      <c r="G30" s="397"/>
      <c r="H30" s="410">
        <v>0</v>
      </c>
      <c r="I30" s="397">
        <v>8</v>
      </c>
      <c r="J30" s="397">
        <v>2479.3678444221241</v>
      </c>
      <c r="K30" s="410">
        <v>1</v>
      </c>
      <c r="L30" s="397">
        <v>8</v>
      </c>
      <c r="M30" s="398">
        <v>2479.3678444221241</v>
      </c>
    </row>
    <row r="31" spans="1:13" ht="14.4" customHeight="1" x14ac:dyDescent="0.3">
      <c r="A31" s="393" t="s">
        <v>460</v>
      </c>
      <c r="B31" s="394" t="s">
        <v>1488</v>
      </c>
      <c r="C31" s="394" t="s">
        <v>1112</v>
      </c>
      <c r="D31" s="394" t="s">
        <v>1113</v>
      </c>
      <c r="E31" s="394" t="s">
        <v>1114</v>
      </c>
      <c r="F31" s="397"/>
      <c r="G31" s="397"/>
      <c r="H31" s="410">
        <v>0</v>
      </c>
      <c r="I31" s="397">
        <v>2</v>
      </c>
      <c r="J31" s="397">
        <v>329.34</v>
      </c>
      <c r="K31" s="410">
        <v>1</v>
      </c>
      <c r="L31" s="397">
        <v>2</v>
      </c>
      <c r="M31" s="398">
        <v>329.34</v>
      </c>
    </row>
    <row r="32" spans="1:13" ht="14.4" customHeight="1" x14ac:dyDescent="0.3">
      <c r="A32" s="393" t="s">
        <v>460</v>
      </c>
      <c r="B32" s="394" t="s">
        <v>1489</v>
      </c>
      <c r="C32" s="394" t="s">
        <v>1007</v>
      </c>
      <c r="D32" s="394" t="s">
        <v>1008</v>
      </c>
      <c r="E32" s="394" t="s">
        <v>1009</v>
      </c>
      <c r="F32" s="397"/>
      <c r="G32" s="397"/>
      <c r="H32" s="410">
        <v>0</v>
      </c>
      <c r="I32" s="397">
        <v>52</v>
      </c>
      <c r="J32" s="397">
        <v>3188.2397783935471</v>
      </c>
      <c r="K32" s="410">
        <v>1</v>
      </c>
      <c r="L32" s="397">
        <v>52</v>
      </c>
      <c r="M32" s="398">
        <v>3188.2397783935471</v>
      </c>
    </row>
    <row r="33" spans="1:13" ht="14.4" customHeight="1" x14ac:dyDescent="0.3">
      <c r="A33" s="393" t="s">
        <v>460</v>
      </c>
      <c r="B33" s="394" t="s">
        <v>1489</v>
      </c>
      <c r="C33" s="394" t="s">
        <v>1011</v>
      </c>
      <c r="D33" s="394" t="s">
        <v>1012</v>
      </c>
      <c r="E33" s="394" t="s">
        <v>1013</v>
      </c>
      <c r="F33" s="397"/>
      <c r="G33" s="397"/>
      <c r="H33" s="410">
        <v>0</v>
      </c>
      <c r="I33" s="397">
        <v>32</v>
      </c>
      <c r="J33" s="397">
        <v>1885.9055412801222</v>
      </c>
      <c r="K33" s="410">
        <v>1</v>
      </c>
      <c r="L33" s="397">
        <v>32</v>
      </c>
      <c r="M33" s="398">
        <v>1885.9055412801222</v>
      </c>
    </row>
    <row r="34" spans="1:13" ht="14.4" customHeight="1" x14ac:dyDescent="0.3">
      <c r="A34" s="393" t="s">
        <v>460</v>
      </c>
      <c r="B34" s="394" t="s">
        <v>1490</v>
      </c>
      <c r="C34" s="394" t="s">
        <v>1066</v>
      </c>
      <c r="D34" s="394" t="s">
        <v>1067</v>
      </c>
      <c r="E34" s="394" t="s">
        <v>1068</v>
      </c>
      <c r="F34" s="397"/>
      <c r="G34" s="397"/>
      <c r="H34" s="410">
        <v>0</v>
      </c>
      <c r="I34" s="397">
        <v>2</v>
      </c>
      <c r="J34" s="397">
        <v>2003.8746014067231</v>
      </c>
      <c r="K34" s="410">
        <v>1</v>
      </c>
      <c r="L34" s="397">
        <v>2</v>
      </c>
      <c r="M34" s="398">
        <v>2003.8746014067231</v>
      </c>
    </row>
    <row r="35" spans="1:13" ht="14.4" customHeight="1" x14ac:dyDescent="0.3">
      <c r="A35" s="393" t="s">
        <v>460</v>
      </c>
      <c r="B35" s="394" t="s">
        <v>1491</v>
      </c>
      <c r="C35" s="394" t="s">
        <v>1025</v>
      </c>
      <c r="D35" s="394" t="s">
        <v>1492</v>
      </c>
      <c r="E35" s="394" t="s">
        <v>1493</v>
      </c>
      <c r="F35" s="397"/>
      <c r="G35" s="397"/>
      <c r="H35" s="410">
        <v>0</v>
      </c>
      <c r="I35" s="397">
        <v>40</v>
      </c>
      <c r="J35" s="397">
        <v>1723.9289693890614</v>
      </c>
      <c r="K35" s="410">
        <v>1</v>
      </c>
      <c r="L35" s="397">
        <v>40</v>
      </c>
      <c r="M35" s="398">
        <v>1723.9289693890614</v>
      </c>
    </row>
    <row r="36" spans="1:13" ht="14.4" customHeight="1" x14ac:dyDescent="0.3">
      <c r="A36" s="393" t="s">
        <v>460</v>
      </c>
      <c r="B36" s="394" t="s">
        <v>1494</v>
      </c>
      <c r="C36" s="394" t="s">
        <v>993</v>
      </c>
      <c r="D36" s="394" t="s">
        <v>994</v>
      </c>
      <c r="E36" s="394" t="s">
        <v>995</v>
      </c>
      <c r="F36" s="397"/>
      <c r="G36" s="397"/>
      <c r="H36" s="410">
        <v>0</v>
      </c>
      <c r="I36" s="397">
        <v>3</v>
      </c>
      <c r="J36" s="397">
        <v>433.58949106398995</v>
      </c>
      <c r="K36" s="410">
        <v>1</v>
      </c>
      <c r="L36" s="397">
        <v>3</v>
      </c>
      <c r="M36" s="398">
        <v>433.58949106398995</v>
      </c>
    </row>
    <row r="37" spans="1:13" ht="14.4" customHeight="1" x14ac:dyDescent="0.3">
      <c r="A37" s="393" t="s">
        <v>460</v>
      </c>
      <c r="B37" s="394" t="s">
        <v>1494</v>
      </c>
      <c r="C37" s="394" t="s">
        <v>486</v>
      </c>
      <c r="D37" s="394" t="s">
        <v>1495</v>
      </c>
      <c r="E37" s="394" t="s">
        <v>995</v>
      </c>
      <c r="F37" s="397">
        <v>2</v>
      </c>
      <c r="G37" s="397">
        <v>216.54</v>
      </c>
      <c r="H37" s="410">
        <v>1</v>
      </c>
      <c r="I37" s="397"/>
      <c r="J37" s="397"/>
      <c r="K37" s="410">
        <v>0</v>
      </c>
      <c r="L37" s="397">
        <v>2</v>
      </c>
      <c r="M37" s="398">
        <v>216.54</v>
      </c>
    </row>
    <row r="38" spans="1:13" ht="14.4" customHeight="1" x14ac:dyDescent="0.3">
      <c r="A38" s="393" t="s">
        <v>460</v>
      </c>
      <c r="B38" s="394" t="s">
        <v>1496</v>
      </c>
      <c r="C38" s="394" t="s">
        <v>1037</v>
      </c>
      <c r="D38" s="394" t="s">
        <v>1038</v>
      </c>
      <c r="E38" s="394" t="s">
        <v>1497</v>
      </c>
      <c r="F38" s="397"/>
      <c r="G38" s="397"/>
      <c r="H38" s="410">
        <v>0</v>
      </c>
      <c r="I38" s="397">
        <v>2</v>
      </c>
      <c r="J38" s="397">
        <v>175.82999999999998</v>
      </c>
      <c r="K38" s="410">
        <v>1</v>
      </c>
      <c r="L38" s="397">
        <v>2</v>
      </c>
      <c r="M38" s="398">
        <v>175.82999999999998</v>
      </c>
    </row>
    <row r="39" spans="1:13" ht="14.4" customHeight="1" x14ac:dyDescent="0.3">
      <c r="A39" s="393" t="s">
        <v>460</v>
      </c>
      <c r="B39" s="394" t="s">
        <v>1496</v>
      </c>
      <c r="C39" s="394" t="s">
        <v>1019</v>
      </c>
      <c r="D39" s="394" t="s">
        <v>1020</v>
      </c>
      <c r="E39" s="394" t="s">
        <v>1021</v>
      </c>
      <c r="F39" s="397"/>
      <c r="G39" s="397"/>
      <c r="H39" s="410">
        <v>0</v>
      </c>
      <c r="I39" s="397">
        <v>23</v>
      </c>
      <c r="J39" s="397">
        <v>1967.4014702589407</v>
      </c>
      <c r="K39" s="410">
        <v>1</v>
      </c>
      <c r="L39" s="397">
        <v>23</v>
      </c>
      <c r="M39" s="398">
        <v>1967.4014702589407</v>
      </c>
    </row>
    <row r="40" spans="1:13" ht="14.4" customHeight="1" x14ac:dyDescent="0.3">
      <c r="A40" s="393" t="s">
        <v>460</v>
      </c>
      <c r="B40" s="394" t="s">
        <v>1498</v>
      </c>
      <c r="C40" s="394" t="s">
        <v>1054</v>
      </c>
      <c r="D40" s="394" t="s">
        <v>1055</v>
      </c>
      <c r="E40" s="394" t="s">
        <v>1499</v>
      </c>
      <c r="F40" s="397"/>
      <c r="G40" s="397"/>
      <c r="H40" s="410">
        <v>0</v>
      </c>
      <c r="I40" s="397">
        <v>1</v>
      </c>
      <c r="J40" s="397">
        <v>1172.72</v>
      </c>
      <c r="K40" s="410">
        <v>1</v>
      </c>
      <c r="L40" s="397">
        <v>1</v>
      </c>
      <c r="M40" s="398">
        <v>1172.72</v>
      </c>
    </row>
    <row r="41" spans="1:13" ht="14.4" customHeight="1" x14ac:dyDescent="0.3">
      <c r="A41" s="393" t="s">
        <v>460</v>
      </c>
      <c r="B41" s="394" t="s">
        <v>1500</v>
      </c>
      <c r="C41" s="394" t="s">
        <v>1051</v>
      </c>
      <c r="D41" s="394" t="s">
        <v>1052</v>
      </c>
      <c r="E41" s="394" t="s">
        <v>871</v>
      </c>
      <c r="F41" s="397"/>
      <c r="G41" s="397"/>
      <c r="H41" s="410">
        <v>0</v>
      </c>
      <c r="I41" s="397">
        <v>3</v>
      </c>
      <c r="J41" s="397">
        <v>936.64141183867798</v>
      </c>
      <c r="K41" s="410">
        <v>1</v>
      </c>
      <c r="L41" s="397">
        <v>3</v>
      </c>
      <c r="M41" s="398">
        <v>936.64141183867798</v>
      </c>
    </row>
    <row r="42" spans="1:13" ht="14.4" customHeight="1" x14ac:dyDescent="0.3">
      <c r="A42" s="393" t="s">
        <v>460</v>
      </c>
      <c r="B42" s="394" t="s">
        <v>1500</v>
      </c>
      <c r="C42" s="394" t="s">
        <v>490</v>
      </c>
      <c r="D42" s="394" t="s">
        <v>491</v>
      </c>
      <c r="E42" s="394" t="s">
        <v>492</v>
      </c>
      <c r="F42" s="397">
        <v>1</v>
      </c>
      <c r="G42" s="397">
        <v>313.72000000000003</v>
      </c>
      <c r="H42" s="410">
        <v>1</v>
      </c>
      <c r="I42" s="397"/>
      <c r="J42" s="397"/>
      <c r="K42" s="410">
        <v>0</v>
      </c>
      <c r="L42" s="397">
        <v>1</v>
      </c>
      <c r="M42" s="398">
        <v>313.72000000000003</v>
      </c>
    </row>
    <row r="43" spans="1:13" ht="14.4" customHeight="1" x14ac:dyDescent="0.3">
      <c r="A43" s="393" t="s">
        <v>464</v>
      </c>
      <c r="B43" s="394" t="s">
        <v>1462</v>
      </c>
      <c r="C43" s="394" t="s">
        <v>589</v>
      </c>
      <c r="D43" s="394" t="s">
        <v>586</v>
      </c>
      <c r="E43" s="394" t="s">
        <v>590</v>
      </c>
      <c r="F43" s="397"/>
      <c r="G43" s="397"/>
      <c r="H43" s="410">
        <v>0</v>
      </c>
      <c r="I43" s="397">
        <v>6</v>
      </c>
      <c r="J43" s="397">
        <v>2143.6925244025811</v>
      </c>
      <c r="K43" s="410">
        <v>1</v>
      </c>
      <c r="L43" s="397">
        <v>6</v>
      </c>
      <c r="M43" s="398">
        <v>2143.6925244025811</v>
      </c>
    </row>
    <row r="44" spans="1:13" ht="14.4" customHeight="1" x14ac:dyDescent="0.3">
      <c r="A44" s="393" t="s">
        <v>464</v>
      </c>
      <c r="B44" s="394" t="s">
        <v>1462</v>
      </c>
      <c r="C44" s="394" t="s">
        <v>475</v>
      </c>
      <c r="D44" s="394" t="s">
        <v>1463</v>
      </c>
      <c r="E44" s="394" t="s">
        <v>1464</v>
      </c>
      <c r="F44" s="397"/>
      <c r="G44" s="397"/>
      <c r="H44" s="410">
        <v>0</v>
      </c>
      <c r="I44" s="397">
        <v>50</v>
      </c>
      <c r="J44" s="397">
        <v>3953.9984067431001</v>
      </c>
      <c r="K44" s="410">
        <v>1</v>
      </c>
      <c r="L44" s="397">
        <v>50</v>
      </c>
      <c r="M44" s="398">
        <v>3953.9984067431001</v>
      </c>
    </row>
    <row r="45" spans="1:13" ht="14.4" customHeight="1" x14ac:dyDescent="0.3">
      <c r="A45" s="393" t="s">
        <v>464</v>
      </c>
      <c r="B45" s="394" t="s">
        <v>1467</v>
      </c>
      <c r="C45" s="394" t="s">
        <v>1045</v>
      </c>
      <c r="D45" s="394" t="s">
        <v>998</v>
      </c>
      <c r="E45" s="394" t="s">
        <v>1046</v>
      </c>
      <c r="F45" s="397"/>
      <c r="G45" s="397"/>
      <c r="H45" s="410">
        <v>0</v>
      </c>
      <c r="I45" s="397">
        <v>1</v>
      </c>
      <c r="J45" s="397">
        <v>356.5</v>
      </c>
      <c r="K45" s="410">
        <v>1</v>
      </c>
      <c r="L45" s="397">
        <v>1</v>
      </c>
      <c r="M45" s="398">
        <v>356.5</v>
      </c>
    </row>
    <row r="46" spans="1:13" ht="14.4" customHeight="1" x14ac:dyDescent="0.3">
      <c r="A46" s="393" t="s">
        <v>464</v>
      </c>
      <c r="B46" s="394" t="s">
        <v>1467</v>
      </c>
      <c r="C46" s="394" t="s">
        <v>1048</v>
      </c>
      <c r="D46" s="394" t="s">
        <v>998</v>
      </c>
      <c r="E46" s="394" t="s">
        <v>1049</v>
      </c>
      <c r="F46" s="397"/>
      <c r="G46" s="397"/>
      <c r="H46" s="410">
        <v>0</v>
      </c>
      <c r="I46" s="397">
        <v>4</v>
      </c>
      <c r="J46" s="397">
        <v>1655.9999925055481</v>
      </c>
      <c r="K46" s="410">
        <v>1</v>
      </c>
      <c r="L46" s="397">
        <v>4</v>
      </c>
      <c r="M46" s="398">
        <v>1655.9999925055481</v>
      </c>
    </row>
    <row r="47" spans="1:13" ht="14.4" customHeight="1" x14ac:dyDescent="0.3">
      <c r="A47" s="393" t="s">
        <v>464</v>
      </c>
      <c r="B47" s="394" t="s">
        <v>1467</v>
      </c>
      <c r="C47" s="394" t="s">
        <v>997</v>
      </c>
      <c r="D47" s="394" t="s">
        <v>998</v>
      </c>
      <c r="E47" s="394" t="s">
        <v>999</v>
      </c>
      <c r="F47" s="397"/>
      <c r="G47" s="397"/>
      <c r="H47" s="410">
        <v>0</v>
      </c>
      <c r="I47" s="397">
        <v>2</v>
      </c>
      <c r="J47" s="397">
        <v>984.39715226235899</v>
      </c>
      <c r="K47" s="410">
        <v>1</v>
      </c>
      <c r="L47" s="397">
        <v>2</v>
      </c>
      <c r="M47" s="398">
        <v>984.39715226235899</v>
      </c>
    </row>
    <row r="48" spans="1:13" ht="14.4" customHeight="1" x14ac:dyDescent="0.3">
      <c r="A48" s="393" t="s">
        <v>464</v>
      </c>
      <c r="B48" s="394" t="s">
        <v>1467</v>
      </c>
      <c r="C48" s="394" t="s">
        <v>1001</v>
      </c>
      <c r="D48" s="394" t="s">
        <v>998</v>
      </c>
      <c r="E48" s="394" t="s">
        <v>1002</v>
      </c>
      <c r="F48" s="397"/>
      <c r="G48" s="397"/>
      <c r="H48" s="410">
        <v>0</v>
      </c>
      <c r="I48" s="397">
        <v>1</v>
      </c>
      <c r="J48" s="397">
        <v>943</v>
      </c>
      <c r="K48" s="410">
        <v>1</v>
      </c>
      <c r="L48" s="397">
        <v>1</v>
      </c>
      <c r="M48" s="398">
        <v>943</v>
      </c>
    </row>
    <row r="49" spans="1:13" ht="14.4" customHeight="1" x14ac:dyDescent="0.3">
      <c r="A49" s="393" t="s">
        <v>464</v>
      </c>
      <c r="B49" s="394" t="s">
        <v>1468</v>
      </c>
      <c r="C49" s="394" t="s">
        <v>1033</v>
      </c>
      <c r="D49" s="394" t="s">
        <v>1034</v>
      </c>
      <c r="E49" s="394" t="s">
        <v>1035</v>
      </c>
      <c r="F49" s="397"/>
      <c r="G49" s="397"/>
      <c r="H49" s="410">
        <v>0</v>
      </c>
      <c r="I49" s="397">
        <v>5</v>
      </c>
      <c r="J49" s="397">
        <v>1578.2000256185538</v>
      </c>
      <c r="K49" s="410">
        <v>1</v>
      </c>
      <c r="L49" s="397">
        <v>5</v>
      </c>
      <c r="M49" s="398">
        <v>1578.2000256185538</v>
      </c>
    </row>
    <row r="50" spans="1:13" ht="14.4" customHeight="1" x14ac:dyDescent="0.3">
      <c r="A50" s="393" t="s">
        <v>464</v>
      </c>
      <c r="B50" s="394" t="s">
        <v>1489</v>
      </c>
      <c r="C50" s="394" t="s">
        <v>1007</v>
      </c>
      <c r="D50" s="394" t="s">
        <v>1008</v>
      </c>
      <c r="E50" s="394" t="s">
        <v>1009</v>
      </c>
      <c r="F50" s="397"/>
      <c r="G50" s="397"/>
      <c r="H50" s="410">
        <v>0</v>
      </c>
      <c r="I50" s="397">
        <v>10</v>
      </c>
      <c r="J50" s="397">
        <v>614.70000000000005</v>
      </c>
      <c r="K50" s="410">
        <v>1</v>
      </c>
      <c r="L50" s="397">
        <v>10</v>
      </c>
      <c r="M50" s="398">
        <v>614.70000000000005</v>
      </c>
    </row>
    <row r="51" spans="1:13" ht="14.4" customHeight="1" x14ac:dyDescent="0.3">
      <c r="A51" s="393" t="s">
        <v>464</v>
      </c>
      <c r="B51" s="394" t="s">
        <v>1489</v>
      </c>
      <c r="C51" s="394" t="s">
        <v>1011</v>
      </c>
      <c r="D51" s="394" t="s">
        <v>1012</v>
      </c>
      <c r="E51" s="394" t="s">
        <v>1013</v>
      </c>
      <c r="F51" s="397"/>
      <c r="G51" s="397"/>
      <c r="H51" s="410">
        <v>0</v>
      </c>
      <c r="I51" s="397">
        <v>10</v>
      </c>
      <c r="J51" s="397">
        <v>586.96</v>
      </c>
      <c r="K51" s="410">
        <v>1</v>
      </c>
      <c r="L51" s="397">
        <v>10</v>
      </c>
      <c r="M51" s="398">
        <v>586.96</v>
      </c>
    </row>
    <row r="52" spans="1:13" ht="14.4" customHeight="1" x14ac:dyDescent="0.3">
      <c r="A52" s="393" t="s">
        <v>464</v>
      </c>
      <c r="B52" s="394" t="s">
        <v>1494</v>
      </c>
      <c r="C52" s="394" t="s">
        <v>486</v>
      </c>
      <c r="D52" s="394" t="s">
        <v>1495</v>
      </c>
      <c r="E52" s="394" t="s">
        <v>995</v>
      </c>
      <c r="F52" s="397">
        <v>3</v>
      </c>
      <c r="G52" s="397">
        <v>324.81</v>
      </c>
      <c r="H52" s="410">
        <v>1</v>
      </c>
      <c r="I52" s="397"/>
      <c r="J52" s="397"/>
      <c r="K52" s="410">
        <v>0</v>
      </c>
      <c r="L52" s="397">
        <v>3</v>
      </c>
      <c r="M52" s="398">
        <v>324.81</v>
      </c>
    </row>
    <row r="53" spans="1:13" ht="14.4" customHeight="1" x14ac:dyDescent="0.3">
      <c r="A53" s="393" t="s">
        <v>464</v>
      </c>
      <c r="B53" s="394" t="s">
        <v>1501</v>
      </c>
      <c r="C53" s="394" t="s">
        <v>1144</v>
      </c>
      <c r="D53" s="394" t="s">
        <v>1145</v>
      </c>
      <c r="E53" s="394" t="s">
        <v>1502</v>
      </c>
      <c r="F53" s="397"/>
      <c r="G53" s="397"/>
      <c r="H53" s="410">
        <v>0</v>
      </c>
      <c r="I53" s="397">
        <v>1</v>
      </c>
      <c r="J53" s="397">
        <v>150.94</v>
      </c>
      <c r="K53" s="410">
        <v>1</v>
      </c>
      <c r="L53" s="397">
        <v>1</v>
      </c>
      <c r="M53" s="398">
        <v>150.94</v>
      </c>
    </row>
    <row r="54" spans="1:13" ht="14.4" customHeight="1" x14ac:dyDescent="0.3">
      <c r="A54" s="393" t="s">
        <v>464</v>
      </c>
      <c r="B54" s="394" t="s">
        <v>1500</v>
      </c>
      <c r="C54" s="394" t="s">
        <v>1118</v>
      </c>
      <c r="D54" s="394" t="s">
        <v>491</v>
      </c>
      <c r="E54" s="394" t="s">
        <v>1119</v>
      </c>
      <c r="F54" s="397">
        <v>2</v>
      </c>
      <c r="G54" s="397">
        <v>343.83986503551603</v>
      </c>
      <c r="H54" s="410">
        <v>1</v>
      </c>
      <c r="I54" s="397"/>
      <c r="J54" s="397"/>
      <c r="K54" s="410">
        <v>0</v>
      </c>
      <c r="L54" s="397">
        <v>2</v>
      </c>
      <c r="M54" s="398">
        <v>343.83986503551603</v>
      </c>
    </row>
    <row r="55" spans="1:13" ht="14.4" customHeight="1" x14ac:dyDescent="0.3">
      <c r="A55" s="393" t="s">
        <v>466</v>
      </c>
      <c r="B55" s="394" t="s">
        <v>1462</v>
      </c>
      <c r="C55" s="394" t="s">
        <v>475</v>
      </c>
      <c r="D55" s="394" t="s">
        <v>1463</v>
      </c>
      <c r="E55" s="394" t="s">
        <v>1464</v>
      </c>
      <c r="F55" s="397"/>
      <c r="G55" s="397"/>
      <c r="H55" s="410">
        <v>0</v>
      </c>
      <c r="I55" s="397">
        <v>30</v>
      </c>
      <c r="J55" s="397">
        <v>2446.1978398104229</v>
      </c>
      <c r="K55" s="410">
        <v>1</v>
      </c>
      <c r="L55" s="397">
        <v>30</v>
      </c>
      <c r="M55" s="398">
        <v>2446.1978398104229</v>
      </c>
    </row>
    <row r="56" spans="1:13" ht="14.4" customHeight="1" x14ac:dyDescent="0.3">
      <c r="A56" s="393" t="s">
        <v>466</v>
      </c>
      <c r="B56" s="394" t="s">
        <v>1465</v>
      </c>
      <c r="C56" s="394" t="s">
        <v>1041</v>
      </c>
      <c r="D56" s="394" t="s">
        <v>1042</v>
      </c>
      <c r="E56" s="394" t="s">
        <v>1043</v>
      </c>
      <c r="F56" s="397"/>
      <c r="G56" s="397"/>
      <c r="H56" s="410">
        <v>0</v>
      </c>
      <c r="I56" s="397">
        <v>40</v>
      </c>
      <c r="J56" s="397">
        <v>2842</v>
      </c>
      <c r="K56" s="410">
        <v>1</v>
      </c>
      <c r="L56" s="397">
        <v>40</v>
      </c>
      <c r="M56" s="398">
        <v>2842</v>
      </c>
    </row>
    <row r="57" spans="1:13" ht="14.4" customHeight="1" x14ac:dyDescent="0.3">
      <c r="A57" s="393" t="s">
        <v>466</v>
      </c>
      <c r="B57" s="394" t="s">
        <v>1503</v>
      </c>
      <c r="C57" s="394" t="s">
        <v>603</v>
      </c>
      <c r="D57" s="394" t="s">
        <v>604</v>
      </c>
      <c r="E57" s="394" t="s">
        <v>1504</v>
      </c>
      <c r="F57" s="397">
        <v>1</v>
      </c>
      <c r="G57" s="397">
        <v>342.55939082934498</v>
      </c>
      <c r="H57" s="410">
        <v>1</v>
      </c>
      <c r="I57" s="397"/>
      <c r="J57" s="397"/>
      <c r="K57" s="410">
        <v>0</v>
      </c>
      <c r="L57" s="397">
        <v>1</v>
      </c>
      <c r="M57" s="398">
        <v>342.55939082934498</v>
      </c>
    </row>
    <row r="58" spans="1:13" ht="14.4" customHeight="1" x14ac:dyDescent="0.3">
      <c r="A58" s="393" t="s">
        <v>466</v>
      </c>
      <c r="B58" s="394" t="s">
        <v>1467</v>
      </c>
      <c r="C58" s="394" t="s">
        <v>1048</v>
      </c>
      <c r="D58" s="394" t="s">
        <v>998</v>
      </c>
      <c r="E58" s="394" t="s">
        <v>1049</v>
      </c>
      <c r="F58" s="397"/>
      <c r="G58" s="397"/>
      <c r="H58" s="410">
        <v>0</v>
      </c>
      <c r="I58" s="397">
        <v>3</v>
      </c>
      <c r="J58" s="397">
        <v>1242.000031765313</v>
      </c>
      <c r="K58" s="410">
        <v>1</v>
      </c>
      <c r="L58" s="397">
        <v>3</v>
      </c>
      <c r="M58" s="398">
        <v>1242.000031765313</v>
      </c>
    </row>
    <row r="59" spans="1:13" ht="14.4" customHeight="1" x14ac:dyDescent="0.3">
      <c r="A59" s="393" t="s">
        <v>466</v>
      </c>
      <c r="B59" s="394" t="s">
        <v>1467</v>
      </c>
      <c r="C59" s="394" t="s">
        <v>997</v>
      </c>
      <c r="D59" s="394" t="s">
        <v>998</v>
      </c>
      <c r="E59" s="394" t="s">
        <v>999</v>
      </c>
      <c r="F59" s="397"/>
      <c r="G59" s="397"/>
      <c r="H59" s="410">
        <v>0</v>
      </c>
      <c r="I59" s="397">
        <v>2</v>
      </c>
      <c r="J59" s="397">
        <v>984.4</v>
      </c>
      <c r="K59" s="410">
        <v>1</v>
      </c>
      <c r="L59" s="397">
        <v>2</v>
      </c>
      <c r="M59" s="398">
        <v>984.4</v>
      </c>
    </row>
    <row r="60" spans="1:13" ht="14.4" customHeight="1" x14ac:dyDescent="0.3">
      <c r="A60" s="393" t="s">
        <v>466</v>
      </c>
      <c r="B60" s="394" t="s">
        <v>1501</v>
      </c>
      <c r="C60" s="394" t="s">
        <v>1144</v>
      </c>
      <c r="D60" s="394" t="s">
        <v>1145</v>
      </c>
      <c r="E60" s="394" t="s">
        <v>1502</v>
      </c>
      <c r="F60" s="397"/>
      <c r="G60" s="397"/>
      <c r="H60" s="410">
        <v>0</v>
      </c>
      <c r="I60" s="397">
        <v>1</v>
      </c>
      <c r="J60" s="397">
        <v>150.48192746535699</v>
      </c>
      <c r="K60" s="410">
        <v>1</v>
      </c>
      <c r="L60" s="397">
        <v>1</v>
      </c>
      <c r="M60" s="398">
        <v>150.48192746535699</v>
      </c>
    </row>
    <row r="61" spans="1:13" ht="14.4" customHeight="1" x14ac:dyDescent="0.3">
      <c r="A61" s="393" t="s">
        <v>466</v>
      </c>
      <c r="B61" s="394" t="s">
        <v>1505</v>
      </c>
      <c r="C61" s="394" t="s">
        <v>817</v>
      </c>
      <c r="D61" s="394" t="s">
        <v>1165</v>
      </c>
      <c r="E61" s="394" t="s">
        <v>1166</v>
      </c>
      <c r="F61" s="397"/>
      <c r="G61" s="397"/>
      <c r="H61" s="410">
        <v>0</v>
      </c>
      <c r="I61" s="397">
        <v>2</v>
      </c>
      <c r="J61" s="397">
        <v>206.70027444914399</v>
      </c>
      <c r="K61" s="410">
        <v>1</v>
      </c>
      <c r="L61" s="397">
        <v>2</v>
      </c>
      <c r="M61" s="398">
        <v>206.70027444914399</v>
      </c>
    </row>
    <row r="62" spans="1:13" ht="14.4" customHeight="1" x14ac:dyDescent="0.3">
      <c r="A62" s="393" t="s">
        <v>468</v>
      </c>
      <c r="B62" s="394" t="s">
        <v>1462</v>
      </c>
      <c r="C62" s="394" t="s">
        <v>589</v>
      </c>
      <c r="D62" s="394" t="s">
        <v>586</v>
      </c>
      <c r="E62" s="394" t="s">
        <v>590</v>
      </c>
      <c r="F62" s="397"/>
      <c r="G62" s="397"/>
      <c r="H62" s="410">
        <v>0</v>
      </c>
      <c r="I62" s="397">
        <v>1</v>
      </c>
      <c r="J62" s="397">
        <v>476.58082930207701</v>
      </c>
      <c r="K62" s="410">
        <v>1</v>
      </c>
      <c r="L62" s="397">
        <v>1</v>
      </c>
      <c r="M62" s="398">
        <v>476.58082930207701</v>
      </c>
    </row>
    <row r="63" spans="1:13" ht="14.4" customHeight="1" x14ac:dyDescent="0.3">
      <c r="A63" s="393" t="s">
        <v>468</v>
      </c>
      <c r="B63" s="394" t="s">
        <v>1462</v>
      </c>
      <c r="C63" s="394" t="s">
        <v>475</v>
      </c>
      <c r="D63" s="394" t="s">
        <v>1463</v>
      </c>
      <c r="E63" s="394" t="s">
        <v>1464</v>
      </c>
      <c r="F63" s="397">
        <v>2</v>
      </c>
      <c r="G63" s="397">
        <v>151.6600029534662</v>
      </c>
      <c r="H63" s="410">
        <v>2.3559834936239792E-2</v>
      </c>
      <c r="I63" s="397">
        <v>80</v>
      </c>
      <c r="J63" s="397">
        <v>6285.5668861102777</v>
      </c>
      <c r="K63" s="410">
        <v>0.97644016506376019</v>
      </c>
      <c r="L63" s="397">
        <v>82</v>
      </c>
      <c r="M63" s="398">
        <v>6437.2268890637442</v>
      </c>
    </row>
    <row r="64" spans="1:13" ht="14.4" customHeight="1" x14ac:dyDescent="0.3">
      <c r="A64" s="393" t="s">
        <v>468</v>
      </c>
      <c r="B64" s="394" t="s">
        <v>1465</v>
      </c>
      <c r="C64" s="394" t="s">
        <v>1041</v>
      </c>
      <c r="D64" s="394" t="s">
        <v>1042</v>
      </c>
      <c r="E64" s="394" t="s">
        <v>1043</v>
      </c>
      <c r="F64" s="397"/>
      <c r="G64" s="397"/>
      <c r="H64" s="410">
        <v>0</v>
      </c>
      <c r="I64" s="397">
        <v>30</v>
      </c>
      <c r="J64" s="397">
        <v>2131.5</v>
      </c>
      <c r="K64" s="410">
        <v>1</v>
      </c>
      <c r="L64" s="397">
        <v>30</v>
      </c>
      <c r="M64" s="398">
        <v>2131.5</v>
      </c>
    </row>
    <row r="65" spans="1:13" ht="14.4" customHeight="1" x14ac:dyDescent="0.3">
      <c r="A65" s="393" t="s">
        <v>468</v>
      </c>
      <c r="B65" s="394" t="s">
        <v>1468</v>
      </c>
      <c r="C65" s="394" t="s">
        <v>1033</v>
      </c>
      <c r="D65" s="394" t="s">
        <v>1034</v>
      </c>
      <c r="E65" s="394" t="s">
        <v>1035</v>
      </c>
      <c r="F65" s="397"/>
      <c r="G65" s="397"/>
      <c r="H65" s="410">
        <v>0</v>
      </c>
      <c r="I65" s="397">
        <v>4</v>
      </c>
      <c r="J65" s="397">
        <v>1262.56</v>
      </c>
      <c r="K65" s="410">
        <v>1</v>
      </c>
      <c r="L65" s="397">
        <v>4</v>
      </c>
      <c r="M65" s="398">
        <v>1262.56</v>
      </c>
    </row>
    <row r="66" spans="1:13" ht="14.4" customHeight="1" x14ac:dyDescent="0.3">
      <c r="A66" s="393" t="s">
        <v>468</v>
      </c>
      <c r="B66" s="394" t="s">
        <v>1469</v>
      </c>
      <c r="C66" s="394" t="s">
        <v>1029</v>
      </c>
      <c r="D66" s="394" t="s">
        <v>1030</v>
      </c>
      <c r="E66" s="394" t="s">
        <v>1031</v>
      </c>
      <c r="F66" s="397"/>
      <c r="G66" s="397"/>
      <c r="H66" s="410">
        <v>0</v>
      </c>
      <c r="I66" s="397">
        <v>14</v>
      </c>
      <c r="J66" s="397">
        <v>1893.98</v>
      </c>
      <c r="K66" s="410">
        <v>1</v>
      </c>
      <c r="L66" s="397">
        <v>14</v>
      </c>
      <c r="M66" s="398">
        <v>1893.98</v>
      </c>
    </row>
    <row r="67" spans="1:13" ht="14.4" customHeight="1" x14ac:dyDescent="0.3">
      <c r="A67" s="393" t="s">
        <v>468</v>
      </c>
      <c r="B67" s="394" t="s">
        <v>1470</v>
      </c>
      <c r="C67" s="394" t="s">
        <v>1172</v>
      </c>
      <c r="D67" s="394" t="s">
        <v>1471</v>
      </c>
      <c r="E67" s="394" t="s">
        <v>1506</v>
      </c>
      <c r="F67" s="397">
        <v>1</v>
      </c>
      <c r="G67" s="397">
        <v>218.51</v>
      </c>
      <c r="H67" s="410">
        <v>1</v>
      </c>
      <c r="I67" s="397"/>
      <c r="J67" s="397"/>
      <c r="K67" s="410">
        <v>0</v>
      </c>
      <c r="L67" s="397">
        <v>1</v>
      </c>
      <c r="M67" s="398">
        <v>218.51</v>
      </c>
    </row>
    <row r="68" spans="1:13" ht="14.4" customHeight="1" x14ac:dyDescent="0.3">
      <c r="A68" s="393" t="s">
        <v>468</v>
      </c>
      <c r="B68" s="394" t="s">
        <v>1507</v>
      </c>
      <c r="C68" s="394" t="s">
        <v>1392</v>
      </c>
      <c r="D68" s="394" t="s">
        <v>1393</v>
      </c>
      <c r="E68" s="394" t="s">
        <v>1394</v>
      </c>
      <c r="F68" s="397"/>
      <c r="G68" s="397"/>
      <c r="H68" s="410">
        <v>0</v>
      </c>
      <c r="I68" s="397">
        <v>3</v>
      </c>
      <c r="J68" s="397">
        <v>456.98</v>
      </c>
      <c r="K68" s="410">
        <v>1</v>
      </c>
      <c r="L68" s="397">
        <v>3</v>
      </c>
      <c r="M68" s="398">
        <v>456.98</v>
      </c>
    </row>
    <row r="69" spans="1:13" ht="14.4" customHeight="1" x14ac:dyDescent="0.3">
      <c r="A69" s="393" t="s">
        <v>468</v>
      </c>
      <c r="B69" s="394" t="s">
        <v>1508</v>
      </c>
      <c r="C69" s="394" t="s">
        <v>1168</v>
      </c>
      <c r="D69" s="394" t="s">
        <v>1169</v>
      </c>
      <c r="E69" s="394" t="s">
        <v>1509</v>
      </c>
      <c r="F69" s="397">
        <v>5</v>
      </c>
      <c r="G69" s="397">
        <v>614.39787048838002</v>
      </c>
      <c r="H69" s="410">
        <v>1</v>
      </c>
      <c r="I69" s="397"/>
      <c r="J69" s="397"/>
      <c r="K69" s="410">
        <v>0</v>
      </c>
      <c r="L69" s="397">
        <v>5</v>
      </c>
      <c r="M69" s="398">
        <v>614.39787048838002</v>
      </c>
    </row>
    <row r="70" spans="1:13" ht="14.4" customHeight="1" x14ac:dyDescent="0.3">
      <c r="A70" s="393" t="s">
        <v>468</v>
      </c>
      <c r="B70" s="394" t="s">
        <v>1510</v>
      </c>
      <c r="C70" s="394" t="s">
        <v>1403</v>
      </c>
      <c r="D70" s="394" t="s">
        <v>1404</v>
      </c>
      <c r="E70" s="394" t="s">
        <v>1511</v>
      </c>
      <c r="F70" s="397"/>
      <c r="G70" s="397"/>
      <c r="H70" s="410">
        <v>0</v>
      </c>
      <c r="I70" s="397">
        <v>4</v>
      </c>
      <c r="J70" s="397">
        <v>328.39999999999958</v>
      </c>
      <c r="K70" s="410">
        <v>1</v>
      </c>
      <c r="L70" s="397">
        <v>4</v>
      </c>
      <c r="M70" s="398">
        <v>328.39999999999958</v>
      </c>
    </row>
    <row r="71" spans="1:13" ht="14.4" customHeight="1" x14ac:dyDescent="0.3">
      <c r="A71" s="393" t="s">
        <v>468</v>
      </c>
      <c r="B71" s="394" t="s">
        <v>1512</v>
      </c>
      <c r="C71" s="394" t="s">
        <v>1242</v>
      </c>
      <c r="D71" s="394" t="s">
        <v>1243</v>
      </c>
      <c r="E71" s="394" t="s">
        <v>1244</v>
      </c>
      <c r="F71" s="397">
        <v>3</v>
      </c>
      <c r="G71" s="397">
        <v>596.36</v>
      </c>
      <c r="H71" s="410">
        <v>1</v>
      </c>
      <c r="I71" s="397"/>
      <c r="J71" s="397"/>
      <c r="K71" s="410">
        <v>0</v>
      </c>
      <c r="L71" s="397">
        <v>3</v>
      </c>
      <c r="M71" s="398">
        <v>596.36</v>
      </c>
    </row>
    <row r="72" spans="1:13" ht="14.4" customHeight="1" x14ac:dyDescent="0.3">
      <c r="A72" s="393" t="s">
        <v>468</v>
      </c>
      <c r="B72" s="394" t="s">
        <v>1512</v>
      </c>
      <c r="C72" s="394" t="s">
        <v>1315</v>
      </c>
      <c r="D72" s="394" t="s">
        <v>1243</v>
      </c>
      <c r="E72" s="394" t="s">
        <v>1316</v>
      </c>
      <c r="F72" s="397">
        <v>2</v>
      </c>
      <c r="G72" s="397">
        <v>1195.08</v>
      </c>
      <c r="H72" s="410">
        <v>1</v>
      </c>
      <c r="I72" s="397"/>
      <c r="J72" s="397"/>
      <c r="K72" s="410">
        <v>0</v>
      </c>
      <c r="L72" s="397">
        <v>2</v>
      </c>
      <c r="M72" s="398">
        <v>1195.08</v>
      </c>
    </row>
    <row r="73" spans="1:13" ht="14.4" customHeight="1" x14ac:dyDescent="0.3">
      <c r="A73" s="393" t="s">
        <v>468</v>
      </c>
      <c r="B73" s="394" t="s">
        <v>1472</v>
      </c>
      <c r="C73" s="394" t="s">
        <v>1395</v>
      </c>
      <c r="D73" s="394" t="s">
        <v>1396</v>
      </c>
      <c r="E73" s="394" t="s">
        <v>1397</v>
      </c>
      <c r="F73" s="397"/>
      <c r="G73" s="397"/>
      <c r="H73" s="410">
        <v>0</v>
      </c>
      <c r="I73" s="397">
        <v>3</v>
      </c>
      <c r="J73" s="397">
        <v>323.159556261445</v>
      </c>
      <c r="K73" s="410">
        <v>1</v>
      </c>
      <c r="L73" s="397">
        <v>3</v>
      </c>
      <c r="M73" s="398">
        <v>323.159556261445</v>
      </c>
    </row>
    <row r="74" spans="1:13" ht="14.4" customHeight="1" x14ac:dyDescent="0.3">
      <c r="A74" s="393" t="s">
        <v>468</v>
      </c>
      <c r="B74" s="394" t="s">
        <v>1472</v>
      </c>
      <c r="C74" s="394" t="s">
        <v>1419</v>
      </c>
      <c r="D74" s="394" t="s">
        <v>1396</v>
      </c>
      <c r="E74" s="394" t="s">
        <v>1420</v>
      </c>
      <c r="F74" s="397"/>
      <c r="G74" s="397"/>
      <c r="H74" s="410">
        <v>0</v>
      </c>
      <c r="I74" s="397">
        <v>3</v>
      </c>
      <c r="J74" s="397">
        <v>1095.9598640306669</v>
      </c>
      <c r="K74" s="410">
        <v>1</v>
      </c>
      <c r="L74" s="397">
        <v>3</v>
      </c>
      <c r="M74" s="398">
        <v>1095.9598640306669</v>
      </c>
    </row>
    <row r="75" spans="1:13" ht="14.4" customHeight="1" x14ac:dyDescent="0.3">
      <c r="A75" s="393" t="s">
        <v>468</v>
      </c>
      <c r="B75" s="394" t="s">
        <v>1472</v>
      </c>
      <c r="C75" s="394" t="s">
        <v>471</v>
      </c>
      <c r="D75" s="394" t="s">
        <v>472</v>
      </c>
      <c r="E75" s="394" t="s">
        <v>473</v>
      </c>
      <c r="F75" s="397">
        <v>6</v>
      </c>
      <c r="G75" s="397">
        <v>1171.17076639176</v>
      </c>
      <c r="H75" s="410">
        <v>1</v>
      </c>
      <c r="I75" s="397"/>
      <c r="J75" s="397"/>
      <c r="K75" s="410">
        <v>0</v>
      </c>
      <c r="L75" s="397">
        <v>6</v>
      </c>
      <c r="M75" s="398">
        <v>1171.17076639176</v>
      </c>
    </row>
    <row r="76" spans="1:13" ht="14.4" customHeight="1" x14ac:dyDescent="0.3">
      <c r="A76" s="393" t="s">
        <v>468</v>
      </c>
      <c r="B76" s="394" t="s">
        <v>1473</v>
      </c>
      <c r="C76" s="394" t="s">
        <v>1015</v>
      </c>
      <c r="D76" s="394" t="s">
        <v>1016</v>
      </c>
      <c r="E76" s="394" t="s">
        <v>1474</v>
      </c>
      <c r="F76" s="397"/>
      <c r="G76" s="397"/>
      <c r="H76" s="410">
        <v>0</v>
      </c>
      <c r="I76" s="397">
        <v>2</v>
      </c>
      <c r="J76" s="397">
        <v>97.97999999999999</v>
      </c>
      <c r="K76" s="410">
        <v>1</v>
      </c>
      <c r="L76" s="397">
        <v>2</v>
      </c>
      <c r="M76" s="398">
        <v>97.97999999999999</v>
      </c>
    </row>
    <row r="77" spans="1:13" ht="14.4" customHeight="1" x14ac:dyDescent="0.3">
      <c r="A77" s="393" t="s">
        <v>468</v>
      </c>
      <c r="B77" s="394" t="s">
        <v>1473</v>
      </c>
      <c r="C77" s="394" t="s">
        <v>989</v>
      </c>
      <c r="D77" s="394" t="s">
        <v>1477</v>
      </c>
      <c r="E77" s="394" t="s">
        <v>1478</v>
      </c>
      <c r="F77" s="397"/>
      <c r="G77" s="397"/>
      <c r="H77" s="410">
        <v>0</v>
      </c>
      <c r="I77" s="397">
        <v>40</v>
      </c>
      <c r="J77" s="397">
        <v>1488.099996240798</v>
      </c>
      <c r="K77" s="410">
        <v>1</v>
      </c>
      <c r="L77" s="397">
        <v>40</v>
      </c>
      <c r="M77" s="398">
        <v>1488.099996240798</v>
      </c>
    </row>
    <row r="78" spans="1:13" ht="14.4" customHeight="1" x14ac:dyDescent="0.3">
      <c r="A78" s="393" t="s">
        <v>468</v>
      </c>
      <c r="B78" s="394" t="s">
        <v>1473</v>
      </c>
      <c r="C78" s="394" t="s">
        <v>1410</v>
      </c>
      <c r="D78" s="394" t="s">
        <v>1513</v>
      </c>
      <c r="E78" s="394" t="s">
        <v>1514</v>
      </c>
      <c r="F78" s="397"/>
      <c r="G78" s="397"/>
      <c r="H78" s="410">
        <v>0</v>
      </c>
      <c r="I78" s="397">
        <v>12</v>
      </c>
      <c r="J78" s="397">
        <v>2696.1</v>
      </c>
      <c r="K78" s="410">
        <v>1</v>
      </c>
      <c r="L78" s="397">
        <v>12</v>
      </c>
      <c r="M78" s="398">
        <v>2696.1</v>
      </c>
    </row>
    <row r="79" spans="1:13" ht="14.4" customHeight="1" x14ac:dyDescent="0.3">
      <c r="A79" s="393" t="s">
        <v>468</v>
      </c>
      <c r="B79" s="394" t="s">
        <v>1473</v>
      </c>
      <c r="C79" s="394" t="s">
        <v>1413</v>
      </c>
      <c r="D79" s="394" t="s">
        <v>1513</v>
      </c>
      <c r="E79" s="394" t="s">
        <v>1515</v>
      </c>
      <c r="F79" s="397"/>
      <c r="G79" s="397"/>
      <c r="H79" s="410">
        <v>0</v>
      </c>
      <c r="I79" s="397">
        <v>7</v>
      </c>
      <c r="J79" s="397">
        <v>2600.571423651747</v>
      </c>
      <c r="K79" s="410">
        <v>1</v>
      </c>
      <c r="L79" s="397">
        <v>7</v>
      </c>
      <c r="M79" s="398">
        <v>2600.571423651747</v>
      </c>
    </row>
    <row r="80" spans="1:13" ht="14.4" customHeight="1" x14ac:dyDescent="0.3">
      <c r="A80" s="393" t="s">
        <v>468</v>
      </c>
      <c r="B80" s="394" t="s">
        <v>1479</v>
      </c>
      <c r="C80" s="394" t="s">
        <v>1100</v>
      </c>
      <c r="D80" s="394" t="s">
        <v>1101</v>
      </c>
      <c r="E80" s="394" t="s">
        <v>1102</v>
      </c>
      <c r="F80" s="397"/>
      <c r="G80" s="397"/>
      <c r="H80" s="410">
        <v>0</v>
      </c>
      <c r="I80" s="397">
        <v>124</v>
      </c>
      <c r="J80" s="397">
        <v>6221.4534780457834</v>
      </c>
      <c r="K80" s="410">
        <v>1</v>
      </c>
      <c r="L80" s="397">
        <v>124</v>
      </c>
      <c r="M80" s="398">
        <v>6221.4534780457834</v>
      </c>
    </row>
    <row r="81" spans="1:13" ht="14.4" customHeight="1" x14ac:dyDescent="0.3">
      <c r="A81" s="393" t="s">
        <v>468</v>
      </c>
      <c r="B81" s="394" t="s">
        <v>1480</v>
      </c>
      <c r="C81" s="394" t="s">
        <v>1104</v>
      </c>
      <c r="D81" s="394" t="s">
        <v>1483</v>
      </c>
      <c r="E81" s="394" t="s">
        <v>1484</v>
      </c>
      <c r="F81" s="397"/>
      <c r="G81" s="397"/>
      <c r="H81" s="410">
        <v>0</v>
      </c>
      <c r="I81" s="397">
        <v>10.999999999999996</v>
      </c>
      <c r="J81" s="397">
        <v>2478.6807542571514</v>
      </c>
      <c r="K81" s="410">
        <v>1</v>
      </c>
      <c r="L81" s="397">
        <v>10.999999999999996</v>
      </c>
      <c r="M81" s="398">
        <v>2478.6807542571514</v>
      </c>
    </row>
    <row r="82" spans="1:13" ht="14.4" customHeight="1" x14ac:dyDescent="0.3">
      <c r="A82" s="393" t="s">
        <v>468</v>
      </c>
      <c r="B82" s="394" t="s">
        <v>1516</v>
      </c>
      <c r="C82" s="394" t="s">
        <v>1416</v>
      </c>
      <c r="D82" s="394" t="s">
        <v>1517</v>
      </c>
      <c r="E82" s="394" t="s">
        <v>1418</v>
      </c>
      <c r="F82" s="397"/>
      <c r="G82" s="397"/>
      <c r="H82" s="410">
        <v>0</v>
      </c>
      <c r="I82" s="397">
        <v>16</v>
      </c>
      <c r="J82" s="397">
        <v>1342.0841314227018</v>
      </c>
      <c r="K82" s="410">
        <v>1</v>
      </c>
      <c r="L82" s="397">
        <v>16</v>
      </c>
      <c r="M82" s="398">
        <v>1342.0841314227018</v>
      </c>
    </row>
    <row r="83" spans="1:13" ht="14.4" customHeight="1" x14ac:dyDescent="0.3">
      <c r="A83" s="393" t="s">
        <v>468</v>
      </c>
      <c r="B83" s="394" t="s">
        <v>1516</v>
      </c>
      <c r="C83" s="394" t="s">
        <v>1175</v>
      </c>
      <c r="D83" s="394" t="s">
        <v>1518</v>
      </c>
      <c r="E83" s="394" t="s">
        <v>1519</v>
      </c>
      <c r="F83" s="397">
        <v>86</v>
      </c>
      <c r="G83" s="397">
        <v>22422.617171725073</v>
      </c>
      <c r="H83" s="410">
        <v>1</v>
      </c>
      <c r="I83" s="397"/>
      <c r="J83" s="397"/>
      <c r="K83" s="410">
        <v>0</v>
      </c>
      <c r="L83" s="397">
        <v>86</v>
      </c>
      <c r="M83" s="398">
        <v>22422.617171725073</v>
      </c>
    </row>
    <row r="84" spans="1:13" ht="14.4" customHeight="1" x14ac:dyDescent="0.3">
      <c r="A84" s="393" t="s">
        <v>468</v>
      </c>
      <c r="B84" s="394" t="s">
        <v>1520</v>
      </c>
      <c r="C84" s="394" t="s">
        <v>1399</v>
      </c>
      <c r="D84" s="394" t="s">
        <v>1400</v>
      </c>
      <c r="E84" s="394" t="s">
        <v>1401</v>
      </c>
      <c r="F84" s="397"/>
      <c r="G84" s="397"/>
      <c r="H84" s="410">
        <v>0</v>
      </c>
      <c r="I84" s="397">
        <v>27</v>
      </c>
      <c r="J84" s="397">
        <v>5877.45</v>
      </c>
      <c r="K84" s="410">
        <v>1</v>
      </c>
      <c r="L84" s="397">
        <v>27</v>
      </c>
      <c r="M84" s="398">
        <v>5877.45</v>
      </c>
    </row>
    <row r="85" spans="1:13" ht="14.4" customHeight="1" x14ac:dyDescent="0.3">
      <c r="A85" s="393" t="s">
        <v>468</v>
      </c>
      <c r="B85" s="394" t="s">
        <v>1489</v>
      </c>
      <c r="C85" s="394" t="s">
        <v>1007</v>
      </c>
      <c r="D85" s="394" t="s">
        <v>1008</v>
      </c>
      <c r="E85" s="394" t="s">
        <v>1009</v>
      </c>
      <c r="F85" s="397"/>
      <c r="G85" s="397"/>
      <c r="H85" s="410">
        <v>0</v>
      </c>
      <c r="I85" s="397">
        <v>3</v>
      </c>
      <c r="J85" s="397">
        <v>184.41</v>
      </c>
      <c r="K85" s="410">
        <v>1</v>
      </c>
      <c r="L85" s="397">
        <v>3</v>
      </c>
      <c r="M85" s="398">
        <v>184.41</v>
      </c>
    </row>
    <row r="86" spans="1:13" ht="14.4" customHeight="1" x14ac:dyDescent="0.3">
      <c r="A86" s="393" t="s">
        <v>468</v>
      </c>
      <c r="B86" s="394" t="s">
        <v>1494</v>
      </c>
      <c r="C86" s="394" t="s">
        <v>993</v>
      </c>
      <c r="D86" s="394" t="s">
        <v>994</v>
      </c>
      <c r="E86" s="394" t="s">
        <v>995</v>
      </c>
      <c r="F86" s="397"/>
      <c r="G86" s="397"/>
      <c r="H86" s="410">
        <v>0</v>
      </c>
      <c r="I86" s="397">
        <v>77</v>
      </c>
      <c r="J86" s="397">
        <v>11128.806854008024</v>
      </c>
      <c r="K86" s="410">
        <v>1</v>
      </c>
      <c r="L86" s="397">
        <v>77</v>
      </c>
      <c r="M86" s="398">
        <v>11128.806854008024</v>
      </c>
    </row>
    <row r="87" spans="1:13" ht="14.4" customHeight="1" x14ac:dyDescent="0.3">
      <c r="A87" s="393" t="s">
        <v>468</v>
      </c>
      <c r="B87" s="394" t="s">
        <v>1494</v>
      </c>
      <c r="C87" s="394" t="s">
        <v>1407</v>
      </c>
      <c r="D87" s="394" t="s">
        <v>994</v>
      </c>
      <c r="E87" s="394" t="s">
        <v>1408</v>
      </c>
      <c r="F87" s="397"/>
      <c r="G87" s="397"/>
      <c r="H87" s="410">
        <v>0</v>
      </c>
      <c r="I87" s="397">
        <v>39</v>
      </c>
      <c r="J87" s="397">
        <v>5749.7690314762622</v>
      </c>
      <c r="K87" s="410">
        <v>1</v>
      </c>
      <c r="L87" s="397">
        <v>39</v>
      </c>
      <c r="M87" s="398">
        <v>5749.7690314762622</v>
      </c>
    </row>
    <row r="88" spans="1:13" ht="14.4" customHeight="1" x14ac:dyDescent="0.3">
      <c r="A88" s="393" t="s">
        <v>468</v>
      </c>
      <c r="B88" s="394" t="s">
        <v>1501</v>
      </c>
      <c r="C88" s="394" t="s">
        <v>1144</v>
      </c>
      <c r="D88" s="394" t="s">
        <v>1145</v>
      </c>
      <c r="E88" s="394" t="s">
        <v>1502</v>
      </c>
      <c r="F88" s="397"/>
      <c r="G88" s="397"/>
      <c r="H88" s="410">
        <v>0</v>
      </c>
      <c r="I88" s="397">
        <v>1</v>
      </c>
      <c r="J88" s="397">
        <v>150.94</v>
      </c>
      <c r="K88" s="410">
        <v>1</v>
      </c>
      <c r="L88" s="397">
        <v>1</v>
      </c>
      <c r="M88" s="398">
        <v>150.94</v>
      </c>
    </row>
    <row r="89" spans="1:13" ht="14.4" customHeight="1" x14ac:dyDescent="0.3">
      <c r="A89" s="393" t="s">
        <v>468</v>
      </c>
      <c r="B89" s="394" t="s">
        <v>1505</v>
      </c>
      <c r="C89" s="394" t="s">
        <v>1179</v>
      </c>
      <c r="D89" s="394" t="s">
        <v>1180</v>
      </c>
      <c r="E89" s="394" t="s">
        <v>1166</v>
      </c>
      <c r="F89" s="397">
        <v>2</v>
      </c>
      <c r="G89" s="397">
        <v>250.38</v>
      </c>
      <c r="H89" s="410">
        <v>1</v>
      </c>
      <c r="I89" s="397"/>
      <c r="J89" s="397"/>
      <c r="K89" s="410">
        <v>0</v>
      </c>
      <c r="L89" s="397">
        <v>2</v>
      </c>
      <c r="M89" s="398">
        <v>250.38</v>
      </c>
    </row>
    <row r="90" spans="1:13" ht="14.4" customHeight="1" x14ac:dyDescent="0.3">
      <c r="A90" s="393" t="s">
        <v>468</v>
      </c>
      <c r="B90" s="394" t="s">
        <v>1496</v>
      </c>
      <c r="C90" s="394" t="s">
        <v>1037</v>
      </c>
      <c r="D90" s="394" t="s">
        <v>1038</v>
      </c>
      <c r="E90" s="394" t="s">
        <v>1497</v>
      </c>
      <c r="F90" s="397"/>
      <c r="G90" s="397"/>
      <c r="H90" s="410">
        <v>0</v>
      </c>
      <c r="I90" s="397">
        <v>8</v>
      </c>
      <c r="J90" s="397">
        <v>491.78</v>
      </c>
      <c r="K90" s="410">
        <v>1</v>
      </c>
      <c r="L90" s="397">
        <v>8</v>
      </c>
      <c r="M90" s="398">
        <v>491.78</v>
      </c>
    </row>
    <row r="91" spans="1:13" ht="14.4" customHeight="1" thickBot="1" x14ac:dyDescent="0.35">
      <c r="A91" s="399" t="s">
        <v>468</v>
      </c>
      <c r="B91" s="400" t="s">
        <v>1496</v>
      </c>
      <c r="C91" s="400" t="s">
        <v>1019</v>
      </c>
      <c r="D91" s="400" t="s">
        <v>1020</v>
      </c>
      <c r="E91" s="400" t="s">
        <v>1021</v>
      </c>
      <c r="F91" s="403"/>
      <c r="G91" s="403"/>
      <c r="H91" s="411">
        <v>0</v>
      </c>
      <c r="I91" s="403">
        <v>14</v>
      </c>
      <c r="J91" s="403">
        <v>1197.4001585937026</v>
      </c>
      <c r="K91" s="411">
        <v>1</v>
      </c>
      <c r="L91" s="403">
        <v>14</v>
      </c>
      <c r="M91" s="404">
        <v>1197.4001585937026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4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03" t="s">
        <v>212</v>
      </c>
      <c r="B1" s="313"/>
      <c r="C1" s="313"/>
      <c r="D1" s="313"/>
      <c r="E1" s="313"/>
      <c r="F1" s="313"/>
      <c r="G1" s="313"/>
      <c r="H1" s="313"/>
      <c r="I1" s="270"/>
      <c r="J1" s="270"/>
      <c r="K1" s="270"/>
      <c r="L1" s="270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315" t="s">
        <v>18</v>
      </c>
      <c r="D3" s="314"/>
      <c r="E3" s="314" t="s">
        <v>19</v>
      </c>
      <c r="F3" s="314"/>
      <c r="G3" s="314"/>
      <c r="H3" s="314"/>
      <c r="I3" s="314" t="s">
        <v>224</v>
      </c>
      <c r="J3" s="314"/>
      <c r="K3" s="314"/>
      <c r="L3" s="316"/>
    </row>
    <row r="4" spans="1:13" ht="14.4" customHeight="1" thickBot="1" x14ac:dyDescent="0.35">
      <c r="A4" s="130" t="s">
        <v>20</v>
      </c>
      <c r="B4" s="131" t="s">
        <v>21</v>
      </c>
      <c r="C4" s="132" t="s">
        <v>22</v>
      </c>
      <c r="D4" s="132" t="s">
        <v>23</v>
      </c>
      <c r="E4" s="132" t="s">
        <v>22</v>
      </c>
      <c r="F4" s="132" t="s">
        <v>5</v>
      </c>
      <c r="G4" s="132" t="s">
        <v>23</v>
      </c>
      <c r="H4" s="132" t="s">
        <v>5</v>
      </c>
      <c r="I4" s="132" t="s">
        <v>22</v>
      </c>
      <c r="J4" s="132" t="s">
        <v>5</v>
      </c>
      <c r="K4" s="132" t="s">
        <v>23</v>
      </c>
      <c r="L4" s="133" t="s">
        <v>5</v>
      </c>
    </row>
    <row r="5" spans="1:13" ht="14.4" customHeight="1" x14ac:dyDescent="0.3">
      <c r="A5" s="378">
        <v>60</v>
      </c>
      <c r="B5" s="379" t="s">
        <v>452</v>
      </c>
      <c r="C5" s="380">
        <v>3667024.4599999972</v>
      </c>
      <c r="D5" s="380">
        <v>13715</v>
      </c>
      <c r="E5" s="380">
        <v>1771832.5999999999</v>
      </c>
      <c r="F5" s="381">
        <v>0.4831799240302862</v>
      </c>
      <c r="G5" s="380">
        <v>5102</v>
      </c>
      <c r="H5" s="381">
        <v>0.3720014582573824</v>
      </c>
      <c r="I5" s="380">
        <v>1895191.8599999971</v>
      </c>
      <c r="J5" s="381">
        <v>0.5168200759697138</v>
      </c>
      <c r="K5" s="380">
        <v>8613</v>
      </c>
      <c r="L5" s="381">
        <v>0.6279985417426176</v>
      </c>
      <c r="M5" s="380" t="s">
        <v>132</v>
      </c>
    </row>
    <row r="6" spans="1:13" ht="14.4" customHeight="1" x14ac:dyDescent="0.3">
      <c r="A6" s="378">
        <v>60</v>
      </c>
      <c r="B6" s="379" t="s">
        <v>1521</v>
      </c>
      <c r="C6" s="380">
        <v>2313065.4799999967</v>
      </c>
      <c r="D6" s="380">
        <v>10194</v>
      </c>
      <c r="E6" s="380">
        <v>521988.47999999957</v>
      </c>
      <c r="F6" s="381">
        <v>0.22566956470250912</v>
      </c>
      <c r="G6" s="380">
        <v>1810</v>
      </c>
      <c r="H6" s="381">
        <v>0.17755542475966254</v>
      </c>
      <c r="I6" s="380">
        <v>1791076.999999997</v>
      </c>
      <c r="J6" s="381">
        <v>0.77433043529749079</v>
      </c>
      <c r="K6" s="380">
        <v>8384</v>
      </c>
      <c r="L6" s="381">
        <v>0.82244457524033743</v>
      </c>
      <c r="M6" s="380" t="s">
        <v>2</v>
      </c>
    </row>
    <row r="7" spans="1:13" ht="14.4" customHeight="1" x14ac:dyDescent="0.3">
      <c r="A7" s="378">
        <v>60</v>
      </c>
      <c r="B7" s="379" t="s">
        <v>1522</v>
      </c>
      <c r="C7" s="380">
        <v>0</v>
      </c>
      <c r="D7" s="380">
        <v>68</v>
      </c>
      <c r="E7" s="380">
        <v>0</v>
      </c>
      <c r="F7" s="381" t="s">
        <v>451</v>
      </c>
      <c r="G7" s="380">
        <v>42</v>
      </c>
      <c r="H7" s="381">
        <v>0.61764705882352944</v>
      </c>
      <c r="I7" s="380">
        <v>0</v>
      </c>
      <c r="J7" s="381" t="s">
        <v>451</v>
      </c>
      <c r="K7" s="380">
        <v>26</v>
      </c>
      <c r="L7" s="381">
        <v>0.38235294117647056</v>
      </c>
      <c r="M7" s="380" t="s">
        <v>2</v>
      </c>
    </row>
    <row r="8" spans="1:13" ht="14.4" customHeight="1" x14ac:dyDescent="0.3">
      <c r="A8" s="378">
        <v>60</v>
      </c>
      <c r="B8" s="379" t="s">
        <v>1523</v>
      </c>
      <c r="C8" s="380">
        <v>1353958.9800000004</v>
      </c>
      <c r="D8" s="380">
        <v>3453</v>
      </c>
      <c r="E8" s="380">
        <v>1249844.1200000003</v>
      </c>
      <c r="F8" s="381">
        <v>0.923103386780595</v>
      </c>
      <c r="G8" s="380">
        <v>3250</v>
      </c>
      <c r="H8" s="381">
        <v>0.94121054155806549</v>
      </c>
      <c r="I8" s="380">
        <v>104114.86</v>
      </c>
      <c r="J8" s="381">
        <v>7.68966132194049E-2</v>
      </c>
      <c r="K8" s="380">
        <v>203</v>
      </c>
      <c r="L8" s="381">
        <v>5.8789458441934547E-2</v>
      </c>
      <c r="M8" s="380" t="s">
        <v>2</v>
      </c>
    </row>
    <row r="9" spans="1:13" ht="14.4" customHeight="1" x14ac:dyDescent="0.3">
      <c r="A9" s="378" t="s">
        <v>450</v>
      </c>
      <c r="B9" s="379" t="s">
        <v>6</v>
      </c>
      <c r="C9" s="380">
        <v>3667024.4599999972</v>
      </c>
      <c r="D9" s="380">
        <v>13715</v>
      </c>
      <c r="E9" s="380">
        <v>1771832.5999999999</v>
      </c>
      <c r="F9" s="381">
        <v>0.4831799240302862</v>
      </c>
      <c r="G9" s="380">
        <v>5102</v>
      </c>
      <c r="H9" s="381">
        <v>0.3720014582573824</v>
      </c>
      <c r="I9" s="380">
        <v>1895191.8599999971</v>
      </c>
      <c r="J9" s="381">
        <v>0.5168200759697138</v>
      </c>
      <c r="K9" s="380">
        <v>8613</v>
      </c>
      <c r="L9" s="381">
        <v>0.6279985417426176</v>
      </c>
      <c r="M9" s="380" t="s">
        <v>459</v>
      </c>
    </row>
    <row r="11" spans="1:13" ht="14.4" customHeight="1" x14ac:dyDescent="0.3">
      <c r="A11" s="378">
        <v>60</v>
      </c>
      <c r="B11" s="379" t="s">
        <v>452</v>
      </c>
      <c r="C11" s="380" t="s">
        <v>451</v>
      </c>
      <c r="D11" s="380" t="s">
        <v>451</v>
      </c>
      <c r="E11" s="380" t="s">
        <v>451</v>
      </c>
      <c r="F11" s="381" t="s">
        <v>451</v>
      </c>
      <c r="G11" s="380" t="s">
        <v>451</v>
      </c>
      <c r="H11" s="381" t="s">
        <v>451</v>
      </c>
      <c r="I11" s="380" t="s">
        <v>451</v>
      </c>
      <c r="J11" s="381" t="s">
        <v>451</v>
      </c>
      <c r="K11" s="380" t="s">
        <v>451</v>
      </c>
      <c r="L11" s="381" t="s">
        <v>451</v>
      </c>
      <c r="M11" s="380" t="s">
        <v>132</v>
      </c>
    </row>
    <row r="12" spans="1:13" ht="14.4" customHeight="1" x14ac:dyDescent="0.3">
      <c r="A12" s="378">
        <v>6929</v>
      </c>
      <c r="B12" s="379" t="s">
        <v>1521</v>
      </c>
      <c r="C12" s="380">
        <v>13359.16</v>
      </c>
      <c r="D12" s="380">
        <v>51</v>
      </c>
      <c r="E12" s="380">
        <v>2947.63</v>
      </c>
      <c r="F12" s="381">
        <v>0.22064486090442814</v>
      </c>
      <c r="G12" s="380">
        <v>11</v>
      </c>
      <c r="H12" s="381">
        <v>0.21568627450980393</v>
      </c>
      <c r="I12" s="380">
        <v>10411.530000000001</v>
      </c>
      <c r="J12" s="381">
        <v>0.77935513909557197</v>
      </c>
      <c r="K12" s="380">
        <v>40</v>
      </c>
      <c r="L12" s="381">
        <v>0.78431372549019607</v>
      </c>
      <c r="M12" s="380" t="s">
        <v>2</v>
      </c>
    </row>
    <row r="13" spans="1:13" ht="14.4" customHeight="1" x14ac:dyDescent="0.3">
      <c r="A13" s="378" t="s">
        <v>1524</v>
      </c>
      <c r="B13" s="379" t="s">
        <v>1525</v>
      </c>
      <c r="C13" s="380">
        <v>13359.16</v>
      </c>
      <c r="D13" s="380">
        <v>51</v>
      </c>
      <c r="E13" s="380">
        <v>2947.63</v>
      </c>
      <c r="F13" s="381">
        <v>0.22064486090442814</v>
      </c>
      <c r="G13" s="380">
        <v>11</v>
      </c>
      <c r="H13" s="381">
        <v>0.21568627450980393</v>
      </c>
      <c r="I13" s="380">
        <v>10411.530000000001</v>
      </c>
      <c r="J13" s="381">
        <v>0.77935513909557197</v>
      </c>
      <c r="K13" s="380">
        <v>40</v>
      </c>
      <c r="L13" s="381">
        <v>0.78431372549019607</v>
      </c>
      <c r="M13" s="380" t="s">
        <v>462</v>
      </c>
    </row>
    <row r="14" spans="1:13" ht="14.4" customHeight="1" x14ac:dyDescent="0.3">
      <c r="A14" s="378" t="s">
        <v>451</v>
      </c>
      <c r="B14" s="379" t="s">
        <v>451</v>
      </c>
      <c r="C14" s="380" t="s">
        <v>451</v>
      </c>
      <c r="D14" s="380" t="s">
        <v>451</v>
      </c>
      <c r="E14" s="380" t="s">
        <v>451</v>
      </c>
      <c r="F14" s="381" t="s">
        <v>451</v>
      </c>
      <c r="G14" s="380" t="s">
        <v>451</v>
      </c>
      <c r="H14" s="381" t="s">
        <v>451</v>
      </c>
      <c r="I14" s="380" t="s">
        <v>451</v>
      </c>
      <c r="J14" s="381" t="s">
        <v>451</v>
      </c>
      <c r="K14" s="380" t="s">
        <v>451</v>
      </c>
      <c r="L14" s="381" t="s">
        <v>451</v>
      </c>
      <c r="M14" s="380" t="s">
        <v>463</v>
      </c>
    </row>
    <row r="15" spans="1:13" ht="14.4" customHeight="1" x14ac:dyDescent="0.3">
      <c r="A15" s="378">
        <v>89301602</v>
      </c>
      <c r="B15" s="379" t="s">
        <v>1521</v>
      </c>
      <c r="C15" s="380">
        <v>149691.75999999995</v>
      </c>
      <c r="D15" s="380">
        <v>780.5</v>
      </c>
      <c r="E15" s="380">
        <v>34303.999999999978</v>
      </c>
      <c r="F15" s="381">
        <v>0.22916425059068041</v>
      </c>
      <c r="G15" s="380">
        <v>168</v>
      </c>
      <c r="H15" s="381">
        <v>0.21524663677130046</v>
      </c>
      <c r="I15" s="380">
        <v>115387.75999999997</v>
      </c>
      <c r="J15" s="381">
        <v>0.77083574940931954</v>
      </c>
      <c r="K15" s="380">
        <v>612.5</v>
      </c>
      <c r="L15" s="381">
        <v>0.7847533632286996</v>
      </c>
      <c r="M15" s="380" t="s">
        <v>2</v>
      </c>
    </row>
    <row r="16" spans="1:13" ht="14.4" customHeight="1" x14ac:dyDescent="0.3">
      <c r="A16" s="378">
        <v>89301602</v>
      </c>
      <c r="B16" s="379" t="s">
        <v>1522</v>
      </c>
      <c r="C16" s="380">
        <v>0</v>
      </c>
      <c r="D16" s="380">
        <v>45.5</v>
      </c>
      <c r="E16" s="380">
        <v>0</v>
      </c>
      <c r="F16" s="381" t="s">
        <v>451</v>
      </c>
      <c r="G16" s="380">
        <v>32</v>
      </c>
      <c r="H16" s="381">
        <v>0.70329670329670335</v>
      </c>
      <c r="I16" s="380">
        <v>0</v>
      </c>
      <c r="J16" s="381" t="s">
        <v>451</v>
      </c>
      <c r="K16" s="380">
        <v>13.5</v>
      </c>
      <c r="L16" s="381">
        <v>0.2967032967032967</v>
      </c>
      <c r="M16" s="380" t="s">
        <v>2</v>
      </c>
    </row>
    <row r="17" spans="1:13" ht="14.4" customHeight="1" x14ac:dyDescent="0.3">
      <c r="A17" s="378">
        <v>89301602</v>
      </c>
      <c r="B17" s="379" t="s">
        <v>1523</v>
      </c>
      <c r="C17" s="380">
        <v>7635.41</v>
      </c>
      <c r="D17" s="380">
        <v>8</v>
      </c>
      <c r="E17" s="380">
        <v>635.41</v>
      </c>
      <c r="F17" s="381">
        <v>8.3218844829550734E-2</v>
      </c>
      <c r="G17" s="380">
        <v>4</v>
      </c>
      <c r="H17" s="381">
        <v>0.5</v>
      </c>
      <c r="I17" s="380">
        <v>7000</v>
      </c>
      <c r="J17" s="381">
        <v>0.91678115517044922</v>
      </c>
      <c r="K17" s="380">
        <v>4</v>
      </c>
      <c r="L17" s="381">
        <v>0.5</v>
      </c>
      <c r="M17" s="380" t="s">
        <v>2</v>
      </c>
    </row>
    <row r="18" spans="1:13" ht="14.4" customHeight="1" x14ac:dyDescent="0.3">
      <c r="A18" s="378" t="s">
        <v>1526</v>
      </c>
      <c r="B18" s="379" t="s">
        <v>1527</v>
      </c>
      <c r="C18" s="380">
        <v>157327.16999999995</v>
      </c>
      <c r="D18" s="380">
        <v>834</v>
      </c>
      <c r="E18" s="380">
        <v>34939.409999999982</v>
      </c>
      <c r="F18" s="381">
        <v>0.22208122093596416</v>
      </c>
      <c r="G18" s="380">
        <v>204</v>
      </c>
      <c r="H18" s="381">
        <v>0.2446043165467626</v>
      </c>
      <c r="I18" s="380">
        <v>122387.75999999997</v>
      </c>
      <c r="J18" s="381">
        <v>0.77791877906403584</v>
      </c>
      <c r="K18" s="380">
        <v>630</v>
      </c>
      <c r="L18" s="381">
        <v>0.75539568345323738</v>
      </c>
      <c r="M18" s="380" t="s">
        <v>462</v>
      </c>
    </row>
    <row r="19" spans="1:13" ht="14.4" customHeight="1" x14ac:dyDescent="0.3">
      <c r="A19" s="378" t="s">
        <v>451</v>
      </c>
      <c r="B19" s="379" t="s">
        <v>451</v>
      </c>
      <c r="C19" s="380" t="s">
        <v>451</v>
      </c>
      <c r="D19" s="380" t="s">
        <v>451</v>
      </c>
      <c r="E19" s="380" t="s">
        <v>451</v>
      </c>
      <c r="F19" s="381" t="s">
        <v>451</v>
      </c>
      <c r="G19" s="380" t="s">
        <v>451</v>
      </c>
      <c r="H19" s="381" t="s">
        <v>451</v>
      </c>
      <c r="I19" s="380" t="s">
        <v>451</v>
      </c>
      <c r="J19" s="381" t="s">
        <v>451</v>
      </c>
      <c r="K19" s="380" t="s">
        <v>451</v>
      </c>
      <c r="L19" s="381" t="s">
        <v>451</v>
      </c>
      <c r="M19" s="380" t="s">
        <v>463</v>
      </c>
    </row>
    <row r="20" spans="1:13" ht="14.4" customHeight="1" x14ac:dyDescent="0.3">
      <c r="A20" s="378">
        <v>89301603</v>
      </c>
      <c r="B20" s="379" t="s">
        <v>1521</v>
      </c>
      <c r="C20" s="380">
        <v>70497.589999999982</v>
      </c>
      <c r="D20" s="380">
        <v>340.5</v>
      </c>
      <c r="E20" s="380">
        <v>15043.539999999997</v>
      </c>
      <c r="F20" s="381">
        <v>0.21339084073654149</v>
      </c>
      <c r="G20" s="380">
        <v>63</v>
      </c>
      <c r="H20" s="381">
        <v>0.18502202643171806</v>
      </c>
      <c r="I20" s="380">
        <v>55454.049999999981</v>
      </c>
      <c r="J20" s="381">
        <v>0.78660915926345842</v>
      </c>
      <c r="K20" s="380">
        <v>277.5</v>
      </c>
      <c r="L20" s="381">
        <v>0.81497797356828194</v>
      </c>
      <c r="M20" s="380" t="s">
        <v>2</v>
      </c>
    </row>
    <row r="21" spans="1:13" ht="14.4" customHeight="1" x14ac:dyDescent="0.3">
      <c r="A21" s="378">
        <v>89301603</v>
      </c>
      <c r="B21" s="379" t="s">
        <v>1522</v>
      </c>
      <c r="C21" s="380">
        <v>0</v>
      </c>
      <c r="D21" s="380">
        <v>5.5</v>
      </c>
      <c r="E21" s="380">
        <v>0</v>
      </c>
      <c r="F21" s="381" t="s">
        <v>451</v>
      </c>
      <c r="G21" s="380">
        <v>1</v>
      </c>
      <c r="H21" s="381">
        <v>0.18181818181818182</v>
      </c>
      <c r="I21" s="380">
        <v>0</v>
      </c>
      <c r="J21" s="381" t="s">
        <v>451</v>
      </c>
      <c r="K21" s="380">
        <v>4.5</v>
      </c>
      <c r="L21" s="381">
        <v>0.81818181818181823</v>
      </c>
      <c r="M21" s="380" t="s">
        <v>2</v>
      </c>
    </row>
    <row r="22" spans="1:13" ht="14.4" customHeight="1" x14ac:dyDescent="0.3">
      <c r="A22" s="378">
        <v>89301603</v>
      </c>
      <c r="B22" s="379" t="s">
        <v>1523</v>
      </c>
      <c r="C22" s="380">
        <v>7808.2000000000007</v>
      </c>
      <c r="D22" s="380">
        <v>11</v>
      </c>
      <c r="E22" s="380">
        <v>3166.02</v>
      </c>
      <c r="F22" s="381">
        <v>0.40547373274250142</v>
      </c>
      <c r="G22" s="380">
        <v>7</v>
      </c>
      <c r="H22" s="381">
        <v>0.63636363636363635</v>
      </c>
      <c r="I22" s="380">
        <v>4642.18</v>
      </c>
      <c r="J22" s="381">
        <v>0.59452626725749846</v>
      </c>
      <c r="K22" s="380">
        <v>4</v>
      </c>
      <c r="L22" s="381">
        <v>0.36363636363636365</v>
      </c>
      <c r="M22" s="380" t="s">
        <v>2</v>
      </c>
    </row>
    <row r="23" spans="1:13" ht="14.4" customHeight="1" x14ac:dyDescent="0.3">
      <c r="A23" s="378" t="s">
        <v>1528</v>
      </c>
      <c r="B23" s="379" t="s">
        <v>1529</v>
      </c>
      <c r="C23" s="380">
        <v>78305.789999999979</v>
      </c>
      <c r="D23" s="380">
        <v>357</v>
      </c>
      <c r="E23" s="380">
        <v>18209.559999999998</v>
      </c>
      <c r="F23" s="381">
        <v>0.23254423459619017</v>
      </c>
      <c r="G23" s="380">
        <v>71</v>
      </c>
      <c r="H23" s="381">
        <v>0.19887955182072828</v>
      </c>
      <c r="I23" s="380">
        <v>60096.229999999981</v>
      </c>
      <c r="J23" s="381">
        <v>0.76745576540380978</v>
      </c>
      <c r="K23" s="380">
        <v>286</v>
      </c>
      <c r="L23" s="381">
        <v>0.80112044817927175</v>
      </c>
      <c r="M23" s="380" t="s">
        <v>462</v>
      </c>
    </row>
    <row r="24" spans="1:13" ht="14.4" customHeight="1" x14ac:dyDescent="0.3">
      <c r="A24" s="378" t="s">
        <v>451</v>
      </c>
      <c r="B24" s="379" t="s">
        <v>451</v>
      </c>
      <c r="C24" s="380" t="s">
        <v>451</v>
      </c>
      <c r="D24" s="380" t="s">
        <v>451</v>
      </c>
      <c r="E24" s="380" t="s">
        <v>451</v>
      </c>
      <c r="F24" s="381" t="s">
        <v>451</v>
      </c>
      <c r="G24" s="380" t="s">
        <v>451</v>
      </c>
      <c r="H24" s="381" t="s">
        <v>451</v>
      </c>
      <c r="I24" s="380" t="s">
        <v>451</v>
      </c>
      <c r="J24" s="381" t="s">
        <v>451</v>
      </c>
      <c r="K24" s="380" t="s">
        <v>451</v>
      </c>
      <c r="L24" s="381" t="s">
        <v>451</v>
      </c>
      <c r="M24" s="380" t="s">
        <v>463</v>
      </c>
    </row>
    <row r="25" spans="1:13" ht="14.4" customHeight="1" x14ac:dyDescent="0.3">
      <c r="A25" s="378">
        <v>89301604</v>
      </c>
      <c r="B25" s="379" t="s">
        <v>1521</v>
      </c>
      <c r="C25" s="380">
        <v>407903.08000000013</v>
      </c>
      <c r="D25" s="380">
        <v>1254</v>
      </c>
      <c r="E25" s="380">
        <v>106869.39999999997</v>
      </c>
      <c r="F25" s="381">
        <v>0.26199704106181282</v>
      </c>
      <c r="G25" s="380">
        <v>273</v>
      </c>
      <c r="H25" s="381">
        <v>0.21770334928229665</v>
      </c>
      <c r="I25" s="380">
        <v>301033.68000000017</v>
      </c>
      <c r="J25" s="381">
        <v>0.73800295893818713</v>
      </c>
      <c r="K25" s="380">
        <v>981</v>
      </c>
      <c r="L25" s="381">
        <v>0.78229665071770338</v>
      </c>
      <c r="M25" s="380" t="s">
        <v>2</v>
      </c>
    </row>
    <row r="26" spans="1:13" ht="14.4" customHeight="1" x14ac:dyDescent="0.3">
      <c r="A26" s="378">
        <v>89301604</v>
      </c>
      <c r="B26" s="379" t="s">
        <v>1522</v>
      </c>
      <c r="C26" s="380">
        <v>0</v>
      </c>
      <c r="D26" s="380">
        <v>8</v>
      </c>
      <c r="E26" s="380">
        <v>0</v>
      </c>
      <c r="F26" s="381" t="s">
        <v>451</v>
      </c>
      <c r="G26" s="380">
        <v>4</v>
      </c>
      <c r="H26" s="381">
        <v>0.5</v>
      </c>
      <c r="I26" s="380">
        <v>0</v>
      </c>
      <c r="J26" s="381" t="s">
        <v>451</v>
      </c>
      <c r="K26" s="380">
        <v>4</v>
      </c>
      <c r="L26" s="381">
        <v>0.5</v>
      </c>
      <c r="M26" s="380" t="s">
        <v>2</v>
      </c>
    </row>
    <row r="27" spans="1:13" ht="14.4" customHeight="1" x14ac:dyDescent="0.3">
      <c r="A27" s="378">
        <v>89301604</v>
      </c>
      <c r="B27" s="379" t="s">
        <v>1523</v>
      </c>
      <c r="C27" s="380">
        <v>683.32</v>
      </c>
      <c r="D27" s="380">
        <v>3</v>
      </c>
      <c r="E27" s="380">
        <v>683.32</v>
      </c>
      <c r="F27" s="381">
        <v>1</v>
      </c>
      <c r="G27" s="380">
        <v>3</v>
      </c>
      <c r="H27" s="381">
        <v>1</v>
      </c>
      <c r="I27" s="380" t="s">
        <v>451</v>
      </c>
      <c r="J27" s="381">
        <v>0</v>
      </c>
      <c r="K27" s="380" t="s">
        <v>451</v>
      </c>
      <c r="L27" s="381">
        <v>0</v>
      </c>
      <c r="M27" s="380" t="s">
        <v>2</v>
      </c>
    </row>
    <row r="28" spans="1:13" ht="14.4" customHeight="1" x14ac:dyDescent="0.3">
      <c r="A28" s="378" t="s">
        <v>1530</v>
      </c>
      <c r="B28" s="379" t="s">
        <v>1531</v>
      </c>
      <c r="C28" s="380">
        <v>408586.40000000014</v>
      </c>
      <c r="D28" s="380">
        <v>1265</v>
      </c>
      <c r="E28" s="380">
        <v>107552.71999999997</v>
      </c>
      <c r="F28" s="381">
        <v>0.26323127739934549</v>
      </c>
      <c r="G28" s="380">
        <v>280</v>
      </c>
      <c r="H28" s="381">
        <v>0.22134387351778656</v>
      </c>
      <c r="I28" s="380">
        <v>301033.68000000017</v>
      </c>
      <c r="J28" s="381">
        <v>0.73676872260065451</v>
      </c>
      <c r="K28" s="380">
        <v>985</v>
      </c>
      <c r="L28" s="381">
        <v>0.77865612648221338</v>
      </c>
      <c r="M28" s="380" t="s">
        <v>462</v>
      </c>
    </row>
    <row r="29" spans="1:13" ht="14.4" customHeight="1" x14ac:dyDescent="0.3">
      <c r="A29" s="378" t="s">
        <v>451</v>
      </c>
      <c r="B29" s="379" t="s">
        <v>451</v>
      </c>
      <c r="C29" s="380" t="s">
        <v>451</v>
      </c>
      <c r="D29" s="380" t="s">
        <v>451</v>
      </c>
      <c r="E29" s="380" t="s">
        <v>451</v>
      </c>
      <c r="F29" s="381" t="s">
        <v>451</v>
      </c>
      <c r="G29" s="380" t="s">
        <v>451</v>
      </c>
      <c r="H29" s="381" t="s">
        <v>451</v>
      </c>
      <c r="I29" s="380" t="s">
        <v>451</v>
      </c>
      <c r="J29" s="381" t="s">
        <v>451</v>
      </c>
      <c r="K29" s="380" t="s">
        <v>451</v>
      </c>
      <c r="L29" s="381" t="s">
        <v>451</v>
      </c>
      <c r="M29" s="380" t="s">
        <v>463</v>
      </c>
    </row>
    <row r="30" spans="1:13" ht="14.4" customHeight="1" x14ac:dyDescent="0.3">
      <c r="A30" s="378">
        <v>89301605</v>
      </c>
      <c r="B30" s="379" t="s">
        <v>1521</v>
      </c>
      <c r="C30" s="380">
        <v>270093.64</v>
      </c>
      <c r="D30" s="380">
        <v>1262</v>
      </c>
      <c r="E30" s="380">
        <v>97167.56</v>
      </c>
      <c r="F30" s="381">
        <v>0.35975508345920321</v>
      </c>
      <c r="G30" s="380">
        <v>410</v>
      </c>
      <c r="H30" s="381">
        <v>0.32488114104595878</v>
      </c>
      <c r="I30" s="380">
        <v>172926.08000000002</v>
      </c>
      <c r="J30" s="381">
        <v>0.64024491654079674</v>
      </c>
      <c r="K30" s="380">
        <v>852</v>
      </c>
      <c r="L30" s="381">
        <v>0.67511885895404122</v>
      </c>
      <c r="M30" s="380" t="s">
        <v>2</v>
      </c>
    </row>
    <row r="31" spans="1:13" ht="14.4" customHeight="1" x14ac:dyDescent="0.3">
      <c r="A31" s="378">
        <v>89301605</v>
      </c>
      <c r="B31" s="379" t="s">
        <v>1522</v>
      </c>
      <c r="C31" s="380">
        <v>0</v>
      </c>
      <c r="D31" s="380">
        <v>4</v>
      </c>
      <c r="E31" s="380">
        <v>0</v>
      </c>
      <c r="F31" s="381" t="s">
        <v>451</v>
      </c>
      <c r="G31" s="380">
        <v>3</v>
      </c>
      <c r="H31" s="381">
        <v>0.75</v>
      </c>
      <c r="I31" s="380">
        <v>0</v>
      </c>
      <c r="J31" s="381" t="s">
        <v>451</v>
      </c>
      <c r="K31" s="380">
        <v>1</v>
      </c>
      <c r="L31" s="381">
        <v>0.25</v>
      </c>
      <c r="M31" s="380" t="s">
        <v>2</v>
      </c>
    </row>
    <row r="32" spans="1:13" ht="14.4" customHeight="1" x14ac:dyDescent="0.3">
      <c r="A32" s="378">
        <v>89301605</v>
      </c>
      <c r="B32" s="379" t="s">
        <v>1523</v>
      </c>
      <c r="C32" s="380">
        <v>3573.96</v>
      </c>
      <c r="D32" s="380">
        <v>5</v>
      </c>
      <c r="E32" s="380">
        <v>1640.92</v>
      </c>
      <c r="F32" s="381">
        <v>0.45913216711994542</v>
      </c>
      <c r="G32" s="380">
        <v>2</v>
      </c>
      <c r="H32" s="381">
        <v>0.4</v>
      </c>
      <c r="I32" s="380">
        <v>1933.04</v>
      </c>
      <c r="J32" s="381">
        <v>0.54086783288005458</v>
      </c>
      <c r="K32" s="380">
        <v>3</v>
      </c>
      <c r="L32" s="381">
        <v>0.6</v>
      </c>
      <c r="M32" s="380" t="s">
        <v>2</v>
      </c>
    </row>
    <row r="33" spans="1:13" ht="14.4" customHeight="1" x14ac:dyDescent="0.3">
      <c r="A33" s="378" t="s">
        <v>1532</v>
      </c>
      <c r="B33" s="379" t="s">
        <v>1533</v>
      </c>
      <c r="C33" s="380">
        <v>273667.60000000003</v>
      </c>
      <c r="D33" s="380">
        <v>1271</v>
      </c>
      <c r="E33" s="380">
        <v>98808.48</v>
      </c>
      <c r="F33" s="381">
        <v>0.36105289774894794</v>
      </c>
      <c r="G33" s="380">
        <v>415</v>
      </c>
      <c r="H33" s="381">
        <v>0.32651455546813535</v>
      </c>
      <c r="I33" s="380">
        <v>174859.12000000002</v>
      </c>
      <c r="J33" s="381">
        <v>0.638947102251052</v>
      </c>
      <c r="K33" s="380">
        <v>856</v>
      </c>
      <c r="L33" s="381">
        <v>0.67348544453186465</v>
      </c>
      <c r="M33" s="380" t="s">
        <v>462</v>
      </c>
    </row>
    <row r="34" spans="1:13" ht="14.4" customHeight="1" x14ac:dyDescent="0.3">
      <c r="A34" s="378" t="s">
        <v>451</v>
      </c>
      <c r="B34" s="379" t="s">
        <v>451</v>
      </c>
      <c r="C34" s="380" t="s">
        <v>451</v>
      </c>
      <c r="D34" s="380" t="s">
        <v>451</v>
      </c>
      <c r="E34" s="380" t="s">
        <v>451</v>
      </c>
      <c r="F34" s="381" t="s">
        <v>451</v>
      </c>
      <c r="G34" s="380" t="s">
        <v>451</v>
      </c>
      <c r="H34" s="381" t="s">
        <v>451</v>
      </c>
      <c r="I34" s="380" t="s">
        <v>451</v>
      </c>
      <c r="J34" s="381" t="s">
        <v>451</v>
      </c>
      <c r="K34" s="380" t="s">
        <v>451</v>
      </c>
      <c r="L34" s="381" t="s">
        <v>451</v>
      </c>
      <c r="M34" s="380" t="s">
        <v>463</v>
      </c>
    </row>
    <row r="35" spans="1:13" ht="14.4" customHeight="1" x14ac:dyDescent="0.3">
      <c r="A35" s="378">
        <v>89301606</v>
      </c>
      <c r="B35" s="379" t="s">
        <v>1521</v>
      </c>
      <c r="C35" s="380">
        <v>156993.54000000007</v>
      </c>
      <c r="D35" s="380">
        <v>924</v>
      </c>
      <c r="E35" s="380">
        <v>36735.830000000009</v>
      </c>
      <c r="F35" s="381">
        <v>0.23399580645165396</v>
      </c>
      <c r="G35" s="380">
        <v>196</v>
      </c>
      <c r="H35" s="381">
        <v>0.21212121212121213</v>
      </c>
      <c r="I35" s="380">
        <v>120257.71000000006</v>
      </c>
      <c r="J35" s="381">
        <v>0.76600419354834604</v>
      </c>
      <c r="K35" s="380">
        <v>728</v>
      </c>
      <c r="L35" s="381">
        <v>0.78787878787878785</v>
      </c>
      <c r="M35" s="380" t="s">
        <v>2</v>
      </c>
    </row>
    <row r="36" spans="1:13" ht="14.4" customHeight="1" x14ac:dyDescent="0.3">
      <c r="A36" s="378">
        <v>89301606</v>
      </c>
      <c r="B36" s="379" t="s">
        <v>1523</v>
      </c>
      <c r="C36" s="380">
        <v>2296</v>
      </c>
      <c r="D36" s="380">
        <v>9</v>
      </c>
      <c r="E36" s="380">
        <v>1596</v>
      </c>
      <c r="F36" s="381">
        <v>0.69512195121951215</v>
      </c>
      <c r="G36" s="380">
        <v>8</v>
      </c>
      <c r="H36" s="381">
        <v>0.88888888888888884</v>
      </c>
      <c r="I36" s="380">
        <v>700</v>
      </c>
      <c r="J36" s="381">
        <v>0.3048780487804878</v>
      </c>
      <c r="K36" s="380">
        <v>1</v>
      </c>
      <c r="L36" s="381">
        <v>0.1111111111111111</v>
      </c>
      <c r="M36" s="380" t="s">
        <v>2</v>
      </c>
    </row>
    <row r="37" spans="1:13" ht="14.4" customHeight="1" x14ac:dyDescent="0.3">
      <c r="A37" s="378" t="s">
        <v>1534</v>
      </c>
      <c r="B37" s="379" t="s">
        <v>1535</v>
      </c>
      <c r="C37" s="380">
        <v>159289.54000000007</v>
      </c>
      <c r="D37" s="380">
        <v>933</v>
      </c>
      <c r="E37" s="380">
        <v>38331.830000000009</v>
      </c>
      <c r="F37" s="381">
        <v>0.24064248035370053</v>
      </c>
      <c r="G37" s="380">
        <v>204</v>
      </c>
      <c r="H37" s="381">
        <v>0.21864951768488747</v>
      </c>
      <c r="I37" s="380">
        <v>120957.71000000006</v>
      </c>
      <c r="J37" s="381">
        <v>0.75935751964629949</v>
      </c>
      <c r="K37" s="380">
        <v>729</v>
      </c>
      <c r="L37" s="381">
        <v>0.7813504823151125</v>
      </c>
      <c r="M37" s="380" t="s">
        <v>462</v>
      </c>
    </row>
    <row r="38" spans="1:13" ht="14.4" customHeight="1" x14ac:dyDescent="0.3">
      <c r="A38" s="378" t="s">
        <v>451</v>
      </c>
      <c r="B38" s="379" t="s">
        <v>451</v>
      </c>
      <c r="C38" s="380" t="s">
        <v>451</v>
      </c>
      <c r="D38" s="380" t="s">
        <v>451</v>
      </c>
      <c r="E38" s="380" t="s">
        <v>451</v>
      </c>
      <c r="F38" s="381" t="s">
        <v>451</v>
      </c>
      <c r="G38" s="380" t="s">
        <v>451</v>
      </c>
      <c r="H38" s="381" t="s">
        <v>451</v>
      </c>
      <c r="I38" s="380" t="s">
        <v>451</v>
      </c>
      <c r="J38" s="381" t="s">
        <v>451</v>
      </c>
      <c r="K38" s="380" t="s">
        <v>451</v>
      </c>
      <c r="L38" s="381" t="s">
        <v>451</v>
      </c>
      <c r="M38" s="380" t="s">
        <v>463</v>
      </c>
    </row>
    <row r="39" spans="1:13" ht="14.4" customHeight="1" x14ac:dyDescent="0.3">
      <c r="A39" s="378">
        <v>89301607</v>
      </c>
      <c r="B39" s="379" t="s">
        <v>1521</v>
      </c>
      <c r="C39" s="380">
        <v>607124.44999999925</v>
      </c>
      <c r="D39" s="380">
        <v>1151</v>
      </c>
      <c r="E39" s="380">
        <v>156496.74999999988</v>
      </c>
      <c r="F39" s="381">
        <v>0.25776716783519438</v>
      </c>
      <c r="G39" s="380">
        <v>193</v>
      </c>
      <c r="H39" s="381">
        <v>0.16768027801911381</v>
      </c>
      <c r="I39" s="380">
        <v>450627.69999999943</v>
      </c>
      <c r="J39" s="381">
        <v>0.74223283216480573</v>
      </c>
      <c r="K39" s="380">
        <v>958</v>
      </c>
      <c r="L39" s="381">
        <v>0.83231972198088622</v>
      </c>
      <c r="M39" s="380" t="s">
        <v>2</v>
      </c>
    </row>
    <row r="40" spans="1:13" ht="14.4" customHeight="1" x14ac:dyDescent="0.3">
      <c r="A40" s="378">
        <v>89301607</v>
      </c>
      <c r="B40" s="379" t="s">
        <v>1523</v>
      </c>
      <c r="C40" s="380">
        <v>1329936.1000000001</v>
      </c>
      <c r="D40" s="380">
        <v>3406</v>
      </c>
      <c r="E40" s="380">
        <v>1240096.4600000002</v>
      </c>
      <c r="F40" s="381">
        <v>0.93244815296013106</v>
      </c>
      <c r="G40" s="380">
        <v>3215</v>
      </c>
      <c r="H40" s="381">
        <v>0.94392248972401649</v>
      </c>
      <c r="I40" s="380">
        <v>89839.64</v>
      </c>
      <c r="J40" s="381">
        <v>6.7551847039869051E-2</v>
      </c>
      <c r="K40" s="380">
        <v>191</v>
      </c>
      <c r="L40" s="381">
        <v>5.6077510275983559E-2</v>
      </c>
      <c r="M40" s="380" t="s">
        <v>2</v>
      </c>
    </row>
    <row r="41" spans="1:13" ht="14.4" customHeight="1" x14ac:dyDescent="0.3">
      <c r="A41" s="378" t="s">
        <v>1536</v>
      </c>
      <c r="B41" s="379" t="s">
        <v>1537</v>
      </c>
      <c r="C41" s="380">
        <v>1937060.5499999993</v>
      </c>
      <c r="D41" s="380">
        <v>4557</v>
      </c>
      <c r="E41" s="380">
        <v>1396593.21</v>
      </c>
      <c r="F41" s="381">
        <v>0.72098583082495815</v>
      </c>
      <c r="G41" s="380">
        <v>3408</v>
      </c>
      <c r="H41" s="381">
        <v>0.74786043449637918</v>
      </c>
      <c r="I41" s="380">
        <v>540467.33999999939</v>
      </c>
      <c r="J41" s="381">
        <v>0.27901416917504185</v>
      </c>
      <c r="K41" s="380">
        <v>1149</v>
      </c>
      <c r="L41" s="381">
        <v>0.25213956550362082</v>
      </c>
      <c r="M41" s="380" t="s">
        <v>462</v>
      </c>
    </row>
    <row r="42" spans="1:13" ht="14.4" customHeight="1" x14ac:dyDescent="0.3">
      <c r="A42" s="378" t="s">
        <v>451</v>
      </c>
      <c r="B42" s="379" t="s">
        <v>451</v>
      </c>
      <c r="C42" s="380" t="s">
        <v>451</v>
      </c>
      <c r="D42" s="380" t="s">
        <v>451</v>
      </c>
      <c r="E42" s="380" t="s">
        <v>451</v>
      </c>
      <c r="F42" s="381" t="s">
        <v>451</v>
      </c>
      <c r="G42" s="380" t="s">
        <v>451</v>
      </c>
      <c r="H42" s="381" t="s">
        <v>451</v>
      </c>
      <c r="I42" s="380" t="s">
        <v>451</v>
      </c>
      <c r="J42" s="381" t="s">
        <v>451</v>
      </c>
      <c r="K42" s="380" t="s">
        <v>451</v>
      </c>
      <c r="L42" s="381" t="s">
        <v>451</v>
      </c>
      <c r="M42" s="380" t="s">
        <v>463</v>
      </c>
    </row>
    <row r="43" spans="1:13" ht="14.4" customHeight="1" x14ac:dyDescent="0.3">
      <c r="A43" s="378">
        <v>89871607</v>
      </c>
      <c r="B43" s="379" t="s">
        <v>1521</v>
      </c>
      <c r="C43" s="380">
        <v>637402.25999999931</v>
      </c>
      <c r="D43" s="380">
        <v>4431</v>
      </c>
      <c r="E43" s="380">
        <v>72423.77</v>
      </c>
      <c r="F43" s="381">
        <v>0.11362333418773897</v>
      </c>
      <c r="G43" s="380">
        <v>496</v>
      </c>
      <c r="H43" s="381">
        <v>0.11193861430828256</v>
      </c>
      <c r="I43" s="380">
        <v>564978.48999999929</v>
      </c>
      <c r="J43" s="381">
        <v>0.88637666581226104</v>
      </c>
      <c r="K43" s="380">
        <v>3935</v>
      </c>
      <c r="L43" s="381">
        <v>0.88806138569171744</v>
      </c>
      <c r="M43" s="380" t="s">
        <v>2</v>
      </c>
    </row>
    <row r="44" spans="1:13" ht="14.4" customHeight="1" x14ac:dyDescent="0.3">
      <c r="A44" s="378">
        <v>89871607</v>
      </c>
      <c r="B44" s="379" t="s">
        <v>1522</v>
      </c>
      <c r="C44" s="380">
        <v>0</v>
      </c>
      <c r="D44" s="380">
        <v>5</v>
      </c>
      <c r="E44" s="380">
        <v>0</v>
      </c>
      <c r="F44" s="381" t="s">
        <v>451</v>
      </c>
      <c r="G44" s="380">
        <v>2</v>
      </c>
      <c r="H44" s="381">
        <v>0.4</v>
      </c>
      <c r="I44" s="380">
        <v>0</v>
      </c>
      <c r="J44" s="381" t="s">
        <v>451</v>
      </c>
      <c r="K44" s="380">
        <v>3</v>
      </c>
      <c r="L44" s="381">
        <v>0.6</v>
      </c>
      <c r="M44" s="380" t="s">
        <v>2</v>
      </c>
    </row>
    <row r="45" spans="1:13" ht="14.4" customHeight="1" x14ac:dyDescent="0.3">
      <c r="A45" s="378">
        <v>89871607</v>
      </c>
      <c r="B45" s="379" t="s">
        <v>1523</v>
      </c>
      <c r="C45" s="380">
        <v>2025.99</v>
      </c>
      <c r="D45" s="380">
        <v>11</v>
      </c>
      <c r="E45" s="380">
        <v>2025.99</v>
      </c>
      <c r="F45" s="381">
        <v>1</v>
      </c>
      <c r="G45" s="380">
        <v>11</v>
      </c>
      <c r="H45" s="381">
        <v>1</v>
      </c>
      <c r="I45" s="380" t="s">
        <v>451</v>
      </c>
      <c r="J45" s="381">
        <v>0</v>
      </c>
      <c r="K45" s="380" t="s">
        <v>451</v>
      </c>
      <c r="L45" s="381">
        <v>0</v>
      </c>
      <c r="M45" s="380" t="s">
        <v>2</v>
      </c>
    </row>
    <row r="46" spans="1:13" ht="14.4" customHeight="1" x14ac:dyDescent="0.3">
      <c r="A46" s="378" t="s">
        <v>1538</v>
      </c>
      <c r="B46" s="379" t="s">
        <v>1539</v>
      </c>
      <c r="C46" s="380">
        <v>639428.2499999993</v>
      </c>
      <c r="D46" s="380">
        <v>4447</v>
      </c>
      <c r="E46" s="380">
        <v>74449.760000000009</v>
      </c>
      <c r="F46" s="381">
        <v>0.11643176540917623</v>
      </c>
      <c r="G46" s="380">
        <v>509</v>
      </c>
      <c r="H46" s="381">
        <v>0.11445918596806837</v>
      </c>
      <c r="I46" s="380">
        <v>564978.48999999929</v>
      </c>
      <c r="J46" s="381">
        <v>0.88356823459082379</v>
      </c>
      <c r="K46" s="380">
        <v>3938</v>
      </c>
      <c r="L46" s="381">
        <v>0.88554081403193163</v>
      </c>
      <c r="M46" s="380" t="s">
        <v>462</v>
      </c>
    </row>
    <row r="47" spans="1:13" ht="14.4" customHeight="1" x14ac:dyDescent="0.3">
      <c r="A47" s="378" t="s">
        <v>451</v>
      </c>
      <c r="B47" s="379" t="s">
        <v>451</v>
      </c>
      <c r="C47" s="380" t="s">
        <v>451</v>
      </c>
      <c r="D47" s="380" t="s">
        <v>451</v>
      </c>
      <c r="E47" s="380" t="s">
        <v>451</v>
      </c>
      <c r="F47" s="381" t="s">
        <v>451</v>
      </c>
      <c r="G47" s="380" t="s">
        <v>451</v>
      </c>
      <c r="H47" s="381" t="s">
        <v>451</v>
      </c>
      <c r="I47" s="380" t="s">
        <v>451</v>
      </c>
      <c r="J47" s="381" t="s">
        <v>451</v>
      </c>
      <c r="K47" s="380" t="s">
        <v>451</v>
      </c>
      <c r="L47" s="381" t="s">
        <v>451</v>
      </c>
      <c r="M47" s="380" t="s">
        <v>463</v>
      </c>
    </row>
    <row r="48" spans="1:13" ht="14.4" customHeight="1" x14ac:dyDescent="0.3">
      <c r="A48" s="378" t="s">
        <v>450</v>
      </c>
      <c r="B48" s="379" t="s">
        <v>1540</v>
      </c>
      <c r="C48" s="380">
        <v>3667024.459999999</v>
      </c>
      <c r="D48" s="380">
        <v>13715</v>
      </c>
      <c r="E48" s="380">
        <v>1771832.6</v>
      </c>
      <c r="F48" s="381">
        <v>0.48317992403028598</v>
      </c>
      <c r="G48" s="380">
        <v>5102</v>
      </c>
      <c r="H48" s="381">
        <v>0.3720014582573824</v>
      </c>
      <c r="I48" s="380">
        <v>1895191.8599999989</v>
      </c>
      <c r="J48" s="381">
        <v>0.51682007596971402</v>
      </c>
      <c r="K48" s="380">
        <v>8613</v>
      </c>
      <c r="L48" s="381">
        <v>0.6279985417426176</v>
      </c>
      <c r="M48" s="380" t="s">
        <v>459</v>
      </c>
    </row>
  </sheetData>
  <autoFilter ref="A4:M4"/>
  <mergeCells count="4">
    <mergeCell ref="E3:H3"/>
    <mergeCell ref="C3:D3"/>
    <mergeCell ref="I3:L3"/>
    <mergeCell ref="A1:L1"/>
  </mergeCells>
  <conditionalFormatting sqref="F4 F10 F49:F1048576">
    <cfRule type="cellIs" dxfId="35" priority="15" stopIfTrue="1" operator="lessThan">
      <formula>0.6</formula>
    </cfRule>
  </conditionalFormatting>
  <conditionalFormatting sqref="B5:B9">
    <cfRule type="expression" dxfId="34" priority="12">
      <formula>AND(LEFT(M5,6)&lt;&gt;"mezera",M5&lt;&gt;"")</formula>
    </cfRule>
  </conditionalFormatting>
  <conditionalFormatting sqref="A5:A9">
    <cfRule type="expression" dxfId="33" priority="9">
      <formula>AND(M5&lt;&gt;"",M5&lt;&gt;"mezeraKL")</formula>
    </cfRule>
  </conditionalFormatting>
  <conditionalFormatting sqref="B5:L9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9">
    <cfRule type="cellIs" dxfId="30" priority="8" operator="lessThan">
      <formula>0.6</formula>
    </cfRule>
  </conditionalFormatting>
  <conditionalFormatting sqref="A5:L9">
    <cfRule type="expression" dxfId="29" priority="7">
      <formula>$M5&lt;&gt;""</formula>
    </cfRule>
  </conditionalFormatting>
  <conditionalFormatting sqref="B11:B48">
    <cfRule type="expression" dxfId="28" priority="6">
      <formula>AND(LEFT(M11,6)&lt;&gt;"mezera",M11&lt;&gt;"")</formula>
    </cfRule>
  </conditionalFormatting>
  <conditionalFormatting sqref="A11:A48">
    <cfRule type="expression" dxfId="27" priority="3">
      <formula>AND(M11&lt;&gt;"",M11&lt;&gt;"mezeraKL")</formula>
    </cfRule>
  </conditionalFormatting>
  <conditionalFormatting sqref="B11:L48">
    <cfRule type="expression" dxfId="26" priority="4">
      <formula>$M11="SumaNS"</formula>
    </cfRule>
    <cfRule type="expression" dxfId="25" priority="5">
      <formula>OR($M11="KL",$M11="SumaKL")</formula>
    </cfRule>
  </conditionalFormatting>
  <conditionalFormatting sqref="F11:F48">
    <cfRule type="cellIs" dxfId="24" priority="2" operator="lessThan">
      <formula>0.6</formula>
    </cfRule>
  </conditionalFormatting>
  <conditionalFormatting sqref="A11:L48">
    <cfRule type="expression" dxfId="23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03" t="s">
        <v>225</v>
      </c>
      <c r="B1" s="313"/>
      <c r="C1" s="313"/>
      <c r="D1" s="313"/>
      <c r="E1" s="313"/>
      <c r="F1" s="313"/>
      <c r="G1" s="313"/>
      <c r="H1" s="313"/>
      <c r="I1" s="313"/>
      <c r="J1" s="270"/>
      <c r="K1" s="270"/>
      <c r="L1" s="270"/>
      <c r="M1" s="270"/>
    </row>
    <row r="2" spans="1:13" ht="14.4" customHeight="1" thickBot="1" x14ac:dyDescent="0.35">
      <c r="A2" s="348" t="s">
        <v>235</v>
      </c>
      <c r="B2" s="92"/>
      <c r="C2" s="91"/>
      <c r="D2" s="92"/>
      <c r="E2" s="91"/>
      <c r="F2" s="92"/>
      <c r="G2" s="193"/>
      <c r="H2" s="92"/>
      <c r="I2" s="193"/>
    </row>
    <row r="3" spans="1:13" ht="14.4" customHeight="1" thickBot="1" x14ac:dyDescent="0.35">
      <c r="A3" s="208"/>
      <c r="B3" s="315" t="s">
        <v>18</v>
      </c>
      <c r="C3" s="317"/>
      <c r="D3" s="314"/>
      <c r="E3" s="207"/>
      <c r="F3" s="314" t="s">
        <v>19</v>
      </c>
      <c r="G3" s="314"/>
      <c r="H3" s="314"/>
      <c r="I3" s="314"/>
      <c r="J3" s="314" t="s">
        <v>224</v>
      </c>
      <c r="K3" s="314"/>
      <c r="L3" s="314"/>
      <c r="M3" s="316"/>
    </row>
    <row r="4" spans="1:13" ht="14.4" customHeight="1" thickBot="1" x14ac:dyDescent="0.35">
      <c r="A4" s="425" t="s">
        <v>207</v>
      </c>
      <c r="B4" s="429" t="s">
        <v>22</v>
      </c>
      <c r="C4" s="430"/>
      <c r="D4" s="429" t="s">
        <v>23</v>
      </c>
      <c r="E4" s="430"/>
      <c r="F4" s="429" t="s">
        <v>22</v>
      </c>
      <c r="G4" s="437" t="s">
        <v>5</v>
      </c>
      <c r="H4" s="429" t="s">
        <v>23</v>
      </c>
      <c r="I4" s="437" t="s">
        <v>5</v>
      </c>
      <c r="J4" s="429" t="s">
        <v>22</v>
      </c>
      <c r="K4" s="437" t="s">
        <v>5</v>
      </c>
      <c r="L4" s="429" t="s">
        <v>23</v>
      </c>
      <c r="M4" s="438" t="s">
        <v>5</v>
      </c>
    </row>
    <row r="5" spans="1:13" ht="14.4" customHeight="1" x14ac:dyDescent="0.3">
      <c r="A5" s="426" t="s">
        <v>1541</v>
      </c>
      <c r="B5" s="431">
        <v>8635.99</v>
      </c>
      <c r="C5" s="388">
        <v>1</v>
      </c>
      <c r="D5" s="434">
        <v>54</v>
      </c>
      <c r="E5" s="442" t="s">
        <v>1541</v>
      </c>
      <c r="F5" s="431"/>
      <c r="G5" s="409">
        <v>0</v>
      </c>
      <c r="H5" s="391"/>
      <c r="I5" s="439">
        <v>0</v>
      </c>
      <c r="J5" s="445">
        <v>8635.99</v>
      </c>
      <c r="K5" s="409">
        <v>1</v>
      </c>
      <c r="L5" s="391">
        <v>54</v>
      </c>
      <c r="M5" s="439">
        <v>1</v>
      </c>
    </row>
    <row r="6" spans="1:13" ht="14.4" customHeight="1" x14ac:dyDescent="0.3">
      <c r="A6" s="427" t="s">
        <v>1542</v>
      </c>
      <c r="B6" s="432">
        <v>56082.9</v>
      </c>
      <c r="C6" s="394">
        <v>1</v>
      </c>
      <c r="D6" s="435">
        <v>244</v>
      </c>
      <c r="E6" s="443" t="s">
        <v>1542</v>
      </c>
      <c r="F6" s="432">
        <v>18946.659999999996</v>
      </c>
      <c r="G6" s="410">
        <v>0.3378331006420851</v>
      </c>
      <c r="H6" s="397">
        <v>61</v>
      </c>
      <c r="I6" s="440">
        <v>0.25</v>
      </c>
      <c r="J6" s="446">
        <v>37136.240000000005</v>
      </c>
      <c r="K6" s="410">
        <v>0.66216689935791484</v>
      </c>
      <c r="L6" s="397">
        <v>183</v>
      </c>
      <c r="M6" s="440">
        <v>0.75</v>
      </c>
    </row>
    <row r="7" spans="1:13" ht="14.4" customHeight="1" x14ac:dyDescent="0.3">
      <c r="A7" s="427" t="s">
        <v>1543</v>
      </c>
      <c r="B7" s="432">
        <v>6400.17</v>
      </c>
      <c r="C7" s="394">
        <v>1</v>
      </c>
      <c r="D7" s="435">
        <v>36</v>
      </c>
      <c r="E7" s="443" t="s">
        <v>1543</v>
      </c>
      <c r="F7" s="432">
        <v>446.69</v>
      </c>
      <c r="G7" s="410">
        <v>6.9793458611255632E-2</v>
      </c>
      <c r="H7" s="397">
        <v>3</v>
      </c>
      <c r="I7" s="440">
        <v>8.3333333333333329E-2</v>
      </c>
      <c r="J7" s="446">
        <v>5953.4800000000005</v>
      </c>
      <c r="K7" s="410">
        <v>0.93020654138874448</v>
      </c>
      <c r="L7" s="397">
        <v>33</v>
      </c>
      <c r="M7" s="440">
        <v>0.91666666666666663</v>
      </c>
    </row>
    <row r="8" spans="1:13" ht="14.4" customHeight="1" x14ac:dyDescent="0.3">
      <c r="A8" s="427" t="s">
        <v>1544</v>
      </c>
      <c r="B8" s="432">
        <v>333.31</v>
      </c>
      <c r="C8" s="394">
        <v>1</v>
      </c>
      <c r="D8" s="435">
        <v>2</v>
      </c>
      <c r="E8" s="443" t="s">
        <v>1544</v>
      </c>
      <c r="F8" s="432">
        <v>333.31</v>
      </c>
      <c r="G8" s="410">
        <v>1</v>
      </c>
      <c r="H8" s="397">
        <v>1</v>
      </c>
      <c r="I8" s="440">
        <v>0.5</v>
      </c>
      <c r="J8" s="446">
        <v>0</v>
      </c>
      <c r="K8" s="410">
        <v>0</v>
      </c>
      <c r="L8" s="397">
        <v>1</v>
      </c>
      <c r="M8" s="440">
        <v>0.5</v>
      </c>
    </row>
    <row r="9" spans="1:13" ht="14.4" customHeight="1" x14ac:dyDescent="0.3">
      <c r="A9" s="427" t="s">
        <v>1545</v>
      </c>
      <c r="B9" s="432">
        <v>15887.380000000005</v>
      </c>
      <c r="C9" s="394">
        <v>1</v>
      </c>
      <c r="D9" s="435">
        <v>70</v>
      </c>
      <c r="E9" s="443" t="s">
        <v>1545</v>
      </c>
      <c r="F9" s="432">
        <v>3243.6400000000003</v>
      </c>
      <c r="G9" s="410">
        <v>0.2041645633200691</v>
      </c>
      <c r="H9" s="397">
        <v>9</v>
      </c>
      <c r="I9" s="440">
        <v>0.12857142857142856</v>
      </c>
      <c r="J9" s="446">
        <v>12643.740000000003</v>
      </c>
      <c r="K9" s="410">
        <v>0.79583543667993084</v>
      </c>
      <c r="L9" s="397">
        <v>61</v>
      </c>
      <c r="M9" s="440">
        <v>0.87142857142857144</v>
      </c>
    </row>
    <row r="10" spans="1:13" ht="14.4" customHeight="1" x14ac:dyDescent="0.3">
      <c r="A10" s="427" t="s">
        <v>1546</v>
      </c>
      <c r="B10" s="432">
        <v>185785.05000000002</v>
      </c>
      <c r="C10" s="394">
        <v>1</v>
      </c>
      <c r="D10" s="435">
        <v>282</v>
      </c>
      <c r="E10" s="443" t="s">
        <v>1546</v>
      </c>
      <c r="F10" s="432">
        <v>122568.79000000001</v>
      </c>
      <c r="G10" s="410">
        <v>0.6597344081237968</v>
      </c>
      <c r="H10" s="397">
        <v>258</v>
      </c>
      <c r="I10" s="440">
        <v>0.91489361702127658</v>
      </c>
      <c r="J10" s="446">
        <v>63216.260000000009</v>
      </c>
      <c r="K10" s="410">
        <v>0.3402655918762032</v>
      </c>
      <c r="L10" s="397">
        <v>24</v>
      </c>
      <c r="M10" s="440">
        <v>8.5106382978723402E-2</v>
      </c>
    </row>
    <row r="11" spans="1:13" ht="14.4" customHeight="1" x14ac:dyDescent="0.3">
      <c r="A11" s="427" t="s">
        <v>1547</v>
      </c>
      <c r="B11" s="432">
        <v>43107.75</v>
      </c>
      <c r="C11" s="394">
        <v>1</v>
      </c>
      <c r="D11" s="435">
        <v>133</v>
      </c>
      <c r="E11" s="443" t="s">
        <v>1547</v>
      </c>
      <c r="F11" s="432">
        <v>11592.4</v>
      </c>
      <c r="G11" s="410">
        <v>0.2689168420991585</v>
      </c>
      <c r="H11" s="397">
        <v>28</v>
      </c>
      <c r="I11" s="440">
        <v>0.21052631578947367</v>
      </c>
      <c r="J11" s="446">
        <v>31515.35</v>
      </c>
      <c r="K11" s="410">
        <v>0.73108315790084144</v>
      </c>
      <c r="L11" s="397">
        <v>105</v>
      </c>
      <c r="M11" s="440">
        <v>0.78947368421052633</v>
      </c>
    </row>
    <row r="12" spans="1:13" ht="14.4" customHeight="1" x14ac:dyDescent="0.3">
      <c r="A12" s="427" t="s">
        <v>1548</v>
      </c>
      <c r="B12" s="432">
        <v>158124.52000000002</v>
      </c>
      <c r="C12" s="394">
        <v>1</v>
      </c>
      <c r="D12" s="435">
        <v>491</v>
      </c>
      <c r="E12" s="443" t="s">
        <v>1548</v>
      </c>
      <c r="F12" s="432">
        <v>104480.22000000002</v>
      </c>
      <c r="G12" s="410">
        <v>0.6607464800525561</v>
      </c>
      <c r="H12" s="397">
        <v>329</v>
      </c>
      <c r="I12" s="440">
        <v>0.67006109979633399</v>
      </c>
      <c r="J12" s="446">
        <v>53644.3</v>
      </c>
      <c r="K12" s="410">
        <v>0.3392535199474439</v>
      </c>
      <c r="L12" s="397">
        <v>162</v>
      </c>
      <c r="M12" s="440">
        <v>0.32993890020366601</v>
      </c>
    </row>
    <row r="13" spans="1:13" ht="14.4" customHeight="1" x14ac:dyDescent="0.3">
      <c r="A13" s="427" t="s">
        <v>1549</v>
      </c>
      <c r="B13" s="432">
        <v>42711.27</v>
      </c>
      <c r="C13" s="394">
        <v>1</v>
      </c>
      <c r="D13" s="435">
        <v>80</v>
      </c>
      <c r="E13" s="443" t="s">
        <v>1549</v>
      </c>
      <c r="F13" s="432">
        <v>31459.539999999997</v>
      </c>
      <c r="G13" s="410">
        <v>0.73656297272359261</v>
      </c>
      <c r="H13" s="397">
        <v>61</v>
      </c>
      <c r="I13" s="440">
        <v>0.76249999999999996</v>
      </c>
      <c r="J13" s="446">
        <v>11251.73</v>
      </c>
      <c r="K13" s="410">
        <v>0.26343702727640739</v>
      </c>
      <c r="L13" s="397">
        <v>19</v>
      </c>
      <c r="M13" s="440">
        <v>0.23749999999999999</v>
      </c>
    </row>
    <row r="14" spans="1:13" ht="14.4" customHeight="1" x14ac:dyDescent="0.3">
      <c r="A14" s="427" t="s">
        <v>1550</v>
      </c>
      <c r="B14" s="432">
        <v>1166.47</v>
      </c>
      <c r="C14" s="394">
        <v>1</v>
      </c>
      <c r="D14" s="435">
        <v>1</v>
      </c>
      <c r="E14" s="443" t="s">
        <v>1550</v>
      </c>
      <c r="F14" s="432"/>
      <c r="G14" s="410">
        <v>0</v>
      </c>
      <c r="H14" s="397"/>
      <c r="I14" s="440">
        <v>0</v>
      </c>
      <c r="J14" s="446">
        <v>1166.47</v>
      </c>
      <c r="K14" s="410">
        <v>1</v>
      </c>
      <c r="L14" s="397">
        <v>1</v>
      </c>
      <c r="M14" s="440">
        <v>1</v>
      </c>
    </row>
    <row r="15" spans="1:13" ht="14.4" customHeight="1" x14ac:dyDescent="0.3">
      <c r="A15" s="427" t="s">
        <v>1551</v>
      </c>
      <c r="B15" s="432">
        <v>51268.500000000022</v>
      </c>
      <c r="C15" s="394">
        <v>1</v>
      </c>
      <c r="D15" s="435">
        <v>385</v>
      </c>
      <c r="E15" s="443" t="s">
        <v>1551</v>
      </c>
      <c r="F15" s="432">
        <v>719.24</v>
      </c>
      <c r="G15" s="410">
        <v>1.4028887133425002E-2</v>
      </c>
      <c r="H15" s="397">
        <v>5</v>
      </c>
      <c r="I15" s="440">
        <v>1.2987012987012988E-2</v>
      </c>
      <c r="J15" s="446">
        <v>50549.260000000024</v>
      </c>
      <c r="K15" s="410">
        <v>0.98597111286657502</v>
      </c>
      <c r="L15" s="397">
        <v>380</v>
      </c>
      <c r="M15" s="440">
        <v>0.98701298701298701</v>
      </c>
    </row>
    <row r="16" spans="1:13" ht="14.4" customHeight="1" x14ac:dyDescent="0.3">
      <c r="A16" s="427" t="s">
        <v>1552</v>
      </c>
      <c r="B16" s="432">
        <v>5956.36</v>
      </c>
      <c r="C16" s="394">
        <v>1</v>
      </c>
      <c r="D16" s="435">
        <v>20</v>
      </c>
      <c r="E16" s="443" t="s">
        <v>1552</v>
      </c>
      <c r="F16" s="432">
        <v>1976.83</v>
      </c>
      <c r="G16" s="410">
        <v>0.33188558112672839</v>
      </c>
      <c r="H16" s="397">
        <v>9</v>
      </c>
      <c r="I16" s="440">
        <v>0.45</v>
      </c>
      <c r="J16" s="446">
        <v>3979.5299999999997</v>
      </c>
      <c r="K16" s="410">
        <v>0.66811441887327161</v>
      </c>
      <c r="L16" s="397">
        <v>11</v>
      </c>
      <c r="M16" s="440">
        <v>0.55000000000000004</v>
      </c>
    </row>
    <row r="17" spans="1:13" ht="14.4" customHeight="1" x14ac:dyDescent="0.3">
      <c r="A17" s="427" t="s">
        <v>1553</v>
      </c>
      <c r="B17" s="432">
        <v>35.130000000000003</v>
      </c>
      <c r="C17" s="394">
        <v>1</v>
      </c>
      <c r="D17" s="435">
        <v>1</v>
      </c>
      <c r="E17" s="443" t="s">
        <v>1553</v>
      </c>
      <c r="F17" s="432">
        <v>35.130000000000003</v>
      </c>
      <c r="G17" s="410">
        <v>1</v>
      </c>
      <c r="H17" s="397">
        <v>1</v>
      </c>
      <c r="I17" s="440">
        <v>1</v>
      </c>
      <c r="J17" s="446"/>
      <c r="K17" s="410">
        <v>0</v>
      </c>
      <c r="L17" s="397"/>
      <c r="M17" s="440">
        <v>0</v>
      </c>
    </row>
    <row r="18" spans="1:13" ht="14.4" customHeight="1" x14ac:dyDescent="0.3">
      <c r="A18" s="427" t="s">
        <v>1554</v>
      </c>
      <c r="B18" s="432">
        <v>4152.33</v>
      </c>
      <c r="C18" s="394">
        <v>1</v>
      </c>
      <c r="D18" s="435">
        <v>16</v>
      </c>
      <c r="E18" s="443" t="s">
        <v>1554</v>
      </c>
      <c r="F18" s="432">
        <v>581.71</v>
      </c>
      <c r="G18" s="410">
        <v>0.14009243003325844</v>
      </c>
      <c r="H18" s="397">
        <v>4</v>
      </c>
      <c r="I18" s="440">
        <v>0.25</v>
      </c>
      <c r="J18" s="446">
        <v>3570.62</v>
      </c>
      <c r="K18" s="410">
        <v>0.85990756996674156</v>
      </c>
      <c r="L18" s="397">
        <v>12</v>
      </c>
      <c r="M18" s="440">
        <v>0.75</v>
      </c>
    </row>
    <row r="19" spans="1:13" ht="14.4" customHeight="1" x14ac:dyDescent="0.3">
      <c r="A19" s="427" t="s">
        <v>1555</v>
      </c>
      <c r="B19" s="432">
        <v>33878.42</v>
      </c>
      <c r="C19" s="394">
        <v>1</v>
      </c>
      <c r="D19" s="435">
        <v>100</v>
      </c>
      <c r="E19" s="443" t="s">
        <v>1555</v>
      </c>
      <c r="F19" s="432">
        <v>23182.43</v>
      </c>
      <c r="G19" s="410">
        <v>0.68428309230477691</v>
      </c>
      <c r="H19" s="397">
        <v>72</v>
      </c>
      <c r="I19" s="440">
        <v>0.72</v>
      </c>
      <c r="J19" s="446">
        <v>10695.989999999998</v>
      </c>
      <c r="K19" s="410">
        <v>0.31571690769522304</v>
      </c>
      <c r="L19" s="397">
        <v>28</v>
      </c>
      <c r="M19" s="440">
        <v>0.28000000000000003</v>
      </c>
    </row>
    <row r="20" spans="1:13" ht="14.4" customHeight="1" x14ac:dyDescent="0.3">
      <c r="A20" s="427" t="s">
        <v>1556</v>
      </c>
      <c r="B20" s="432">
        <v>246.48999999999998</v>
      </c>
      <c r="C20" s="394">
        <v>1</v>
      </c>
      <c r="D20" s="435">
        <v>1</v>
      </c>
      <c r="E20" s="443" t="s">
        <v>1556</v>
      </c>
      <c r="F20" s="432">
        <v>246.48999999999998</v>
      </c>
      <c r="G20" s="410">
        <v>1</v>
      </c>
      <c r="H20" s="397">
        <v>1</v>
      </c>
      <c r="I20" s="440">
        <v>1</v>
      </c>
      <c r="J20" s="446"/>
      <c r="K20" s="410">
        <v>0</v>
      </c>
      <c r="L20" s="397"/>
      <c r="M20" s="440">
        <v>0</v>
      </c>
    </row>
    <row r="21" spans="1:13" ht="14.4" customHeight="1" x14ac:dyDescent="0.3">
      <c r="A21" s="427" t="s">
        <v>1557</v>
      </c>
      <c r="B21" s="432">
        <v>8748.17</v>
      </c>
      <c r="C21" s="394">
        <v>1</v>
      </c>
      <c r="D21" s="435">
        <v>43</v>
      </c>
      <c r="E21" s="443" t="s">
        <v>1557</v>
      </c>
      <c r="F21" s="432">
        <v>3413.02</v>
      </c>
      <c r="G21" s="410">
        <v>0.39014102377983051</v>
      </c>
      <c r="H21" s="397">
        <v>4</v>
      </c>
      <c r="I21" s="440">
        <v>9.3023255813953487E-2</v>
      </c>
      <c r="J21" s="446">
        <v>5335.1500000000005</v>
      </c>
      <c r="K21" s="410">
        <v>0.60985897622016949</v>
      </c>
      <c r="L21" s="397">
        <v>39</v>
      </c>
      <c r="M21" s="440">
        <v>0.90697674418604646</v>
      </c>
    </row>
    <row r="22" spans="1:13" ht="14.4" customHeight="1" x14ac:dyDescent="0.3">
      <c r="A22" s="427" t="s">
        <v>1558</v>
      </c>
      <c r="B22" s="432">
        <v>2143.46</v>
      </c>
      <c r="C22" s="394">
        <v>1</v>
      </c>
      <c r="D22" s="435">
        <v>13</v>
      </c>
      <c r="E22" s="443" t="s">
        <v>1558</v>
      </c>
      <c r="F22" s="432"/>
      <c r="G22" s="410">
        <v>0</v>
      </c>
      <c r="H22" s="397"/>
      <c r="I22" s="440">
        <v>0</v>
      </c>
      <c r="J22" s="446">
        <v>2143.46</v>
      </c>
      <c r="K22" s="410">
        <v>1</v>
      </c>
      <c r="L22" s="397">
        <v>13</v>
      </c>
      <c r="M22" s="440">
        <v>1</v>
      </c>
    </row>
    <row r="23" spans="1:13" ht="14.4" customHeight="1" x14ac:dyDescent="0.3">
      <c r="A23" s="427" t="s">
        <v>1559</v>
      </c>
      <c r="B23" s="432">
        <v>6006.0300000000007</v>
      </c>
      <c r="C23" s="394">
        <v>1</v>
      </c>
      <c r="D23" s="435">
        <v>39</v>
      </c>
      <c r="E23" s="443" t="s">
        <v>1559</v>
      </c>
      <c r="F23" s="432">
        <v>0</v>
      </c>
      <c r="G23" s="410">
        <v>0</v>
      </c>
      <c r="H23" s="397">
        <v>1</v>
      </c>
      <c r="I23" s="440">
        <v>2.564102564102564E-2</v>
      </c>
      <c r="J23" s="446">
        <v>6006.0300000000007</v>
      </c>
      <c r="K23" s="410">
        <v>1</v>
      </c>
      <c r="L23" s="397">
        <v>38</v>
      </c>
      <c r="M23" s="440">
        <v>0.97435897435897434</v>
      </c>
    </row>
    <row r="24" spans="1:13" ht="14.4" customHeight="1" x14ac:dyDescent="0.3">
      <c r="A24" s="427" t="s">
        <v>1560</v>
      </c>
      <c r="B24" s="432">
        <v>764.85</v>
      </c>
      <c r="C24" s="394">
        <v>1</v>
      </c>
      <c r="D24" s="435">
        <v>1</v>
      </c>
      <c r="E24" s="443" t="s">
        <v>1560</v>
      </c>
      <c r="F24" s="432">
        <v>764.85</v>
      </c>
      <c r="G24" s="410">
        <v>1</v>
      </c>
      <c r="H24" s="397">
        <v>1</v>
      </c>
      <c r="I24" s="440">
        <v>1</v>
      </c>
      <c r="J24" s="446"/>
      <c r="K24" s="410">
        <v>0</v>
      </c>
      <c r="L24" s="397"/>
      <c r="M24" s="440">
        <v>0</v>
      </c>
    </row>
    <row r="25" spans="1:13" ht="14.4" customHeight="1" x14ac:dyDescent="0.3">
      <c r="A25" s="427" t="s">
        <v>1561</v>
      </c>
      <c r="B25" s="432">
        <v>3321.86</v>
      </c>
      <c r="C25" s="394">
        <v>1</v>
      </c>
      <c r="D25" s="435">
        <v>27</v>
      </c>
      <c r="E25" s="443" t="s">
        <v>1561</v>
      </c>
      <c r="F25" s="432">
        <v>954.38</v>
      </c>
      <c r="G25" s="410">
        <v>0.28730289656999392</v>
      </c>
      <c r="H25" s="397">
        <v>10</v>
      </c>
      <c r="I25" s="440">
        <v>0.37037037037037035</v>
      </c>
      <c r="J25" s="446">
        <v>2367.48</v>
      </c>
      <c r="K25" s="410">
        <v>0.71269710343000603</v>
      </c>
      <c r="L25" s="397">
        <v>17</v>
      </c>
      <c r="M25" s="440">
        <v>0.62962962962962965</v>
      </c>
    </row>
    <row r="26" spans="1:13" ht="14.4" customHeight="1" x14ac:dyDescent="0.3">
      <c r="A26" s="427" t="s">
        <v>1562</v>
      </c>
      <c r="B26" s="432">
        <v>547.8900000000001</v>
      </c>
      <c r="C26" s="394">
        <v>1</v>
      </c>
      <c r="D26" s="435">
        <v>2</v>
      </c>
      <c r="E26" s="443" t="s">
        <v>1562</v>
      </c>
      <c r="F26" s="432">
        <v>413.22</v>
      </c>
      <c r="G26" s="410">
        <v>0.75420248590045436</v>
      </c>
      <c r="H26" s="397">
        <v>1</v>
      </c>
      <c r="I26" s="440">
        <v>0.5</v>
      </c>
      <c r="J26" s="446">
        <v>134.67000000000002</v>
      </c>
      <c r="K26" s="410">
        <v>0.24579751409954551</v>
      </c>
      <c r="L26" s="397">
        <v>1</v>
      </c>
      <c r="M26" s="440">
        <v>0.5</v>
      </c>
    </row>
    <row r="27" spans="1:13" ht="14.4" customHeight="1" x14ac:dyDescent="0.3">
      <c r="A27" s="427" t="s">
        <v>1563</v>
      </c>
      <c r="B27" s="432">
        <v>541.44000000000005</v>
      </c>
      <c r="C27" s="394">
        <v>1</v>
      </c>
      <c r="D27" s="435">
        <v>8</v>
      </c>
      <c r="E27" s="443" t="s">
        <v>1563</v>
      </c>
      <c r="F27" s="432">
        <v>48.31</v>
      </c>
      <c r="G27" s="410">
        <v>8.9225029550827423E-2</v>
      </c>
      <c r="H27" s="397">
        <v>1</v>
      </c>
      <c r="I27" s="440">
        <v>0.125</v>
      </c>
      <c r="J27" s="446">
        <v>493.13</v>
      </c>
      <c r="K27" s="410">
        <v>0.91077497044917244</v>
      </c>
      <c r="L27" s="397">
        <v>7</v>
      </c>
      <c r="M27" s="440">
        <v>0.875</v>
      </c>
    </row>
    <row r="28" spans="1:13" ht="14.4" customHeight="1" x14ac:dyDescent="0.3">
      <c r="A28" s="427" t="s">
        <v>1564</v>
      </c>
      <c r="B28" s="432">
        <v>48949.66</v>
      </c>
      <c r="C28" s="394">
        <v>1</v>
      </c>
      <c r="D28" s="435">
        <v>114</v>
      </c>
      <c r="E28" s="443" t="s">
        <v>1564</v>
      </c>
      <c r="F28" s="432">
        <v>30342.79</v>
      </c>
      <c r="G28" s="410">
        <v>0.61987744143677403</v>
      </c>
      <c r="H28" s="397">
        <v>88</v>
      </c>
      <c r="I28" s="440">
        <v>0.77192982456140347</v>
      </c>
      <c r="J28" s="446">
        <v>18606.87</v>
      </c>
      <c r="K28" s="410">
        <v>0.38012255856322591</v>
      </c>
      <c r="L28" s="397">
        <v>26</v>
      </c>
      <c r="M28" s="440">
        <v>0.22807017543859648</v>
      </c>
    </row>
    <row r="29" spans="1:13" ht="14.4" customHeight="1" x14ac:dyDescent="0.3">
      <c r="A29" s="427" t="s">
        <v>1565</v>
      </c>
      <c r="B29" s="432">
        <v>114869.60999999996</v>
      </c>
      <c r="C29" s="394">
        <v>1</v>
      </c>
      <c r="D29" s="435">
        <v>426</v>
      </c>
      <c r="E29" s="443" t="s">
        <v>1565</v>
      </c>
      <c r="F29" s="432">
        <v>16870.760000000002</v>
      </c>
      <c r="G29" s="410">
        <v>0.14686878452882365</v>
      </c>
      <c r="H29" s="397">
        <v>62</v>
      </c>
      <c r="I29" s="440">
        <v>0.14553990610328638</v>
      </c>
      <c r="J29" s="446">
        <v>97998.849999999948</v>
      </c>
      <c r="K29" s="410">
        <v>0.85313121547117632</v>
      </c>
      <c r="L29" s="397">
        <v>364</v>
      </c>
      <c r="M29" s="440">
        <v>0.85446009389671362</v>
      </c>
    </row>
    <row r="30" spans="1:13" ht="14.4" customHeight="1" x14ac:dyDescent="0.3">
      <c r="A30" s="427" t="s">
        <v>1566</v>
      </c>
      <c r="B30" s="432">
        <v>51935.490000000005</v>
      </c>
      <c r="C30" s="394">
        <v>1</v>
      </c>
      <c r="D30" s="435">
        <v>265</v>
      </c>
      <c r="E30" s="443" t="s">
        <v>1566</v>
      </c>
      <c r="F30" s="432">
        <v>26222.93</v>
      </c>
      <c r="G30" s="410">
        <v>0.50491349942014596</v>
      </c>
      <c r="H30" s="397">
        <v>123</v>
      </c>
      <c r="I30" s="440">
        <v>0.46415094339622642</v>
      </c>
      <c r="J30" s="446">
        <v>25712.560000000005</v>
      </c>
      <c r="K30" s="410">
        <v>0.49508650057985404</v>
      </c>
      <c r="L30" s="397">
        <v>142</v>
      </c>
      <c r="M30" s="440">
        <v>0.53584905660377358</v>
      </c>
    </row>
    <row r="31" spans="1:13" ht="14.4" customHeight="1" x14ac:dyDescent="0.3">
      <c r="A31" s="427" t="s">
        <v>1567</v>
      </c>
      <c r="B31" s="432">
        <v>32703.759999999998</v>
      </c>
      <c r="C31" s="394">
        <v>1</v>
      </c>
      <c r="D31" s="435">
        <v>123</v>
      </c>
      <c r="E31" s="443" t="s">
        <v>1567</v>
      </c>
      <c r="F31" s="432">
        <v>18747.419999999998</v>
      </c>
      <c r="G31" s="410">
        <v>0.57324968138220189</v>
      </c>
      <c r="H31" s="397">
        <v>61</v>
      </c>
      <c r="I31" s="440">
        <v>0.49593495934959347</v>
      </c>
      <c r="J31" s="446">
        <v>13956.34</v>
      </c>
      <c r="K31" s="410">
        <v>0.42675031861779811</v>
      </c>
      <c r="L31" s="397">
        <v>62</v>
      </c>
      <c r="M31" s="440">
        <v>0.50406504065040647</v>
      </c>
    </row>
    <row r="32" spans="1:13" ht="14.4" customHeight="1" x14ac:dyDescent="0.3">
      <c r="A32" s="427" t="s">
        <v>1568</v>
      </c>
      <c r="B32" s="432">
        <v>17414.819999999996</v>
      </c>
      <c r="C32" s="394">
        <v>1</v>
      </c>
      <c r="D32" s="435">
        <v>41</v>
      </c>
      <c r="E32" s="443" t="s">
        <v>1568</v>
      </c>
      <c r="F32" s="432">
        <v>5132.6399999999994</v>
      </c>
      <c r="G32" s="410">
        <v>0.29472828315193617</v>
      </c>
      <c r="H32" s="397">
        <v>20</v>
      </c>
      <c r="I32" s="440">
        <v>0.48780487804878048</v>
      </c>
      <c r="J32" s="446">
        <v>12282.179999999997</v>
      </c>
      <c r="K32" s="410">
        <v>0.70527171684806389</v>
      </c>
      <c r="L32" s="397">
        <v>21</v>
      </c>
      <c r="M32" s="440">
        <v>0.51219512195121952</v>
      </c>
    </row>
    <row r="33" spans="1:13" ht="14.4" customHeight="1" x14ac:dyDescent="0.3">
      <c r="A33" s="427" t="s">
        <v>1569</v>
      </c>
      <c r="B33" s="432">
        <v>5938.5899999999992</v>
      </c>
      <c r="C33" s="394">
        <v>1</v>
      </c>
      <c r="D33" s="435">
        <v>22</v>
      </c>
      <c r="E33" s="443" t="s">
        <v>1569</v>
      </c>
      <c r="F33" s="432">
        <v>1152.29</v>
      </c>
      <c r="G33" s="410">
        <v>0.19403427412904412</v>
      </c>
      <c r="H33" s="397">
        <v>3</v>
      </c>
      <c r="I33" s="440">
        <v>0.13636363636363635</v>
      </c>
      <c r="J33" s="446">
        <v>4786.2999999999993</v>
      </c>
      <c r="K33" s="410">
        <v>0.80596572587095583</v>
      </c>
      <c r="L33" s="397">
        <v>19</v>
      </c>
      <c r="M33" s="440">
        <v>0.86363636363636365</v>
      </c>
    </row>
    <row r="34" spans="1:13" ht="14.4" customHeight="1" x14ac:dyDescent="0.3">
      <c r="A34" s="427" t="s">
        <v>1570</v>
      </c>
      <c r="B34" s="432">
        <v>341.02</v>
      </c>
      <c r="C34" s="394">
        <v>1</v>
      </c>
      <c r="D34" s="435">
        <v>2</v>
      </c>
      <c r="E34" s="443" t="s">
        <v>1570</v>
      </c>
      <c r="F34" s="432"/>
      <c r="G34" s="410">
        <v>0</v>
      </c>
      <c r="H34" s="397"/>
      <c r="I34" s="440">
        <v>0</v>
      </c>
      <c r="J34" s="446">
        <v>341.02</v>
      </c>
      <c r="K34" s="410">
        <v>1</v>
      </c>
      <c r="L34" s="397">
        <v>2</v>
      </c>
      <c r="M34" s="440">
        <v>1</v>
      </c>
    </row>
    <row r="35" spans="1:13" ht="14.4" customHeight="1" x14ac:dyDescent="0.3">
      <c r="A35" s="427" t="s">
        <v>1571</v>
      </c>
      <c r="B35" s="432">
        <v>26795.5</v>
      </c>
      <c r="C35" s="394">
        <v>1</v>
      </c>
      <c r="D35" s="435">
        <v>148</v>
      </c>
      <c r="E35" s="443" t="s">
        <v>1571</v>
      </c>
      <c r="F35" s="432">
        <v>15207.119999999999</v>
      </c>
      <c r="G35" s="410">
        <v>0.56752514414733812</v>
      </c>
      <c r="H35" s="397">
        <v>83</v>
      </c>
      <c r="I35" s="440">
        <v>0.56081081081081086</v>
      </c>
      <c r="J35" s="446">
        <v>11588.380000000001</v>
      </c>
      <c r="K35" s="410">
        <v>0.43247485585266188</v>
      </c>
      <c r="L35" s="397">
        <v>65</v>
      </c>
      <c r="M35" s="440">
        <v>0.4391891891891892</v>
      </c>
    </row>
    <row r="36" spans="1:13" ht="14.4" customHeight="1" x14ac:dyDescent="0.3">
      <c r="A36" s="427" t="s">
        <v>1572</v>
      </c>
      <c r="B36" s="432">
        <v>827.1400000000001</v>
      </c>
      <c r="C36" s="394">
        <v>1</v>
      </c>
      <c r="D36" s="435">
        <v>4</v>
      </c>
      <c r="E36" s="443" t="s">
        <v>1572</v>
      </c>
      <c r="F36" s="432">
        <v>587.32000000000005</v>
      </c>
      <c r="G36" s="410">
        <v>0.71006117464999874</v>
      </c>
      <c r="H36" s="397">
        <v>2</v>
      </c>
      <c r="I36" s="440">
        <v>0.5</v>
      </c>
      <c r="J36" s="446">
        <v>239.82</v>
      </c>
      <c r="K36" s="410">
        <v>0.28993882535000115</v>
      </c>
      <c r="L36" s="397">
        <v>2</v>
      </c>
      <c r="M36" s="440">
        <v>0.5</v>
      </c>
    </row>
    <row r="37" spans="1:13" ht="14.4" customHeight="1" x14ac:dyDescent="0.3">
      <c r="A37" s="427" t="s">
        <v>1573</v>
      </c>
      <c r="B37" s="432">
        <v>3847.19</v>
      </c>
      <c r="C37" s="394">
        <v>1</v>
      </c>
      <c r="D37" s="435">
        <v>45</v>
      </c>
      <c r="E37" s="443" t="s">
        <v>1573</v>
      </c>
      <c r="F37" s="432"/>
      <c r="G37" s="410">
        <v>0</v>
      </c>
      <c r="H37" s="397"/>
      <c r="I37" s="440">
        <v>0</v>
      </c>
      <c r="J37" s="446">
        <v>3847.19</v>
      </c>
      <c r="K37" s="410">
        <v>1</v>
      </c>
      <c r="L37" s="397">
        <v>45</v>
      </c>
      <c r="M37" s="440">
        <v>1</v>
      </c>
    </row>
    <row r="38" spans="1:13" ht="14.4" customHeight="1" x14ac:dyDescent="0.3">
      <c r="A38" s="427" t="s">
        <v>1574</v>
      </c>
      <c r="B38" s="432">
        <v>13081.359999999999</v>
      </c>
      <c r="C38" s="394">
        <v>1</v>
      </c>
      <c r="D38" s="435">
        <v>84</v>
      </c>
      <c r="E38" s="443" t="s">
        <v>1574</v>
      </c>
      <c r="F38" s="432">
        <v>802.44</v>
      </c>
      <c r="G38" s="410">
        <v>6.1342245760379666E-2</v>
      </c>
      <c r="H38" s="397">
        <v>7</v>
      </c>
      <c r="I38" s="440">
        <v>8.3333333333333329E-2</v>
      </c>
      <c r="J38" s="446">
        <v>12278.919999999998</v>
      </c>
      <c r="K38" s="410">
        <v>0.93865775423962028</v>
      </c>
      <c r="L38" s="397">
        <v>77</v>
      </c>
      <c r="M38" s="440">
        <v>0.91666666666666663</v>
      </c>
    </row>
    <row r="39" spans="1:13" ht="14.4" customHeight="1" x14ac:dyDescent="0.3">
      <c r="A39" s="427" t="s">
        <v>1575</v>
      </c>
      <c r="B39" s="432">
        <v>35.130000000000003</v>
      </c>
      <c r="C39" s="394">
        <v>1</v>
      </c>
      <c r="D39" s="435">
        <v>1</v>
      </c>
      <c r="E39" s="443" t="s">
        <v>1575</v>
      </c>
      <c r="F39" s="432">
        <v>35.130000000000003</v>
      </c>
      <c r="G39" s="410">
        <v>1</v>
      </c>
      <c r="H39" s="397">
        <v>1</v>
      </c>
      <c r="I39" s="440">
        <v>1</v>
      </c>
      <c r="J39" s="446"/>
      <c r="K39" s="410">
        <v>0</v>
      </c>
      <c r="L39" s="397"/>
      <c r="M39" s="440">
        <v>0</v>
      </c>
    </row>
    <row r="40" spans="1:13" ht="14.4" customHeight="1" x14ac:dyDescent="0.3">
      <c r="A40" s="427" t="s">
        <v>1576</v>
      </c>
      <c r="B40" s="432">
        <v>84000.469999999972</v>
      </c>
      <c r="C40" s="394">
        <v>1</v>
      </c>
      <c r="D40" s="435">
        <v>544</v>
      </c>
      <c r="E40" s="443" t="s">
        <v>1576</v>
      </c>
      <c r="F40" s="432">
        <v>10828.429999999998</v>
      </c>
      <c r="G40" s="410">
        <v>0.12890915967493993</v>
      </c>
      <c r="H40" s="397">
        <v>59</v>
      </c>
      <c r="I40" s="440">
        <v>0.10845588235294118</v>
      </c>
      <c r="J40" s="446">
        <v>73172.039999999979</v>
      </c>
      <c r="K40" s="410">
        <v>0.87109084032506012</v>
      </c>
      <c r="L40" s="397">
        <v>485</v>
      </c>
      <c r="M40" s="440">
        <v>0.89154411764705888</v>
      </c>
    </row>
    <row r="41" spans="1:13" ht="14.4" customHeight="1" x14ac:dyDescent="0.3">
      <c r="A41" s="427" t="s">
        <v>1577</v>
      </c>
      <c r="B41" s="432">
        <v>8288.4599999999991</v>
      </c>
      <c r="C41" s="394">
        <v>1</v>
      </c>
      <c r="D41" s="435">
        <v>24</v>
      </c>
      <c r="E41" s="443" t="s">
        <v>1577</v>
      </c>
      <c r="F41" s="432">
        <v>800</v>
      </c>
      <c r="G41" s="410">
        <v>9.6519739493223122E-2</v>
      </c>
      <c r="H41" s="397">
        <v>6</v>
      </c>
      <c r="I41" s="440">
        <v>0.25</v>
      </c>
      <c r="J41" s="446">
        <v>7488.46</v>
      </c>
      <c r="K41" s="410">
        <v>0.90348026050677699</v>
      </c>
      <c r="L41" s="397">
        <v>18</v>
      </c>
      <c r="M41" s="440">
        <v>0.75</v>
      </c>
    </row>
    <row r="42" spans="1:13" ht="14.4" customHeight="1" x14ac:dyDescent="0.3">
      <c r="A42" s="427" t="s">
        <v>1578</v>
      </c>
      <c r="B42" s="432">
        <v>924.5</v>
      </c>
      <c r="C42" s="394">
        <v>1</v>
      </c>
      <c r="D42" s="435">
        <v>8</v>
      </c>
      <c r="E42" s="443" t="s">
        <v>1578</v>
      </c>
      <c r="F42" s="432">
        <v>56.69</v>
      </c>
      <c r="G42" s="410">
        <v>6.1319632233639801E-2</v>
      </c>
      <c r="H42" s="397">
        <v>2</v>
      </c>
      <c r="I42" s="440">
        <v>0.25</v>
      </c>
      <c r="J42" s="446">
        <v>867.81</v>
      </c>
      <c r="K42" s="410">
        <v>0.9386803677663601</v>
      </c>
      <c r="L42" s="397">
        <v>6</v>
      </c>
      <c r="M42" s="440">
        <v>0.75</v>
      </c>
    </row>
    <row r="43" spans="1:13" ht="14.4" customHeight="1" x14ac:dyDescent="0.3">
      <c r="A43" s="427" t="s">
        <v>1579</v>
      </c>
      <c r="B43" s="432">
        <v>579.5</v>
      </c>
      <c r="C43" s="394">
        <v>1</v>
      </c>
      <c r="D43" s="435">
        <v>4</v>
      </c>
      <c r="E43" s="443" t="s">
        <v>1579</v>
      </c>
      <c r="F43" s="432"/>
      <c r="G43" s="410">
        <v>0</v>
      </c>
      <c r="H43" s="397"/>
      <c r="I43" s="440">
        <v>0</v>
      </c>
      <c r="J43" s="446">
        <v>579.5</v>
      </c>
      <c r="K43" s="410">
        <v>1</v>
      </c>
      <c r="L43" s="397">
        <v>4</v>
      </c>
      <c r="M43" s="440">
        <v>1</v>
      </c>
    </row>
    <row r="44" spans="1:13" ht="14.4" customHeight="1" x14ac:dyDescent="0.3">
      <c r="A44" s="427" t="s">
        <v>1580</v>
      </c>
      <c r="B44" s="432">
        <v>19298.530000000002</v>
      </c>
      <c r="C44" s="394">
        <v>1</v>
      </c>
      <c r="D44" s="435">
        <v>108</v>
      </c>
      <c r="E44" s="443" t="s">
        <v>1580</v>
      </c>
      <c r="F44" s="432">
        <v>1322.5700000000002</v>
      </c>
      <c r="G44" s="410">
        <v>6.8532162812400738E-2</v>
      </c>
      <c r="H44" s="397">
        <v>9</v>
      </c>
      <c r="I44" s="440">
        <v>8.3333333333333329E-2</v>
      </c>
      <c r="J44" s="446">
        <v>17975.960000000003</v>
      </c>
      <c r="K44" s="410">
        <v>0.93146783718759929</v>
      </c>
      <c r="L44" s="397">
        <v>99</v>
      </c>
      <c r="M44" s="440">
        <v>0.91666666666666663</v>
      </c>
    </row>
    <row r="45" spans="1:13" ht="14.4" customHeight="1" x14ac:dyDescent="0.3">
      <c r="A45" s="427" t="s">
        <v>1581</v>
      </c>
      <c r="B45" s="432">
        <v>23244.86</v>
      </c>
      <c r="C45" s="394">
        <v>1</v>
      </c>
      <c r="D45" s="435">
        <v>54</v>
      </c>
      <c r="E45" s="443" t="s">
        <v>1581</v>
      </c>
      <c r="F45" s="432">
        <v>19833.939999999999</v>
      </c>
      <c r="G45" s="410">
        <v>0.85326132314842928</v>
      </c>
      <c r="H45" s="397">
        <v>45</v>
      </c>
      <c r="I45" s="440">
        <v>0.83333333333333337</v>
      </c>
      <c r="J45" s="446">
        <v>3410.92</v>
      </c>
      <c r="K45" s="410">
        <v>0.14673867685157063</v>
      </c>
      <c r="L45" s="397">
        <v>9</v>
      </c>
      <c r="M45" s="440">
        <v>0.16666666666666666</v>
      </c>
    </row>
    <row r="46" spans="1:13" ht="14.4" customHeight="1" x14ac:dyDescent="0.3">
      <c r="A46" s="427" t="s">
        <v>1582</v>
      </c>
      <c r="B46" s="432">
        <v>67150.11</v>
      </c>
      <c r="C46" s="394">
        <v>1</v>
      </c>
      <c r="D46" s="435">
        <v>147</v>
      </c>
      <c r="E46" s="443" t="s">
        <v>1582</v>
      </c>
      <c r="F46" s="432">
        <v>54529.119999999995</v>
      </c>
      <c r="G46" s="410">
        <v>0.81204811131359267</v>
      </c>
      <c r="H46" s="397">
        <v>123</v>
      </c>
      <c r="I46" s="440">
        <v>0.83673469387755106</v>
      </c>
      <c r="J46" s="446">
        <v>12620.990000000002</v>
      </c>
      <c r="K46" s="410">
        <v>0.18795188868640725</v>
      </c>
      <c r="L46" s="397">
        <v>24</v>
      </c>
      <c r="M46" s="440">
        <v>0.16326530612244897</v>
      </c>
    </row>
    <row r="47" spans="1:13" ht="14.4" customHeight="1" x14ac:dyDescent="0.3">
      <c r="A47" s="427" t="s">
        <v>1583</v>
      </c>
      <c r="B47" s="432">
        <v>42814.96</v>
      </c>
      <c r="C47" s="394">
        <v>1</v>
      </c>
      <c r="D47" s="435">
        <v>157</v>
      </c>
      <c r="E47" s="443" t="s">
        <v>1583</v>
      </c>
      <c r="F47" s="432">
        <v>24005.39</v>
      </c>
      <c r="G47" s="410">
        <v>0.56067762296169377</v>
      </c>
      <c r="H47" s="397">
        <v>98</v>
      </c>
      <c r="I47" s="440">
        <v>0.62420382165605093</v>
      </c>
      <c r="J47" s="446">
        <v>18809.57</v>
      </c>
      <c r="K47" s="410">
        <v>0.43932237703830623</v>
      </c>
      <c r="L47" s="397">
        <v>59</v>
      </c>
      <c r="M47" s="440">
        <v>0.37579617834394907</v>
      </c>
    </row>
    <row r="48" spans="1:13" ht="14.4" customHeight="1" x14ac:dyDescent="0.3">
      <c r="A48" s="427" t="s">
        <v>1584</v>
      </c>
      <c r="B48" s="432">
        <v>138287.91000000003</v>
      </c>
      <c r="C48" s="394">
        <v>1</v>
      </c>
      <c r="D48" s="435">
        <v>385</v>
      </c>
      <c r="E48" s="443" t="s">
        <v>1584</v>
      </c>
      <c r="F48" s="432">
        <v>101296.47000000002</v>
      </c>
      <c r="G48" s="410">
        <v>0.73250416468077351</v>
      </c>
      <c r="H48" s="397">
        <v>277</v>
      </c>
      <c r="I48" s="440">
        <v>0.7194805194805195</v>
      </c>
      <c r="J48" s="446">
        <v>36991.440000000002</v>
      </c>
      <c r="K48" s="410">
        <v>0.26749583531922633</v>
      </c>
      <c r="L48" s="397">
        <v>108</v>
      </c>
      <c r="M48" s="440">
        <v>0.2805194805194805</v>
      </c>
    </row>
    <row r="49" spans="1:13" ht="14.4" customHeight="1" x14ac:dyDescent="0.3">
      <c r="A49" s="427" t="s">
        <v>1585</v>
      </c>
      <c r="B49" s="432">
        <v>8367.0600000000013</v>
      </c>
      <c r="C49" s="394">
        <v>1</v>
      </c>
      <c r="D49" s="435">
        <v>51</v>
      </c>
      <c r="E49" s="443" t="s">
        <v>1585</v>
      </c>
      <c r="F49" s="432">
        <v>1191.6400000000001</v>
      </c>
      <c r="G49" s="410">
        <v>0.14242039617261021</v>
      </c>
      <c r="H49" s="397">
        <v>3</v>
      </c>
      <c r="I49" s="440">
        <v>5.8823529411764705E-2</v>
      </c>
      <c r="J49" s="446">
        <v>7175.420000000001</v>
      </c>
      <c r="K49" s="410">
        <v>0.85757960382738974</v>
      </c>
      <c r="L49" s="397">
        <v>48</v>
      </c>
      <c r="M49" s="440">
        <v>0.94117647058823528</v>
      </c>
    </row>
    <row r="50" spans="1:13" ht="14.4" customHeight="1" x14ac:dyDescent="0.3">
      <c r="A50" s="427" t="s">
        <v>1586</v>
      </c>
      <c r="B50" s="432">
        <v>21946.670000000002</v>
      </c>
      <c r="C50" s="394">
        <v>1</v>
      </c>
      <c r="D50" s="435">
        <v>108</v>
      </c>
      <c r="E50" s="443" t="s">
        <v>1586</v>
      </c>
      <c r="F50" s="432">
        <v>10577.530000000002</v>
      </c>
      <c r="G50" s="410">
        <v>0.48196514550954661</v>
      </c>
      <c r="H50" s="397">
        <v>49</v>
      </c>
      <c r="I50" s="440">
        <v>0.45370370370370372</v>
      </c>
      <c r="J50" s="446">
        <v>11369.14</v>
      </c>
      <c r="K50" s="410">
        <v>0.51803485449045339</v>
      </c>
      <c r="L50" s="397">
        <v>59</v>
      </c>
      <c r="M50" s="440">
        <v>0.54629629629629628</v>
      </c>
    </row>
    <row r="51" spans="1:13" ht="14.4" customHeight="1" x14ac:dyDescent="0.3">
      <c r="A51" s="427" t="s">
        <v>1587</v>
      </c>
      <c r="B51" s="432">
        <v>113839.26999999999</v>
      </c>
      <c r="C51" s="394">
        <v>1</v>
      </c>
      <c r="D51" s="435">
        <v>223</v>
      </c>
      <c r="E51" s="443" t="s">
        <v>1587</v>
      </c>
      <c r="F51" s="432">
        <v>39548.85</v>
      </c>
      <c r="G51" s="410">
        <v>0.34740955383849531</v>
      </c>
      <c r="H51" s="397">
        <v>67</v>
      </c>
      <c r="I51" s="440">
        <v>0.30044843049327352</v>
      </c>
      <c r="J51" s="446">
        <v>74290.42</v>
      </c>
      <c r="K51" s="410">
        <v>0.65259044616150474</v>
      </c>
      <c r="L51" s="397">
        <v>156</v>
      </c>
      <c r="M51" s="440">
        <v>0.69955156950672648</v>
      </c>
    </row>
    <row r="52" spans="1:13" ht="14.4" customHeight="1" x14ac:dyDescent="0.3">
      <c r="A52" s="427" t="s">
        <v>1588</v>
      </c>
      <c r="B52" s="432">
        <v>37262.26</v>
      </c>
      <c r="C52" s="394">
        <v>1</v>
      </c>
      <c r="D52" s="435">
        <v>221</v>
      </c>
      <c r="E52" s="443" t="s">
        <v>1588</v>
      </c>
      <c r="F52" s="432">
        <v>312.78999999999996</v>
      </c>
      <c r="G52" s="410">
        <v>8.3942841899551975E-3</v>
      </c>
      <c r="H52" s="397">
        <v>3</v>
      </c>
      <c r="I52" s="440">
        <v>1.3574660633484163E-2</v>
      </c>
      <c r="J52" s="446">
        <v>36949.47</v>
      </c>
      <c r="K52" s="410">
        <v>0.99160571581004475</v>
      </c>
      <c r="L52" s="397">
        <v>218</v>
      </c>
      <c r="M52" s="440">
        <v>0.98642533936651589</v>
      </c>
    </row>
    <row r="53" spans="1:13" ht="14.4" customHeight="1" x14ac:dyDescent="0.3">
      <c r="A53" s="427" t="s">
        <v>1589</v>
      </c>
      <c r="B53" s="432">
        <v>9770.4100000000017</v>
      </c>
      <c r="C53" s="394">
        <v>1</v>
      </c>
      <c r="D53" s="435">
        <v>58</v>
      </c>
      <c r="E53" s="443" t="s">
        <v>1589</v>
      </c>
      <c r="F53" s="432">
        <v>1339.6399999999999</v>
      </c>
      <c r="G53" s="410">
        <v>0.13711195333665627</v>
      </c>
      <c r="H53" s="397">
        <v>6</v>
      </c>
      <c r="I53" s="440">
        <v>0.10344827586206896</v>
      </c>
      <c r="J53" s="446">
        <v>8430.7700000000023</v>
      </c>
      <c r="K53" s="410">
        <v>0.86288804666334384</v>
      </c>
      <c r="L53" s="397">
        <v>52</v>
      </c>
      <c r="M53" s="440">
        <v>0.89655172413793105</v>
      </c>
    </row>
    <row r="54" spans="1:13" ht="14.4" customHeight="1" x14ac:dyDescent="0.3">
      <c r="A54" s="427" t="s">
        <v>1590</v>
      </c>
      <c r="B54" s="432">
        <v>1106.3000000000002</v>
      </c>
      <c r="C54" s="394">
        <v>1</v>
      </c>
      <c r="D54" s="435">
        <v>7</v>
      </c>
      <c r="E54" s="443" t="s">
        <v>1590</v>
      </c>
      <c r="F54" s="432">
        <v>128.9</v>
      </c>
      <c r="G54" s="410">
        <v>0.11651450781885563</v>
      </c>
      <c r="H54" s="397">
        <v>1</v>
      </c>
      <c r="I54" s="440">
        <v>0.14285714285714285</v>
      </c>
      <c r="J54" s="446">
        <v>977.40000000000009</v>
      </c>
      <c r="K54" s="410">
        <v>0.88348549218114425</v>
      </c>
      <c r="L54" s="397">
        <v>6</v>
      </c>
      <c r="M54" s="440">
        <v>0.8571428571428571</v>
      </c>
    </row>
    <row r="55" spans="1:13" ht="14.4" customHeight="1" x14ac:dyDescent="0.3">
      <c r="A55" s="427" t="s">
        <v>1591</v>
      </c>
      <c r="B55" s="432">
        <v>1811.33</v>
      </c>
      <c r="C55" s="394">
        <v>1</v>
      </c>
      <c r="D55" s="435">
        <v>21</v>
      </c>
      <c r="E55" s="443" t="s">
        <v>1591</v>
      </c>
      <c r="F55" s="432">
        <v>641.32999999999993</v>
      </c>
      <c r="G55" s="410">
        <v>0.35406579695582802</v>
      </c>
      <c r="H55" s="397">
        <v>10</v>
      </c>
      <c r="I55" s="440">
        <v>0.47619047619047616</v>
      </c>
      <c r="J55" s="446">
        <v>1170</v>
      </c>
      <c r="K55" s="410">
        <v>0.64593420304417204</v>
      </c>
      <c r="L55" s="397">
        <v>11</v>
      </c>
      <c r="M55" s="440">
        <v>0.52380952380952384</v>
      </c>
    </row>
    <row r="56" spans="1:13" ht="14.4" customHeight="1" x14ac:dyDescent="0.3">
      <c r="A56" s="427" t="s">
        <v>1592</v>
      </c>
      <c r="B56" s="432">
        <v>39675.15</v>
      </c>
      <c r="C56" s="394">
        <v>1</v>
      </c>
      <c r="D56" s="435">
        <v>159</v>
      </c>
      <c r="E56" s="443" t="s">
        <v>1592</v>
      </c>
      <c r="F56" s="432">
        <v>15374.35</v>
      </c>
      <c r="G56" s="410">
        <v>0.38750578132659863</v>
      </c>
      <c r="H56" s="397">
        <v>66</v>
      </c>
      <c r="I56" s="440">
        <v>0.41509433962264153</v>
      </c>
      <c r="J56" s="446">
        <v>24300.800000000003</v>
      </c>
      <c r="K56" s="410">
        <v>0.61249421867340137</v>
      </c>
      <c r="L56" s="397">
        <v>93</v>
      </c>
      <c r="M56" s="440">
        <v>0.58490566037735847</v>
      </c>
    </row>
    <row r="57" spans="1:13" ht="14.4" customHeight="1" x14ac:dyDescent="0.3">
      <c r="A57" s="427" t="s">
        <v>1593</v>
      </c>
      <c r="B57" s="432">
        <v>1239.31</v>
      </c>
      <c r="C57" s="394">
        <v>1</v>
      </c>
      <c r="D57" s="435">
        <v>5</v>
      </c>
      <c r="E57" s="443" t="s">
        <v>1593</v>
      </c>
      <c r="F57" s="432">
        <v>459.31</v>
      </c>
      <c r="G57" s="410">
        <v>0.37061752103993351</v>
      </c>
      <c r="H57" s="397">
        <v>2</v>
      </c>
      <c r="I57" s="440">
        <v>0.4</v>
      </c>
      <c r="J57" s="446">
        <v>780</v>
      </c>
      <c r="K57" s="410">
        <v>0.62938247896006649</v>
      </c>
      <c r="L57" s="397">
        <v>3</v>
      </c>
      <c r="M57" s="440">
        <v>0.6</v>
      </c>
    </row>
    <row r="58" spans="1:13" ht="14.4" customHeight="1" x14ac:dyDescent="0.3">
      <c r="A58" s="427" t="s">
        <v>1594</v>
      </c>
      <c r="B58" s="432">
        <v>16857.069999999992</v>
      </c>
      <c r="C58" s="394">
        <v>1</v>
      </c>
      <c r="D58" s="435">
        <v>91</v>
      </c>
      <c r="E58" s="443" t="s">
        <v>1594</v>
      </c>
      <c r="F58" s="432">
        <v>2988.9300000000003</v>
      </c>
      <c r="G58" s="410">
        <v>0.17731017312023986</v>
      </c>
      <c r="H58" s="397">
        <v>17</v>
      </c>
      <c r="I58" s="440">
        <v>0.18681318681318682</v>
      </c>
      <c r="J58" s="446">
        <v>13868.139999999992</v>
      </c>
      <c r="K58" s="410">
        <v>0.82268982687976011</v>
      </c>
      <c r="L58" s="397">
        <v>74</v>
      </c>
      <c r="M58" s="440">
        <v>0.81318681318681318</v>
      </c>
    </row>
    <row r="59" spans="1:13" ht="14.4" customHeight="1" x14ac:dyDescent="0.3">
      <c r="A59" s="427" t="s">
        <v>1595</v>
      </c>
      <c r="B59" s="432">
        <v>68206.000000000015</v>
      </c>
      <c r="C59" s="394">
        <v>1</v>
      </c>
      <c r="D59" s="435">
        <v>526</v>
      </c>
      <c r="E59" s="443" t="s">
        <v>1595</v>
      </c>
      <c r="F59" s="432">
        <v>10430.089999999998</v>
      </c>
      <c r="G59" s="410">
        <v>0.1529204175585725</v>
      </c>
      <c r="H59" s="397">
        <v>72</v>
      </c>
      <c r="I59" s="440">
        <v>0.13688212927756654</v>
      </c>
      <c r="J59" s="446">
        <v>57775.910000000018</v>
      </c>
      <c r="K59" s="410">
        <v>0.84707958244142756</v>
      </c>
      <c r="L59" s="397">
        <v>454</v>
      </c>
      <c r="M59" s="440">
        <v>0.86311787072243351</v>
      </c>
    </row>
    <row r="60" spans="1:13" ht="14.4" customHeight="1" x14ac:dyDescent="0.3">
      <c r="A60" s="427" t="s">
        <v>1596</v>
      </c>
      <c r="B60" s="432">
        <v>11873.39</v>
      </c>
      <c r="C60" s="394">
        <v>1</v>
      </c>
      <c r="D60" s="435">
        <v>65</v>
      </c>
      <c r="E60" s="443" t="s">
        <v>1596</v>
      </c>
      <c r="F60" s="432">
        <v>7990.6999999999989</v>
      </c>
      <c r="G60" s="410">
        <v>0.67299229621868728</v>
      </c>
      <c r="H60" s="397">
        <v>33</v>
      </c>
      <c r="I60" s="440">
        <v>0.50769230769230766</v>
      </c>
      <c r="J60" s="446">
        <v>3882.6899999999996</v>
      </c>
      <c r="K60" s="410">
        <v>0.32700770378131266</v>
      </c>
      <c r="L60" s="397">
        <v>32</v>
      </c>
      <c r="M60" s="440">
        <v>0.49230769230769234</v>
      </c>
    </row>
    <row r="61" spans="1:13" ht="14.4" customHeight="1" x14ac:dyDescent="0.3">
      <c r="A61" s="427" t="s">
        <v>1597</v>
      </c>
      <c r="B61" s="432">
        <v>26932.34</v>
      </c>
      <c r="C61" s="394">
        <v>1</v>
      </c>
      <c r="D61" s="435">
        <v>158</v>
      </c>
      <c r="E61" s="443" t="s">
        <v>1597</v>
      </c>
      <c r="F61" s="432">
        <v>4283.2999999999993</v>
      </c>
      <c r="G61" s="410">
        <v>0.1590392813992397</v>
      </c>
      <c r="H61" s="397">
        <v>21</v>
      </c>
      <c r="I61" s="440">
        <v>0.13291139240506328</v>
      </c>
      <c r="J61" s="446">
        <v>22649.040000000001</v>
      </c>
      <c r="K61" s="410">
        <v>0.84096071860076027</v>
      </c>
      <c r="L61" s="397">
        <v>137</v>
      </c>
      <c r="M61" s="440">
        <v>0.86708860759493667</v>
      </c>
    </row>
    <row r="62" spans="1:13" ht="14.4" customHeight="1" x14ac:dyDescent="0.3">
      <c r="A62" s="427" t="s">
        <v>1598</v>
      </c>
      <c r="B62" s="432">
        <v>63623.790000000008</v>
      </c>
      <c r="C62" s="394">
        <v>1</v>
      </c>
      <c r="D62" s="435">
        <v>459</v>
      </c>
      <c r="E62" s="443" t="s">
        <v>1598</v>
      </c>
      <c r="F62" s="432">
        <v>20170.02</v>
      </c>
      <c r="G62" s="410">
        <v>0.31702009578492568</v>
      </c>
      <c r="H62" s="397">
        <v>143</v>
      </c>
      <c r="I62" s="440">
        <v>0.31154684095860569</v>
      </c>
      <c r="J62" s="446">
        <v>43453.770000000004</v>
      </c>
      <c r="K62" s="410">
        <v>0.68297990421507426</v>
      </c>
      <c r="L62" s="397">
        <v>316</v>
      </c>
      <c r="M62" s="440">
        <v>0.68845315904139437</v>
      </c>
    </row>
    <row r="63" spans="1:13" ht="14.4" customHeight="1" x14ac:dyDescent="0.3">
      <c r="A63" s="427" t="s">
        <v>1599</v>
      </c>
      <c r="B63" s="432">
        <v>433.31</v>
      </c>
      <c r="C63" s="394">
        <v>1</v>
      </c>
      <c r="D63" s="435">
        <v>2</v>
      </c>
      <c r="E63" s="443" t="s">
        <v>1599</v>
      </c>
      <c r="F63" s="432"/>
      <c r="G63" s="410">
        <v>0</v>
      </c>
      <c r="H63" s="397"/>
      <c r="I63" s="440">
        <v>0</v>
      </c>
      <c r="J63" s="446">
        <v>433.31</v>
      </c>
      <c r="K63" s="410">
        <v>1</v>
      </c>
      <c r="L63" s="397">
        <v>2</v>
      </c>
      <c r="M63" s="440">
        <v>1</v>
      </c>
    </row>
    <row r="64" spans="1:13" ht="14.4" customHeight="1" x14ac:dyDescent="0.3">
      <c r="A64" s="427" t="s">
        <v>1600</v>
      </c>
      <c r="B64" s="432">
        <v>333.31</v>
      </c>
      <c r="C64" s="394">
        <v>1</v>
      </c>
      <c r="D64" s="435">
        <v>1</v>
      </c>
      <c r="E64" s="443" t="s">
        <v>1600</v>
      </c>
      <c r="F64" s="432"/>
      <c r="G64" s="410">
        <v>0</v>
      </c>
      <c r="H64" s="397"/>
      <c r="I64" s="440">
        <v>0</v>
      </c>
      <c r="J64" s="446">
        <v>333.31</v>
      </c>
      <c r="K64" s="410">
        <v>1</v>
      </c>
      <c r="L64" s="397">
        <v>1</v>
      </c>
      <c r="M64" s="440">
        <v>1</v>
      </c>
    </row>
    <row r="65" spans="1:13" ht="14.4" customHeight="1" x14ac:dyDescent="0.3">
      <c r="A65" s="427" t="s">
        <v>1601</v>
      </c>
      <c r="B65" s="432">
        <v>17148.11</v>
      </c>
      <c r="C65" s="394">
        <v>1</v>
      </c>
      <c r="D65" s="435">
        <v>66</v>
      </c>
      <c r="E65" s="443" t="s">
        <v>1601</v>
      </c>
      <c r="F65" s="432">
        <v>1452.56</v>
      </c>
      <c r="G65" s="410">
        <v>8.4706711118601397E-2</v>
      </c>
      <c r="H65" s="397">
        <v>9</v>
      </c>
      <c r="I65" s="440">
        <v>0.13636363636363635</v>
      </c>
      <c r="J65" s="446">
        <v>15695.55</v>
      </c>
      <c r="K65" s="410">
        <v>0.91529328888139849</v>
      </c>
      <c r="L65" s="397">
        <v>57</v>
      </c>
      <c r="M65" s="440">
        <v>0.86363636363636365</v>
      </c>
    </row>
    <row r="66" spans="1:13" ht="14.4" customHeight="1" x14ac:dyDescent="0.3">
      <c r="A66" s="427" t="s">
        <v>1602</v>
      </c>
      <c r="B66" s="432">
        <v>149886.72999999998</v>
      </c>
      <c r="C66" s="394">
        <v>1</v>
      </c>
      <c r="D66" s="435">
        <v>345</v>
      </c>
      <c r="E66" s="443" t="s">
        <v>1602</v>
      </c>
      <c r="F66" s="432">
        <v>113861.68</v>
      </c>
      <c r="G66" s="410">
        <v>0.75965150483968802</v>
      </c>
      <c r="H66" s="397">
        <v>238</v>
      </c>
      <c r="I66" s="440">
        <v>0.68985507246376809</v>
      </c>
      <c r="J66" s="446">
        <v>36025.050000000003</v>
      </c>
      <c r="K66" s="410">
        <v>0.24034849516031212</v>
      </c>
      <c r="L66" s="397">
        <v>107</v>
      </c>
      <c r="M66" s="440">
        <v>0.31014492753623191</v>
      </c>
    </row>
    <row r="67" spans="1:13" ht="14.4" customHeight="1" x14ac:dyDescent="0.3">
      <c r="A67" s="427" t="s">
        <v>1603</v>
      </c>
      <c r="B67" s="432">
        <v>11311</v>
      </c>
      <c r="C67" s="394">
        <v>1</v>
      </c>
      <c r="D67" s="435">
        <v>79</v>
      </c>
      <c r="E67" s="443" t="s">
        <v>1603</v>
      </c>
      <c r="F67" s="432">
        <v>6284.5099999999993</v>
      </c>
      <c r="G67" s="410">
        <v>0.55561046768632294</v>
      </c>
      <c r="H67" s="397">
        <v>37</v>
      </c>
      <c r="I67" s="440">
        <v>0.46835443037974683</v>
      </c>
      <c r="J67" s="446">
        <v>5026.49</v>
      </c>
      <c r="K67" s="410">
        <v>0.44438953231367695</v>
      </c>
      <c r="L67" s="397">
        <v>42</v>
      </c>
      <c r="M67" s="440">
        <v>0.53164556962025311</v>
      </c>
    </row>
    <row r="68" spans="1:13" ht="14.4" customHeight="1" x14ac:dyDescent="0.3">
      <c r="A68" s="427" t="s">
        <v>1604</v>
      </c>
      <c r="B68" s="432">
        <v>17380.400000000001</v>
      </c>
      <c r="C68" s="394">
        <v>1</v>
      </c>
      <c r="D68" s="435">
        <v>195</v>
      </c>
      <c r="E68" s="443" t="s">
        <v>1604</v>
      </c>
      <c r="F68" s="432">
        <v>852.63</v>
      </c>
      <c r="G68" s="410">
        <v>4.9056983728797951E-2</v>
      </c>
      <c r="H68" s="397">
        <v>7</v>
      </c>
      <c r="I68" s="440">
        <v>3.5897435897435895E-2</v>
      </c>
      <c r="J68" s="446">
        <v>16527.77</v>
      </c>
      <c r="K68" s="410">
        <v>0.95094301627120204</v>
      </c>
      <c r="L68" s="397">
        <v>188</v>
      </c>
      <c r="M68" s="440">
        <v>0.96410256410256412</v>
      </c>
    </row>
    <row r="69" spans="1:13" ht="14.4" customHeight="1" x14ac:dyDescent="0.3">
      <c r="A69" s="427" t="s">
        <v>1605</v>
      </c>
      <c r="B69" s="432">
        <v>238093.16000000003</v>
      </c>
      <c r="C69" s="394">
        <v>1</v>
      </c>
      <c r="D69" s="435">
        <v>555</v>
      </c>
      <c r="E69" s="443" t="s">
        <v>1605</v>
      </c>
      <c r="F69" s="432">
        <v>167557.91000000003</v>
      </c>
      <c r="G69" s="410">
        <v>0.7037493643244519</v>
      </c>
      <c r="H69" s="397">
        <v>393</v>
      </c>
      <c r="I69" s="440">
        <v>0.70810810810810809</v>
      </c>
      <c r="J69" s="446">
        <v>70535.249999999985</v>
      </c>
      <c r="K69" s="410">
        <v>0.2962506356755481</v>
      </c>
      <c r="L69" s="397">
        <v>162</v>
      </c>
      <c r="M69" s="440">
        <v>0.29189189189189191</v>
      </c>
    </row>
    <row r="70" spans="1:13" ht="14.4" customHeight="1" x14ac:dyDescent="0.3">
      <c r="A70" s="427" t="s">
        <v>1606</v>
      </c>
      <c r="B70" s="432">
        <v>9589.6299999999992</v>
      </c>
      <c r="C70" s="394">
        <v>1</v>
      </c>
      <c r="D70" s="435">
        <v>34</v>
      </c>
      <c r="E70" s="443" t="s">
        <v>1606</v>
      </c>
      <c r="F70" s="432">
        <v>0</v>
      </c>
      <c r="G70" s="410">
        <v>0</v>
      </c>
      <c r="H70" s="397">
        <v>2</v>
      </c>
      <c r="I70" s="440">
        <v>5.8823529411764705E-2</v>
      </c>
      <c r="J70" s="446">
        <v>9589.6299999999992</v>
      </c>
      <c r="K70" s="410">
        <v>1</v>
      </c>
      <c r="L70" s="397">
        <v>32</v>
      </c>
      <c r="M70" s="440">
        <v>0.94117647058823528</v>
      </c>
    </row>
    <row r="71" spans="1:13" ht="14.4" customHeight="1" x14ac:dyDescent="0.3">
      <c r="A71" s="427" t="s">
        <v>1607</v>
      </c>
      <c r="B71" s="432">
        <v>15790.960000000003</v>
      </c>
      <c r="C71" s="394">
        <v>1</v>
      </c>
      <c r="D71" s="435">
        <v>76</v>
      </c>
      <c r="E71" s="443" t="s">
        <v>1607</v>
      </c>
      <c r="F71" s="432">
        <v>5845.05</v>
      </c>
      <c r="G71" s="410">
        <v>0.37015165639074504</v>
      </c>
      <c r="H71" s="397">
        <v>18</v>
      </c>
      <c r="I71" s="440">
        <v>0.23684210526315788</v>
      </c>
      <c r="J71" s="446">
        <v>9945.9100000000017</v>
      </c>
      <c r="K71" s="410">
        <v>0.6298483436092549</v>
      </c>
      <c r="L71" s="397">
        <v>58</v>
      </c>
      <c r="M71" s="440">
        <v>0.76315789473684215</v>
      </c>
    </row>
    <row r="72" spans="1:13" ht="14.4" customHeight="1" x14ac:dyDescent="0.3">
      <c r="A72" s="427" t="s">
        <v>1608</v>
      </c>
      <c r="B72" s="432">
        <v>5776.2000000000007</v>
      </c>
      <c r="C72" s="394">
        <v>1</v>
      </c>
      <c r="D72" s="435">
        <v>37</v>
      </c>
      <c r="E72" s="443" t="s">
        <v>1608</v>
      </c>
      <c r="F72" s="432">
        <v>634.58000000000004</v>
      </c>
      <c r="G72" s="410">
        <v>0.10986115439216093</v>
      </c>
      <c r="H72" s="397">
        <v>3</v>
      </c>
      <c r="I72" s="440">
        <v>8.1081081081081086E-2</v>
      </c>
      <c r="J72" s="446">
        <v>5141.6200000000008</v>
      </c>
      <c r="K72" s="410">
        <v>0.89013884560783907</v>
      </c>
      <c r="L72" s="397">
        <v>34</v>
      </c>
      <c r="M72" s="440">
        <v>0.91891891891891897</v>
      </c>
    </row>
    <row r="73" spans="1:13" ht="14.4" customHeight="1" x14ac:dyDescent="0.3">
      <c r="A73" s="427" t="s">
        <v>1609</v>
      </c>
      <c r="B73" s="432">
        <v>108828.37000000002</v>
      </c>
      <c r="C73" s="394">
        <v>1</v>
      </c>
      <c r="D73" s="435">
        <v>633</v>
      </c>
      <c r="E73" s="443" t="s">
        <v>1609</v>
      </c>
      <c r="F73" s="432">
        <v>30731.139999999996</v>
      </c>
      <c r="G73" s="410">
        <v>0.2823816988162185</v>
      </c>
      <c r="H73" s="397">
        <v>199</v>
      </c>
      <c r="I73" s="440">
        <v>0.31437598736176936</v>
      </c>
      <c r="J73" s="446">
        <v>78097.230000000025</v>
      </c>
      <c r="K73" s="410">
        <v>0.71761830118378145</v>
      </c>
      <c r="L73" s="397">
        <v>434</v>
      </c>
      <c r="M73" s="440">
        <v>0.6856240126382307</v>
      </c>
    </row>
    <row r="74" spans="1:13" ht="14.4" customHeight="1" x14ac:dyDescent="0.3">
      <c r="A74" s="427" t="s">
        <v>1610</v>
      </c>
      <c r="B74" s="432">
        <v>55845.110000000008</v>
      </c>
      <c r="C74" s="394">
        <v>1</v>
      </c>
      <c r="D74" s="435">
        <v>352</v>
      </c>
      <c r="E74" s="443" t="s">
        <v>1610</v>
      </c>
      <c r="F74" s="432">
        <v>2571.19</v>
      </c>
      <c r="G74" s="410">
        <v>4.6041452868478543E-2</v>
      </c>
      <c r="H74" s="397">
        <v>15</v>
      </c>
      <c r="I74" s="440">
        <v>4.261363636363636E-2</v>
      </c>
      <c r="J74" s="446">
        <v>53273.920000000006</v>
      </c>
      <c r="K74" s="410">
        <v>0.95395854713152139</v>
      </c>
      <c r="L74" s="397">
        <v>337</v>
      </c>
      <c r="M74" s="440">
        <v>0.95738636363636365</v>
      </c>
    </row>
    <row r="75" spans="1:13" ht="14.4" customHeight="1" x14ac:dyDescent="0.3">
      <c r="A75" s="427" t="s">
        <v>1611</v>
      </c>
      <c r="B75" s="432">
        <v>63687.530000000006</v>
      </c>
      <c r="C75" s="394">
        <v>1</v>
      </c>
      <c r="D75" s="435">
        <v>72</v>
      </c>
      <c r="E75" s="443" t="s">
        <v>1611</v>
      </c>
      <c r="F75" s="432">
        <v>38720.540000000008</v>
      </c>
      <c r="G75" s="410">
        <v>0.60797678917678244</v>
      </c>
      <c r="H75" s="397">
        <v>53</v>
      </c>
      <c r="I75" s="440">
        <v>0.73611111111111116</v>
      </c>
      <c r="J75" s="446">
        <v>24966.989999999998</v>
      </c>
      <c r="K75" s="410">
        <v>0.39202321082321762</v>
      </c>
      <c r="L75" s="397">
        <v>19</v>
      </c>
      <c r="M75" s="440">
        <v>0.2638888888888889</v>
      </c>
    </row>
    <row r="76" spans="1:13" ht="14.4" customHeight="1" x14ac:dyDescent="0.3">
      <c r="A76" s="427" t="s">
        <v>1612</v>
      </c>
      <c r="B76" s="432">
        <v>179097.5</v>
      </c>
      <c r="C76" s="394">
        <v>1</v>
      </c>
      <c r="D76" s="435">
        <v>1253</v>
      </c>
      <c r="E76" s="443" t="s">
        <v>1612</v>
      </c>
      <c r="F76" s="432">
        <v>5146.37</v>
      </c>
      <c r="G76" s="410">
        <v>2.873501863510099E-2</v>
      </c>
      <c r="H76" s="397">
        <v>38</v>
      </c>
      <c r="I76" s="440">
        <v>3.0327214684756583E-2</v>
      </c>
      <c r="J76" s="446">
        <v>173951.13</v>
      </c>
      <c r="K76" s="410">
        <v>0.97126498136489903</v>
      </c>
      <c r="L76" s="397">
        <v>1215</v>
      </c>
      <c r="M76" s="440">
        <v>0.96967278531524337</v>
      </c>
    </row>
    <row r="77" spans="1:13" ht="14.4" customHeight="1" x14ac:dyDescent="0.3">
      <c r="A77" s="427" t="s">
        <v>1613</v>
      </c>
      <c r="B77" s="432">
        <v>5919.59</v>
      </c>
      <c r="C77" s="394">
        <v>1</v>
      </c>
      <c r="D77" s="435">
        <v>48</v>
      </c>
      <c r="E77" s="443" t="s">
        <v>1613</v>
      </c>
      <c r="F77" s="432">
        <v>670.05</v>
      </c>
      <c r="G77" s="410">
        <v>0.11319196092972654</v>
      </c>
      <c r="H77" s="397">
        <v>6</v>
      </c>
      <c r="I77" s="440">
        <v>0.125</v>
      </c>
      <c r="J77" s="446">
        <v>5249.54</v>
      </c>
      <c r="K77" s="410">
        <v>0.88680803907027339</v>
      </c>
      <c r="L77" s="397">
        <v>42</v>
      </c>
      <c r="M77" s="440">
        <v>0.875</v>
      </c>
    </row>
    <row r="78" spans="1:13" ht="14.4" customHeight="1" x14ac:dyDescent="0.3">
      <c r="A78" s="427" t="s">
        <v>1614</v>
      </c>
      <c r="B78" s="432">
        <v>5007.3999999999996</v>
      </c>
      <c r="C78" s="394">
        <v>1</v>
      </c>
      <c r="D78" s="435">
        <v>46</v>
      </c>
      <c r="E78" s="443" t="s">
        <v>1614</v>
      </c>
      <c r="F78" s="432">
        <v>624.41999999999996</v>
      </c>
      <c r="G78" s="410">
        <v>0.12469944482166394</v>
      </c>
      <c r="H78" s="397">
        <v>4</v>
      </c>
      <c r="I78" s="440">
        <v>8.6956521739130432E-2</v>
      </c>
      <c r="J78" s="446">
        <v>4382.9799999999996</v>
      </c>
      <c r="K78" s="410">
        <v>0.87530055517833605</v>
      </c>
      <c r="L78" s="397">
        <v>42</v>
      </c>
      <c r="M78" s="440">
        <v>0.91304347826086951</v>
      </c>
    </row>
    <row r="79" spans="1:13" ht="14.4" customHeight="1" x14ac:dyDescent="0.3">
      <c r="A79" s="427" t="s">
        <v>1615</v>
      </c>
      <c r="B79" s="432">
        <v>127.5</v>
      </c>
      <c r="C79" s="394">
        <v>1</v>
      </c>
      <c r="D79" s="435">
        <v>1</v>
      </c>
      <c r="E79" s="443" t="s">
        <v>1615</v>
      </c>
      <c r="F79" s="432"/>
      <c r="G79" s="410">
        <v>0</v>
      </c>
      <c r="H79" s="397"/>
      <c r="I79" s="440">
        <v>0</v>
      </c>
      <c r="J79" s="446">
        <v>127.5</v>
      </c>
      <c r="K79" s="410">
        <v>1</v>
      </c>
      <c r="L79" s="397">
        <v>1</v>
      </c>
      <c r="M79" s="440">
        <v>1</v>
      </c>
    </row>
    <row r="80" spans="1:13" ht="14.4" customHeight="1" x14ac:dyDescent="0.3">
      <c r="A80" s="427" t="s">
        <v>1616</v>
      </c>
      <c r="B80" s="432">
        <v>454919.35999999993</v>
      </c>
      <c r="C80" s="394">
        <v>1</v>
      </c>
      <c r="D80" s="435">
        <v>1089</v>
      </c>
      <c r="E80" s="443" t="s">
        <v>1616</v>
      </c>
      <c r="F80" s="432">
        <v>339595.34</v>
      </c>
      <c r="G80" s="410">
        <v>0.74649568662015198</v>
      </c>
      <c r="H80" s="397">
        <v>852</v>
      </c>
      <c r="I80" s="440">
        <v>0.78236914600550966</v>
      </c>
      <c r="J80" s="446">
        <v>115324.01999999992</v>
      </c>
      <c r="K80" s="410">
        <v>0.25350431337984808</v>
      </c>
      <c r="L80" s="397">
        <v>237</v>
      </c>
      <c r="M80" s="440">
        <v>0.21763085399449036</v>
      </c>
    </row>
    <row r="81" spans="1:13" ht="14.4" customHeight="1" x14ac:dyDescent="0.3">
      <c r="A81" s="427" t="s">
        <v>1617</v>
      </c>
      <c r="B81" s="432">
        <v>41235.230000000003</v>
      </c>
      <c r="C81" s="394">
        <v>1</v>
      </c>
      <c r="D81" s="435">
        <v>135</v>
      </c>
      <c r="E81" s="443" t="s">
        <v>1617</v>
      </c>
      <c r="F81" s="432">
        <v>8263.8900000000012</v>
      </c>
      <c r="G81" s="410">
        <v>0.20040848565656116</v>
      </c>
      <c r="H81" s="397">
        <v>24</v>
      </c>
      <c r="I81" s="440">
        <v>0.17777777777777778</v>
      </c>
      <c r="J81" s="446">
        <v>32971.340000000004</v>
      </c>
      <c r="K81" s="410">
        <v>0.79959151434343889</v>
      </c>
      <c r="L81" s="397">
        <v>111</v>
      </c>
      <c r="M81" s="440">
        <v>0.82222222222222219</v>
      </c>
    </row>
    <row r="82" spans="1:13" ht="14.4" customHeight="1" x14ac:dyDescent="0.3">
      <c r="A82" s="427" t="s">
        <v>1618</v>
      </c>
      <c r="B82" s="432">
        <v>1428.48</v>
      </c>
      <c r="C82" s="394">
        <v>1</v>
      </c>
      <c r="D82" s="435">
        <v>4</v>
      </c>
      <c r="E82" s="443" t="s">
        <v>1618</v>
      </c>
      <c r="F82" s="432">
        <v>1095.17</v>
      </c>
      <c r="G82" s="410">
        <v>0.76666806675627241</v>
      </c>
      <c r="H82" s="397">
        <v>3</v>
      </c>
      <c r="I82" s="440">
        <v>0.75</v>
      </c>
      <c r="J82" s="446">
        <v>333.31</v>
      </c>
      <c r="K82" s="410">
        <v>0.23333193324372759</v>
      </c>
      <c r="L82" s="397">
        <v>1</v>
      </c>
      <c r="M82" s="440">
        <v>0.25</v>
      </c>
    </row>
    <row r="83" spans="1:13" ht="14.4" customHeight="1" x14ac:dyDescent="0.3">
      <c r="A83" s="427" t="s">
        <v>1619</v>
      </c>
      <c r="B83" s="432">
        <v>16704.430000000004</v>
      </c>
      <c r="C83" s="394">
        <v>1</v>
      </c>
      <c r="D83" s="435">
        <v>90</v>
      </c>
      <c r="E83" s="443" t="s">
        <v>1619</v>
      </c>
      <c r="F83" s="432">
        <v>1998.71</v>
      </c>
      <c r="G83" s="410">
        <v>0.11965149364569755</v>
      </c>
      <c r="H83" s="397">
        <v>13</v>
      </c>
      <c r="I83" s="440">
        <v>0.14444444444444443</v>
      </c>
      <c r="J83" s="446">
        <v>14705.720000000003</v>
      </c>
      <c r="K83" s="410">
        <v>0.8803485063543024</v>
      </c>
      <c r="L83" s="397">
        <v>77</v>
      </c>
      <c r="M83" s="440">
        <v>0.85555555555555551</v>
      </c>
    </row>
    <row r="84" spans="1:13" ht="14.4" customHeight="1" x14ac:dyDescent="0.3">
      <c r="A84" s="427" t="s">
        <v>1620</v>
      </c>
      <c r="B84" s="432">
        <v>96.63</v>
      </c>
      <c r="C84" s="394">
        <v>1</v>
      </c>
      <c r="D84" s="435">
        <v>1</v>
      </c>
      <c r="E84" s="443" t="s">
        <v>1620</v>
      </c>
      <c r="F84" s="432"/>
      <c r="G84" s="410">
        <v>0</v>
      </c>
      <c r="H84" s="397"/>
      <c r="I84" s="440">
        <v>0</v>
      </c>
      <c r="J84" s="446">
        <v>96.63</v>
      </c>
      <c r="K84" s="410">
        <v>1</v>
      </c>
      <c r="L84" s="397">
        <v>1</v>
      </c>
      <c r="M84" s="440">
        <v>1</v>
      </c>
    </row>
    <row r="85" spans="1:13" ht="14.4" customHeight="1" x14ac:dyDescent="0.3">
      <c r="A85" s="427" t="s">
        <v>1621</v>
      </c>
      <c r="B85" s="432">
        <v>12476.689999999999</v>
      </c>
      <c r="C85" s="394">
        <v>1</v>
      </c>
      <c r="D85" s="435">
        <v>94</v>
      </c>
      <c r="E85" s="443" t="s">
        <v>1621</v>
      </c>
      <c r="F85" s="432">
        <v>6304.7400000000007</v>
      </c>
      <c r="G85" s="410">
        <v>0.50532152357716675</v>
      </c>
      <c r="H85" s="397">
        <v>43</v>
      </c>
      <c r="I85" s="440">
        <v>0.45744680851063829</v>
      </c>
      <c r="J85" s="446">
        <v>6171.9499999999989</v>
      </c>
      <c r="K85" s="410">
        <v>0.49467847642283325</v>
      </c>
      <c r="L85" s="397">
        <v>51</v>
      </c>
      <c r="M85" s="440">
        <v>0.54255319148936165</v>
      </c>
    </row>
    <row r="86" spans="1:13" ht="14.4" customHeight="1" x14ac:dyDescent="0.3">
      <c r="A86" s="427" t="s">
        <v>1622</v>
      </c>
      <c r="B86" s="432">
        <v>2155.36</v>
      </c>
      <c r="C86" s="394">
        <v>1</v>
      </c>
      <c r="D86" s="435">
        <v>7</v>
      </c>
      <c r="E86" s="443" t="s">
        <v>1622</v>
      </c>
      <c r="F86" s="432"/>
      <c r="G86" s="410">
        <v>0</v>
      </c>
      <c r="H86" s="397"/>
      <c r="I86" s="440">
        <v>0</v>
      </c>
      <c r="J86" s="446">
        <v>2155.36</v>
      </c>
      <c r="K86" s="410">
        <v>1</v>
      </c>
      <c r="L86" s="397">
        <v>7</v>
      </c>
      <c r="M86" s="440">
        <v>1</v>
      </c>
    </row>
    <row r="87" spans="1:13" ht="14.4" customHeight="1" x14ac:dyDescent="0.3">
      <c r="A87" s="427" t="s">
        <v>1623</v>
      </c>
      <c r="B87" s="432">
        <v>49040.38</v>
      </c>
      <c r="C87" s="394">
        <v>1</v>
      </c>
      <c r="D87" s="435">
        <v>110</v>
      </c>
      <c r="E87" s="443" t="s">
        <v>1623</v>
      </c>
      <c r="F87" s="432">
        <v>35871.93</v>
      </c>
      <c r="G87" s="410">
        <v>0.73147740698583497</v>
      </c>
      <c r="H87" s="397">
        <v>80</v>
      </c>
      <c r="I87" s="440">
        <v>0.72727272727272729</v>
      </c>
      <c r="J87" s="446">
        <v>13168.449999999997</v>
      </c>
      <c r="K87" s="410">
        <v>0.26852259301416503</v>
      </c>
      <c r="L87" s="397">
        <v>30</v>
      </c>
      <c r="M87" s="440">
        <v>0.27272727272727271</v>
      </c>
    </row>
    <row r="88" spans="1:13" ht="14.4" customHeight="1" x14ac:dyDescent="0.3">
      <c r="A88" s="427" t="s">
        <v>1624</v>
      </c>
      <c r="B88" s="432">
        <v>15081.359999999997</v>
      </c>
      <c r="C88" s="394">
        <v>1</v>
      </c>
      <c r="D88" s="435">
        <v>97</v>
      </c>
      <c r="E88" s="443" t="s">
        <v>1624</v>
      </c>
      <c r="F88" s="432">
        <v>4258.46</v>
      </c>
      <c r="G88" s="410">
        <v>0.28236578133537032</v>
      </c>
      <c r="H88" s="397">
        <v>24</v>
      </c>
      <c r="I88" s="440">
        <v>0.24742268041237114</v>
      </c>
      <c r="J88" s="446">
        <v>10822.899999999998</v>
      </c>
      <c r="K88" s="410">
        <v>0.71763421866462973</v>
      </c>
      <c r="L88" s="397">
        <v>73</v>
      </c>
      <c r="M88" s="440">
        <v>0.75257731958762886</v>
      </c>
    </row>
    <row r="89" spans="1:13" ht="14.4" customHeight="1" x14ac:dyDescent="0.3">
      <c r="A89" s="427" t="s">
        <v>1625</v>
      </c>
      <c r="B89" s="432">
        <v>7293.8600000000006</v>
      </c>
      <c r="C89" s="394">
        <v>1</v>
      </c>
      <c r="D89" s="435">
        <v>44</v>
      </c>
      <c r="E89" s="443" t="s">
        <v>1625</v>
      </c>
      <c r="F89" s="432">
        <v>4168.5600000000004</v>
      </c>
      <c r="G89" s="410">
        <v>0.57151631646343637</v>
      </c>
      <c r="H89" s="397">
        <v>25</v>
      </c>
      <c r="I89" s="440">
        <v>0.56818181818181823</v>
      </c>
      <c r="J89" s="446">
        <v>3125.3</v>
      </c>
      <c r="K89" s="410">
        <v>0.42848368353656363</v>
      </c>
      <c r="L89" s="397">
        <v>19</v>
      </c>
      <c r="M89" s="440">
        <v>0.43181818181818182</v>
      </c>
    </row>
    <row r="90" spans="1:13" ht="14.4" customHeight="1" x14ac:dyDescent="0.3">
      <c r="A90" s="427" t="s">
        <v>1626</v>
      </c>
      <c r="B90" s="432">
        <v>3340.97</v>
      </c>
      <c r="C90" s="394">
        <v>1</v>
      </c>
      <c r="D90" s="435">
        <v>24</v>
      </c>
      <c r="E90" s="443" t="s">
        <v>1626</v>
      </c>
      <c r="F90" s="432">
        <v>1764.78</v>
      </c>
      <c r="G90" s="410">
        <v>0.5282238391844285</v>
      </c>
      <c r="H90" s="397">
        <v>11</v>
      </c>
      <c r="I90" s="440">
        <v>0.45833333333333331</v>
      </c>
      <c r="J90" s="446">
        <v>1576.1899999999998</v>
      </c>
      <c r="K90" s="410">
        <v>0.4717761608155715</v>
      </c>
      <c r="L90" s="397">
        <v>13</v>
      </c>
      <c r="M90" s="440">
        <v>0.54166666666666663</v>
      </c>
    </row>
    <row r="91" spans="1:13" ht="14.4" customHeight="1" x14ac:dyDescent="0.3">
      <c r="A91" s="427" t="s">
        <v>1627</v>
      </c>
      <c r="B91" s="432">
        <v>552.66</v>
      </c>
      <c r="C91" s="394">
        <v>1</v>
      </c>
      <c r="D91" s="435">
        <v>2</v>
      </c>
      <c r="E91" s="443" t="s">
        <v>1627</v>
      </c>
      <c r="F91" s="432"/>
      <c r="G91" s="410">
        <v>0</v>
      </c>
      <c r="H91" s="397"/>
      <c r="I91" s="440">
        <v>0</v>
      </c>
      <c r="J91" s="446">
        <v>552.66</v>
      </c>
      <c r="K91" s="410">
        <v>1</v>
      </c>
      <c r="L91" s="397">
        <v>2</v>
      </c>
      <c r="M91" s="440">
        <v>1</v>
      </c>
    </row>
    <row r="92" spans="1:13" ht="14.4" customHeight="1" x14ac:dyDescent="0.3">
      <c r="A92" s="427" t="s">
        <v>1628</v>
      </c>
      <c r="B92" s="432">
        <v>28481.800000000007</v>
      </c>
      <c r="C92" s="394">
        <v>1</v>
      </c>
      <c r="D92" s="435">
        <v>264</v>
      </c>
      <c r="E92" s="443" t="s">
        <v>1628</v>
      </c>
      <c r="F92" s="432">
        <v>4739.84</v>
      </c>
      <c r="G92" s="410">
        <v>0.16641644839862646</v>
      </c>
      <c r="H92" s="397">
        <v>56</v>
      </c>
      <c r="I92" s="440">
        <v>0.21212121212121213</v>
      </c>
      <c r="J92" s="446">
        <v>23741.960000000006</v>
      </c>
      <c r="K92" s="410">
        <v>0.83358355160137354</v>
      </c>
      <c r="L92" s="397">
        <v>208</v>
      </c>
      <c r="M92" s="440">
        <v>0.78787878787878785</v>
      </c>
    </row>
    <row r="93" spans="1:13" ht="14.4" customHeight="1" x14ac:dyDescent="0.3">
      <c r="A93" s="427" t="s">
        <v>1629</v>
      </c>
      <c r="B93" s="432">
        <v>84.84</v>
      </c>
      <c r="C93" s="394">
        <v>1</v>
      </c>
      <c r="D93" s="435">
        <v>2</v>
      </c>
      <c r="E93" s="443" t="s">
        <v>1629</v>
      </c>
      <c r="F93" s="432"/>
      <c r="G93" s="410">
        <v>0</v>
      </c>
      <c r="H93" s="397"/>
      <c r="I93" s="440">
        <v>0</v>
      </c>
      <c r="J93" s="446">
        <v>84.84</v>
      </c>
      <c r="K93" s="410">
        <v>1</v>
      </c>
      <c r="L93" s="397">
        <v>2</v>
      </c>
      <c r="M93" s="440">
        <v>1</v>
      </c>
    </row>
    <row r="94" spans="1:13" ht="14.4" customHeight="1" x14ac:dyDescent="0.3">
      <c r="A94" s="427" t="s">
        <v>1630</v>
      </c>
      <c r="B94" s="432">
        <v>23136.61</v>
      </c>
      <c r="C94" s="394">
        <v>1</v>
      </c>
      <c r="D94" s="435">
        <v>68</v>
      </c>
      <c r="E94" s="443" t="s">
        <v>1630</v>
      </c>
      <c r="F94" s="432">
        <v>1837.25</v>
      </c>
      <c r="G94" s="410">
        <v>7.940878114814573E-2</v>
      </c>
      <c r="H94" s="397">
        <v>4</v>
      </c>
      <c r="I94" s="440">
        <v>5.8823529411764705E-2</v>
      </c>
      <c r="J94" s="446">
        <v>21299.360000000001</v>
      </c>
      <c r="K94" s="410">
        <v>0.92059121885185424</v>
      </c>
      <c r="L94" s="397">
        <v>64</v>
      </c>
      <c r="M94" s="440">
        <v>0.94117647058823528</v>
      </c>
    </row>
    <row r="95" spans="1:13" ht="14.4" customHeight="1" x14ac:dyDescent="0.3">
      <c r="A95" s="427" t="s">
        <v>1631</v>
      </c>
      <c r="B95" s="432">
        <v>33766.730000000003</v>
      </c>
      <c r="C95" s="394">
        <v>1</v>
      </c>
      <c r="D95" s="435">
        <v>68</v>
      </c>
      <c r="E95" s="443" t="s">
        <v>1631</v>
      </c>
      <c r="F95" s="432">
        <v>29540.530000000002</v>
      </c>
      <c r="G95" s="410">
        <v>0.87484130088995882</v>
      </c>
      <c r="H95" s="397">
        <v>55</v>
      </c>
      <c r="I95" s="440">
        <v>0.80882352941176472</v>
      </c>
      <c r="J95" s="446">
        <v>4226.2</v>
      </c>
      <c r="K95" s="410">
        <v>0.12515869911004113</v>
      </c>
      <c r="L95" s="397">
        <v>13</v>
      </c>
      <c r="M95" s="440">
        <v>0.19117647058823528</v>
      </c>
    </row>
    <row r="96" spans="1:13" ht="14.4" customHeight="1" x14ac:dyDescent="0.3">
      <c r="A96" s="427" t="s">
        <v>1632</v>
      </c>
      <c r="B96" s="432">
        <v>22388.58</v>
      </c>
      <c r="C96" s="394">
        <v>1</v>
      </c>
      <c r="D96" s="435">
        <v>69</v>
      </c>
      <c r="E96" s="443" t="s">
        <v>1632</v>
      </c>
      <c r="F96" s="432">
        <v>12313.17</v>
      </c>
      <c r="G96" s="410">
        <v>0.54997547856987805</v>
      </c>
      <c r="H96" s="397">
        <v>38</v>
      </c>
      <c r="I96" s="440">
        <v>0.55072463768115942</v>
      </c>
      <c r="J96" s="446">
        <v>10075.41</v>
      </c>
      <c r="K96" s="410">
        <v>0.45002452143012195</v>
      </c>
      <c r="L96" s="397">
        <v>31</v>
      </c>
      <c r="M96" s="440">
        <v>0.44927536231884058</v>
      </c>
    </row>
    <row r="97" spans="1:13" ht="14.4" customHeight="1" x14ac:dyDescent="0.3">
      <c r="A97" s="427" t="s">
        <v>1633</v>
      </c>
      <c r="B97" s="432">
        <v>11314.280000000002</v>
      </c>
      <c r="C97" s="394">
        <v>1</v>
      </c>
      <c r="D97" s="435">
        <v>73</v>
      </c>
      <c r="E97" s="443" t="s">
        <v>1633</v>
      </c>
      <c r="F97" s="432">
        <v>2203.4000000000005</v>
      </c>
      <c r="G97" s="410">
        <v>0.19474504785103428</v>
      </c>
      <c r="H97" s="397">
        <v>14</v>
      </c>
      <c r="I97" s="440">
        <v>0.19178082191780821</v>
      </c>
      <c r="J97" s="446">
        <v>9110.880000000001</v>
      </c>
      <c r="K97" s="410">
        <v>0.8052549521489657</v>
      </c>
      <c r="L97" s="397">
        <v>59</v>
      </c>
      <c r="M97" s="440">
        <v>0.80821917808219179</v>
      </c>
    </row>
    <row r="98" spans="1:13" ht="14.4" customHeight="1" x14ac:dyDescent="0.3">
      <c r="A98" s="427" t="s">
        <v>1634</v>
      </c>
      <c r="B98" s="432">
        <v>5752.8499999999995</v>
      </c>
      <c r="C98" s="394">
        <v>1</v>
      </c>
      <c r="D98" s="435">
        <v>26</v>
      </c>
      <c r="E98" s="443" t="s">
        <v>1634</v>
      </c>
      <c r="F98" s="432">
        <v>2698.4999999999995</v>
      </c>
      <c r="G98" s="410">
        <v>0.46907185134324725</v>
      </c>
      <c r="H98" s="397">
        <v>7</v>
      </c>
      <c r="I98" s="440">
        <v>0.26923076923076922</v>
      </c>
      <c r="J98" s="446">
        <v>3054.35</v>
      </c>
      <c r="K98" s="410">
        <v>0.53092814865675275</v>
      </c>
      <c r="L98" s="397">
        <v>19</v>
      </c>
      <c r="M98" s="440">
        <v>0.73076923076923073</v>
      </c>
    </row>
    <row r="99" spans="1:13" ht="14.4" customHeight="1" x14ac:dyDescent="0.3">
      <c r="A99" s="427" t="s">
        <v>1635</v>
      </c>
      <c r="B99" s="432">
        <v>5913.14</v>
      </c>
      <c r="C99" s="394">
        <v>1</v>
      </c>
      <c r="D99" s="435">
        <v>25</v>
      </c>
      <c r="E99" s="443" t="s">
        <v>1635</v>
      </c>
      <c r="F99" s="432"/>
      <c r="G99" s="410">
        <v>0</v>
      </c>
      <c r="H99" s="397"/>
      <c r="I99" s="440">
        <v>0</v>
      </c>
      <c r="J99" s="446">
        <v>5913.14</v>
      </c>
      <c r="K99" s="410">
        <v>1</v>
      </c>
      <c r="L99" s="397">
        <v>25</v>
      </c>
      <c r="M99" s="440">
        <v>1</v>
      </c>
    </row>
    <row r="100" spans="1:13" ht="14.4" customHeight="1" x14ac:dyDescent="0.3">
      <c r="A100" s="427" t="s">
        <v>1636</v>
      </c>
      <c r="B100" s="432">
        <v>0</v>
      </c>
      <c r="C100" s="394"/>
      <c r="D100" s="435">
        <v>1</v>
      </c>
      <c r="E100" s="443" t="s">
        <v>1636</v>
      </c>
      <c r="F100" s="432">
        <v>0</v>
      </c>
      <c r="G100" s="410"/>
      <c r="H100" s="397">
        <v>1</v>
      </c>
      <c r="I100" s="440">
        <v>1</v>
      </c>
      <c r="J100" s="446"/>
      <c r="K100" s="410"/>
      <c r="L100" s="397"/>
      <c r="M100" s="440">
        <v>0</v>
      </c>
    </row>
    <row r="101" spans="1:13" ht="14.4" customHeight="1" x14ac:dyDescent="0.3">
      <c r="A101" s="427" t="s">
        <v>1637</v>
      </c>
      <c r="B101" s="432">
        <v>77658.61</v>
      </c>
      <c r="C101" s="394">
        <v>1</v>
      </c>
      <c r="D101" s="435">
        <v>174</v>
      </c>
      <c r="E101" s="443" t="s">
        <v>1637</v>
      </c>
      <c r="F101" s="432">
        <v>20144.16</v>
      </c>
      <c r="G101" s="410">
        <v>0.25939377488214121</v>
      </c>
      <c r="H101" s="397">
        <v>37</v>
      </c>
      <c r="I101" s="440">
        <v>0.21264367816091953</v>
      </c>
      <c r="J101" s="446">
        <v>57514.450000000004</v>
      </c>
      <c r="K101" s="410">
        <v>0.7406062251178589</v>
      </c>
      <c r="L101" s="397">
        <v>137</v>
      </c>
      <c r="M101" s="440">
        <v>0.78735632183908044</v>
      </c>
    </row>
    <row r="102" spans="1:13" ht="14.4" customHeight="1" x14ac:dyDescent="0.3">
      <c r="A102" s="427" t="s">
        <v>1638</v>
      </c>
      <c r="B102" s="432">
        <v>15204.079999999998</v>
      </c>
      <c r="C102" s="394">
        <v>1</v>
      </c>
      <c r="D102" s="435">
        <v>59</v>
      </c>
      <c r="E102" s="443" t="s">
        <v>1638</v>
      </c>
      <c r="F102" s="432">
        <v>2315.8999999999996</v>
      </c>
      <c r="G102" s="410">
        <v>0.15232095595392814</v>
      </c>
      <c r="H102" s="397">
        <v>10</v>
      </c>
      <c r="I102" s="440">
        <v>0.16949152542372881</v>
      </c>
      <c r="J102" s="446">
        <v>12888.179999999998</v>
      </c>
      <c r="K102" s="410">
        <v>0.84767904404607186</v>
      </c>
      <c r="L102" s="397">
        <v>49</v>
      </c>
      <c r="M102" s="440">
        <v>0.83050847457627119</v>
      </c>
    </row>
    <row r="103" spans="1:13" ht="14.4" customHeight="1" x14ac:dyDescent="0.3">
      <c r="A103" s="427" t="s">
        <v>1639</v>
      </c>
      <c r="B103" s="432">
        <v>190316.94999999998</v>
      </c>
      <c r="C103" s="394">
        <v>1</v>
      </c>
      <c r="D103" s="435">
        <v>464</v>
      </c>
      <c r="E103" s="443" t="s">
        <v>1639</v>
      </c>
      <c r="F103" s="432">
        <v>147868.03999999998</v>
      </c>
      <c r="G103" s="410">
        <v>0.77695675555960719</v>
      </c>
      <c r="H103" s="397">
        <v>351</v>
      </c>
      <c r="I103" s="440">
        <v>0.75646551724137934</v>
      </c>
      <c r="J103" s="446">
        <v>42448.909999999996</v>
      </c>
      <c r="K103" s="410">
        <v>0.22304324444039272</v>
      </c>
      <c r="L103" s="397">
        <v>113</v>
      </c>
      <c r="M103" s="440">
        <v>0.24353448275862069</v>
      </c>
    </row>
    <row r="104" spans="1:13" ht="14.4" customHeight="1" x14ac:dyDescent="0.3">
      <c r="A104" s="427" t="s">
        <v>1640</v>
      </c>
      <c r="B104" s="432">
        <v>534.11</v>
      </c>
      <c r="C104" s="394">
        <v>1</v>
      </c>
      <c r="D104" s="435">
        <v>6</v>
      </c>
      <c r="E104" s="443" t="s">
        <v>1640</v>
      </c>
      <c r="F104" s="432">
        <v>394.08</v>
      </c>
      <c r="G104" s="410">
        <v>0.73782554155511038</v>
      </c>
      <c r="H104" s="397">
        <v>5</v>
      </c>
      <c r="I104" s="440">
        <v>0.83333333333333337</v>
      </c>
      <c r="J104" s="446">
        <v>140.03</v>
      </c>
      <c r="K104" s="410">
        <v>0.26217445844488962</v>
      </c>
      <c r="L104" s="397">
        <v>1</v>
      </c>
      <c r="M104" s="440">
        <v>0.16666666666666666</v>
      </c>
    </row>
    <row r="105" spans="1:13" ht="14.4" customHeight="1" x14ac:dyDescent="0.3">
      <c r="A105" s="427" t="s">
        <v>1641</v>
      </c>
      <c r="B105" s="432">
        <v>2733.7599999999998</v>
      </c>
      <c r="C105" s="394">
        <v>1</v>
      </c>
      <c r="D105" s="435">
        <v>11</v>
      </c>
      <c r="E105" s="443" t="s">
        <v>1641</v>
      </c>
      <c r="F105" s="432">
        <v>885.82999999999993</v>
      </c>
      <c r="G105" s="410">
        <v>0.32403356549221585</v>
      </c>
      <c r="H105" s="397">
        <v>5</v>
      </c>
      <c r="I105" s="440">
        <v>0.45454545454545453</v>
      </c>
      <c r="J105" s="446">
        <v>1847.9299999999998</v>
      </c>
      <c r="K105" s="410">
        <v>0.67596643450778415</v>
      </c>
      <c r="L105" s="397">
        <v>6</v>
      </c>
      <c r="M105" s="440">
        <v>0.54545454545454541</v>
      </c>
    </row>
    <row r="106" spans="1:13" ht="14.4" customHeight="1" thickBot="1" x14ac:dyDescent="0.35">
      <c r="A106" s="428" t="s">
        <v>1642</v>
      </c>
      <c r="B106" s="433">
        <v>1472.2399999999998</v>
      </c>
      <c r="C106" s="400">
        <v>1</v>
      </c>
      <c r="D106" s="436">
        <v>6</v>
      </c>
      <c r="E106" s="444" t="s">
        <v>1642</v>
      </c>
      <c r="F106" s="433"/>
      <c r="G106" s="411">
        <v>0</v>
      </c>
      <c r="H106" s="403"/>
      <c r="I106" s="441">
        <v>0</v>
      </c>
      <c r="J106" s="447">
        <v>1472.2399999999998</v>
      </c>
      <c r="K106" s="411">
        <v>1</v>
      </c>
      <c r="L106" s="403">
        <v>6</v>
      </c>
      <c r="M106" s="44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03" t="s">
        <v>1643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1616</v>
      </c>
      <c r="B5" s="391">
        <v>57493.250000000007</v>
      </c>
      <c r="C5" s="409">
        <v>0.48389692340931351</v>
      </c>
      <c r="D5" s="391">
        <v>61319.760000000009</v>
      </c>
      <c r="E5" s="409">
        <v>0.51610307659068655</v>
      </c>
      <c r="F5" s="392">
        <v>118813.01000000001</v>
      </c>
    </row>
    <row r="6" spans="1:6" ht="14.4" customHeight="1" x14ac:dyDescent="0.3">
      <c r="A6" s="420" t="s">
        <v>1546</v>
      </c>
      <c r="B6" s="397">
        <v>22618.350000000002</v>
      </c>
      <c r="C6" s="410">
        <v>0.35984913870937107</v>
      </c>
      <c r="D6" s="397">
        <v>40236.739999999991</v>
      </c>
      <c r="E6" s="410">
        <v>0.64015086129062881</v>
      </c>
      <c r="F6" s="398">
        <v>62855.09</v>
      </c>
    </row>
    <row r="7" spans="1:6" ht="14.4" customHeight="1" x14ac:dyDescent="0.3">
      <c r="A7" s="420" t="s">
        <v>1566</v>
      </c>
      <c r="B7" s="397">
        <v>12192.919999999998</v>
      </c>
      <c r="C7" s="410">
        <v>0.37463110438705022</v>
      </c>
      <c r="D7" s="397">
        <v>20353.55</v>
      </c>
      <c r="E7" s="410">
        <v>0.62536889561294973</v>
      </c>
      <c r="F7" s="398">
        <v>32546.469999999998</v>
      </c>
    </row>
    <row r="8" spans="1:6" ht="14.4" customHeight="1" x14ac:dyDescent="0.3">
      <c r="A8" s="420" t="s">
        <v>1587</v>
      </c>
      <c r="B8" s="397">
        <v>9099.61</v>
      </c>
      <c r="C8" s="410">
        <v>0.10132623915331283</v>
      </c>
      <c r="D8" s="397">
        <v>80705.460000000006</v>
      </c>
      <c r="E8" s="410">
        <v>0.89867376084668715</v>
      </c>
      <c r="F8" s="398">
        <v>89805.07</v>
      </c>
    </row>
    <row r="9" spans="1:6" ht="14.4" customHeight="1" x14ac:dyDescent="0.3">
      <c r="A9" s="420" t="s">
        <v>1594</v>
      </c>
      <c r="B9" s="397">
        <v>6728.29</v>
      </c>
      <c r="C9" s="410">
        <v>0.58030714933812644</v>
      </c>
      <c r="D9" s="397">
        <v>4866.07</v>
      </c>
      <c r="E9" s="410">
        <v>0.41969285066187351</v>
      </c>
      <c r="F9" s="398">
        <v>11594.36</v>
      </c>
    </row>
    <row r="10" spans="1:6" ht="14.4" customHeight="1" x14ac:dyDescent="0.3">
      <c r="A10" s="420" t="s">
        <v>1605</v>
      </c>
      <c r="B10" s="397">
        <v>6276.35</v>
      </c>
      <c r="C10" s="410">
        <v>9.6466163183181242E-2</v>
      </c>
      <c r="D10" s="397">
        <v>58786.360000000022</v>
      </c>
      <c r="E10" s="410">
        <v>0.90353383681681876</v>
      </c>
      <c r="F10" s="398">
        <v>65062.710000000021</v>
      </c>
    </row>
    <row r="11" spans="1:6" ht="14.4" customHeight="1" x14ac:dyDescent="0.3">
      <c r="A11" s="420" t="s">
        <v>1548</v>
      </c>
      <c r="B11" s="397">
        <v>5474.25</v>
      </c>
      <c r="C11" s="410">
        <v>0.13492307222121444</v>
      </c>
      <c r="D11" s="397">
        <v>35098.870000000003</v>
      </c>
      <c r="E11" s="410">
        <v>0.86507692777878553</v>
      </c>
      <c r="F11" s="398">
        <v>40573.120000000003</v>
      </c>
    </row>
    <row r="12" spans="1:6" ht="14.4" customHeight="1" x14ac:dyDescent="0.3">
      <c r="A12" s="420" t="s">
        <v>1583</v>
      </c>
      <c r="B12" s="397">
        <v>4719.55</v>
      </c>
      <c r="C12" s="410">
        <v>0.24435989982359882</v>
      </c>
      <c r="D12" s="397">
        <v>14594.380000000001</v>
      </c>
      <c r="E12" s="410">
        <v>0.75564010017640126</v>
      </c>
      <c r="F12" s="398">
        <v>19313.93</v>
      </c>
    </row>
    <row r="13" spans="1:6" ht="14.4" customHeight="1" x14ac:dyDescent="0.3">
      <c r="A13" s="420" t="s">
        <v>1617</v>
      </c>
      <c r="B13" s="397">
        <v>4048.4300000000007</v>
      </c>
      <c r="C13" s="410">
        <v>0.12847028075771649</v>
      </c>
      <c r="D13" s="397">
        <v>27464.149999999991</v>
      </c>
      <c r="E13" s="410">
        <v>0.87152971924228351</v>
      </c>
      <c r="F13" s="398">
        <v>31512.579999999991</v>
      </c>
    </row>
    <row r="14" spans="1:6" ht="14.4" customHeight="1" x14ac:dyDescent="0.3">
      <c r="A14" s="420" t="s">
        <v>1628</v>
      </c>
      <c r="B14" s="397">
        <v>3546.53</v>
      </c>
      <c r="C14" s="410">
        <v>0.22054986194373277</v>
      </c>
      <c r="D14" s="397">
        <v>12533.869999999999</v>
      </c>
      <c r="E14" s="410">
        <v>0.77945013805626717</v>
      </c>
      <c r="F14" s="398">
        <v>16080.4</v>
      </c>
    </row>
    <row r="15" spans="1:6" ht="14.4" customHeight="1" x14ac:dyDescent="0.3">
      <c r="A15" s="420" t="s">
        <v>1554</v>
      </c>
      <c r="B15" s="397">
        <v>3535.2099999999996</v>
      </c>
      <c r="C15" s="410">
        <v>0.9269083739295958</v>
      </c>
      <c r="D15" s="397">
        <v>278.77</v>
      </c>
      <c r="E15" s="410">
        <v>7.3091626070404148E-2</v>
      </c>
      <c r="F15" s="398">
        <v>3813.9799999999996</v>
      </c>
    </row>
    <row r="16" spans="1:6" ht="14.4" customHeight="1" x14ac:dyDescent="0.3">
      <c r="A16" s="420" t="s">
        <v>1595</v>
      </c>
      <c r="B16" s="397">
        <v>3460.7299999999996</v>
      </c>
      <c r="C16" s="410">
        <v>0.1039186170568948</v>
      </c>
      <c r="D16" s="397">
        <v>29841.580000000009</v>
      </c>
      <c r="E16" s="410">
        <v>0.89608138294310513</v>
      </c>
      <c r="F16" s="398">
        <v>33302.310000000012</v>
      </c>
    </row>
    <row r="17" spans="1:6" ht="14.4" customHeight="1" x14ac:dyDescent="0.3">
      <c r="A17" s="420" t="s">
        <v>1609</v>
      </c>
      <c r="B17" s="397">
        <v>3376.46</v>
      </c>
      <c r="C17" s="410">
        <v>5.9999299866601505E-2</v>
      </c>
      <c r="D17" s="397">
        <v>52898.529999999984</v>
      </c>
      <c r="E17" s="410">
        <v>0.94000070013339854</v>
      </c>
      <c r="F17" s="398">
        <v>56274.989999999983</v>
      </c>
    </row>
    <row r="18" spans="1:6" ht="14.4" customHeight="1" x14ac:dyDescent="0.3">
      <c r="A18" s="420" t="s">
        <v>1571</v>
      </c>
      <c r="B18" s="397">
        <v>3182.8799999999997</v>
      </c>
      <c r="C18" s="410">
        <v>0.18291982775118515</v>
      </c>
      <c r="D18" s="397">
        <v>14217.529999999999</v>
      </c>
      <c r="E18" s="410">
        <v>0.8170801722488148</v>
      </c>
      <c r="F18" s="398">
        <v>17400.41</v>
      </c>
    </row>
    <row r="19" spans="1:6" ht="14.4" customHeight="1" x14ac:dyDescent="0.3">
      <c r="A19" s="420" t="s">
        <v>1564</v>
      </c>
      <c r="B19" s="397">
        <v>3030.1699999999996</v>
      </c>
      <c r="C19" s="410">
        <v>0.15842617911087639</v>
      </c>
      <c r="D19" s="397">
        <v>16096.53</v>
      </c>
      <c r="E19" s="410">
        <v>0.84157382088912358</v>
      </c>
      <c r="F19" s="398">
        <v>19126.7</v>
      </c>
    </row>
    <row r="20" spans="1:6" ht="14.4" customHeight="1" x14ac:dyDescent="0.3">
      <c r="A20" s="420" t="s">
        <v>1637</v>
      </c>
      <c r="B20" s="397">
        <v>2781.48</v>
      </c>
      <c r="C20" s="410">
        <v>4.0498601576071595E-2</v>
      </c>
      <c r="D20" s="397">
        <v>65899.41</v>
      </c>
      <c r="E20" s="410">
        <v>0.95950139842392845</v>
      </c>
      <c r="F20" s="398">
        <v>68680.89</v>
      </c>
    </row>
    <row r="21" spans="1:6" ht="14.4" customHeight="1" x14ac:dyDescent="0.3">
      <c r="A21" s="420" t="s">
        <v>1581</v>
      </c>
      <c r="B21" s="397">
        <v>2681.83</v>
      </c>
      <c r="C21" s="410">
        <v>0.46008879830638161</v>
      </c>
      <c r="D21" s="397">
        <v>3147.1099999999997</v>
      </c>
      <c r="E21" s="410">
        <v>0.53991120169361839</v>
      </c>
      <c r="F21" s="398">
        <v>5828.94</v>
      </c>
    </row>
    <row r="22" spans="1:6" ht="14.4" customHeight="1" x14ac:dyDescent="0.3">
      <c r="A22" s="420" t="s">
        <v>1584</v>
      </c>
      <c r="B22" s="397">
        <v>2605.81</v>
      </c>
      <c r="C22" s="410">
        <v>6.3534863580262876E-2</v>
      </c>
      <c r="D22" s="397">
        <v>38408.049999999996</v>
      </c>
      <c r="E22" s="410">
        <v>0.93646513641973717</v>
      </c>
      <c r="F22" s="398">
        <v>41013.859999999993</v>
      </c>
    </row>
    <row r="23" spans="1:6" ht="14.4" customHeight="1" x14ac:dyDescent="0.3">
      <c r="A23" s="420" t="s">
        <v>1598</v>
      </c>
      <c r="B23" s="397">
        <v>2209.39</v>
      </c>
      <c r="C23" s="410">
        <v>5.7401886471368416E-2</v>
      </c>
      <c r="D23" s="397">
        <v>36280.460000000006</v>
      </c>
      <c r="E23" s="410">
        <v>0.94259811352863154</v>
      </c>
      <c r="F23" s="398">
        <v>38489.850000000006</v>
      </c>
    </row>
    <row r="24" spans="1:6" ht="14.4" customHeight="1" x14ac:dyDescent="0.3">
      <c r="A24" s="420" t="s">
        <v>1582</v>
      </c>
      <c r="B24" s="397">
        <v>2138.61</v>
      </c>
      <c r="C24" s="410">
        <v>0.20607288736771207</v>
      </c>
      <c r="D24" s="397">
        <v>8239.32</v>
      </c>
      <c r="E24" s="410">
        <v>0.79392711263228788</v>
      </c>
      <c r="F24" s="398">
        <v>10377.93</v>
      </c>
    </row>
    <row r="25" spans="1:6" ht="14.4" customHeight="1" x14ac:dyDescent="0.3">
      <c r="A25" s="420" t="s">
        <v>1551</v>
      </c>
      <c r="B25" s="397">
        <v>2115.8200000000002</v>
      </c>
      <c r="C25" s="410">
        <v>0.12191253011340096</v>
      </c>
      <c r="D25" s="397">
        <v>15239.410000000002</v>
      </c>
      <c r="E25" s="410">
        <v>0.87808746988659891</v>
      </c>
      <c r="F25" s="398">
        <v>17355.230000000003</v>
      </c>
    </row>
    <row r="26" spans="1:6" ht="14.4" customHeight="1" x14ac:dyDescent="0.3">
      <c r="A26" s="420" t="s">
        <v>1612</v>
      </c>
      <c r="B26" s="397">
        <v>2056.5499999999997</v>
      </c>
      <c r="C26" s="410">
        <v>2.262816594069043E-2</v>
      </c>
      <c r="D26" s="397">
        <v>88827.970000000059</v>
      </c>
      <c r="E26" s="410">
        <v>0.9773718340593095</v>
      </c>
      <c r="F26" s="398">
        <v>90884.520000000062</v>
      </c>
    </row>
    <row r="27" spans="1:6" ht="14.4" customHeight="1" x14ac:dyDescent="0.3">
      <c r="A27" s="420" t="s">
        <v>1547</v>
      </c>
      <c r="B27" s="397">
        <v>2011.6799999999998</v>
      </c>
      <c r="C27" s="410">
        <v>5.8880845958483571E-2</v>
      </c>
      <c r="D27" s="397">
        <v>32153.59</v>
      </c>
      <c r="E27" s="410">
        <v>0.94111915404151647</v>
      </c>
      <c r="F27" s="398">
        <v>34165.269999999997</v>
      </c>
    </row>
    <row r="28" spans="1:6" ht="14.4" customHeight="1" x14ac:dyDescent="0.3">
      <c r="A28" s="420" t="s">
        <v>1630</v>
      </c>
      <c r="B28" s="397">
        <v>1903.9700000000003</v>
      </c>
      <c r="C28" s="410">
        <v>0.1113374800960652</v>
      </c>
      <c r="D28" s="397">
        <v>15196.919999999998</v>
      </c>
      <c r="E28" s="410">
        <v>0.88866251990393474</v>
      </c>
      <c r="F28" s="398">
        <v>17100.89</v>
      </c>
    </row>
    <row r="29" spans="1:6" ht="14.4" customHeight="1" x14ac:dyDescent="0.3">
      <c r="A29" s="420" t="s">
        <v>1610</v>
      </c>
      <c r="B29" s="397">
        <v>1902.6299999999999</v>
      </c>
      <c r="C29" s="410">
        <v>6.6473925833793371E-2</v>
      </c>
      <c r="D29" s="397">
        <v>26719.569999999989</v>
      </c>
      <c r="E29" s="410">
        <v>0.93352607416620659</v>
      </c>
      <c r="F29" s="398">
        <v>28622.19999999999</v>
      </c>
    </row>
    <row r="30" spans="1:6" ht="14.4" customHeight="1" x14ac:dyDescent="0.3">
      <c r="A30" s="420" t="s">
        <v>1555</v>
      </c>
      <c r="B30" s="397">
        <v>1896.83</v>
      </c>
      <c r="C30" s="410">
        <v>0.15873359905671827</v>
      </c>
      <c r="D30" s="397">
        <v>10052.939999999999</v>
      </c>
      <c r="E30" s="410">
        <v>0.84126640094328176</v>
      </c>
      <c r="F30" s="398">
        <v>11949.769999999999</v>
      </c>
    </row>
    <row r="31" spans="1:6" ht="14.4" customHeight="1" x14ac:dyDescent="0.3">
      <c r="A31" s="420" t="s">
        <v>1588</v>
      </c>
      <c r="B31" s="397">
        <v>1684.26</v>
      </c>
      <c r="C31" s="410">
        <v>8.4332499151297369E-2</v>
      </c>
      <c r="D31" s="397">
        <v>18287.400000000005</v>
      </c>
      <c r="E31" s="410">
        <v>0.91566750084870274</v>
      </c>
      <c r="F31" s="398">
        <v>19971.660000000003</v>
      </c>
    </row>
    <row r="32" spans="1:6" ht="14.4" customHeight="1" x14ac:dyDescent="0.3">
      <c r="A32" s="420" t="s">
        <v>1626</v>
      </c>
      <c r="B32" s="397">
        <v>1499.31</v>
      </c>
      <c r="C32" s="410">
        <v>0.49596265998021855</v>
      </c>
      <c r="D32" s="397">
        <v>1523.72</v>
      </c>
      <c r="E32" s="410">
        <v>0.50403734001978151</v>
      </c>
      <c r="F32" s="398">
        <v>3023.0299999999997</v>
      </c>
    </row>
    <row r="33" spans="1:6" ht="14.4" customHeight="1" x14ac:dyDescent="0.3">
      <c r="A33" s="420" t="s">
        <v>1597</v>
      </c>
      <c r="B33" s="397">
        <v>1485.1399999999999</v>
      </c>
      <c r="C33" s="410">
        <v>0.16625731295296647</v>
      </c>
      <c r="D33" s="397">
        <v>7447.6400000000012</v>
      </c>
      <c r="E33" s="410">
        <v>0.83374268704703358</v>
      </c>
      <c r="F33" s="398">
        <v>8932.7800000000007</v>
      </c>
    </row>
    <row r="34" spans="1:6" ht="14.4" customHeight="1" x14ac:dyDescent="0.3">
      <c r="A34" s="420" t="s">
        <v>1639</v>
      </c>
      <c r="B34" s="397">
        <v>1418.1299999999999</v>
      </c>
      <c r="C34" s="410">
        <v>3.0469590462216554E-2</v>
      </c>
      <c r="D34" s="397">
        <v>45124.34</v>
      </c>
      <c r="E34" s="410">
        <v>0.96953040953778347</v>
      </c>
      <c r="F34" s="398">
        <v>46542.469999999994</v>
      </c>
    </row>
    <row r="35" spans="1:6" ht="14.4" customHeight="1" x14ac:dyDescent="0.3">
      <c r="A35" s="420" t="s">
        <v>1552</v>
      </c>
      <c r="B35" s="397">
        <v>1308.8499999999999</v>
      </c>
      <c r="C35" s="410">
        <v>0.490283115696102</v>
      </c>
      <c r="D35" s="397">
        <v>1360.73</v>
      </c>
      <c r="E35" s="410">
        <v>0.50971688430389805</v>
      </c>
      <c r="F35" s="398">
        <v>2669.58</v>
      </c>
    </row>
    <row r="36" spans="1:6" ht="14.4" customHeight="1" x14ac:dyDescent="0.3">
      <c r="A36" s="420" t="s">
        <v>1545</v>
      </c>
      <c r="B36" s="397">
        <v>848.11</v>
      </c>
      <c r="C36" s="410">
        <v>0.10457918502935976</v>
      </c>
      <c r="D36" s="397">
        <v>7261.63</v>
      </c>
      <c r="E36" s="410">
        <v>0.8954208149706403</v>
      </c>
      <c r="F36" s="398">
        <v>8109.74</v>
      </c>
    </row>
    <row r="37" spans="1:6" ht="14.4" customHeight="1" x14ac:dyDescent="0.3">
      <c r="A37" s="420" t="s">
        <v>1542</v>
      </c>
      <c r="B37" s="397">
        <v>837.75</v>
      </c>
      <c r="C37" s="410">
        <v>1.9518481223349211E-2</v>
      </c>
      <c r="D37" s="397">
        <v>42083.109999999986</v>
      </c>
      <c r="E37" s="410">
        <v>0.9804815187766508</v>
      </c>
      <c r="F37" s="398">
        <v>42920.859999999986</v>
      </c>
    </row>
    <row r="38" spans="1:6" ht="14.4" customHeight="1" x14ac:dyDescent="0.3">
      <c r="A38" s="420" t="s">
        <v>1632</v>
      </c>
      <c r="B38" s="397">
        <v>806.02</v>
      </c>
      <c r="C38" s="410">
        <v>8.9252138786954011E-2</v>
      </c>
      <c r="D38" s="397">
        <v>8224.7999999999993</v>
      </c>
      <c r="E38" s="410">
        <v>0.91074786121304596</v>
      </c>
      <c r="F38" s="398">
        <v>9030.82</v>
      </c>
    </row>
    <row r="39" spans="1:6" ht="14.4" customHeight="1" x14ac:dyDescent="0.3">
      <c r="A39" s="420" t="s">
        <v>1592</v>
      </c>
      <c r="B39" s="397">
        <v>785.94</v>
      </c>
      <c r="C39" s="410">
        <v>3.6951364342878427E-2</v>
      </c>
      <c r="D39" s="397">
        <v>20483.64</v>
      </c>
      <c r="E39" s="410">
        <v>0.96304863565712162</v>
      </c>
      <c r="F39" s="398">
        <v>21269.579999999998</v>
      </c>
    </row>
    <row r="40" spans="1:6" ht="14.4" customHeight="1" x14ac:dyDescent="0.3">
      <c r="A40" s="420" t="s">
        <v>1638</v>
      </c>
      <c r="B40" s="397">
        <v>698.55</v>
      </c>
      <c r="C40" s="410">
        <v>7.9843136896318792E-2</v>
      </c>
      <c r="D40" s="397">
        <v>8050.4799999999987</v>
      </c>
      <c r="E40" s="410">
        <v>0.92015686310368117</v>
      </c>
      <c r="F40" s="398">
        <v>8749.0299999999988</v>
      </c>
    </row>
    <row r="41" spans="1:6" ht="14.4" customHeight="1" x14ac:dyDescent="0.3">
      <c r="A41" s="420" t="s">
        <v>1624</v>
      </c>
      <c r="B41" s="397">
        <v>686.09</v>
      </c>
      <c r="C41" s="410">
        <v>7.2557200040186773E-2</v>
      </c>
      <c r="D41" s="397">
        <v>8769.7599999999984</v>
      </c>
      <c r="E41" s="410">
        <v>0.92744279995981316</v>
      </c>
      <c r="F41" s="398">
        <v>9455.8499999999985</v>
      </c>
    </row>
    <row r="42" spans="1:6" ht="14.4" customHeight="1" x14ac:dyDescent="0.3">
      <c r="A42" s="420" t="s">
        <v>1604</v>
      </c>
      <c r="B42" s="397">
        <v>661.58</v>
      </c>
      <c r="C42" s="410">
        <v>7.7582668614891742E-2</v>
      </c>
      <c r="D42" s="397">
        <v>7865.8399999999974</v>
      </c>
      <c r="E42" s="410">
        <v>0.92241733138510817</v>
      </c>
      <c r="F42" s="398">
        <v>8527.4199999999983</v>
      </c>
    </row>
    <row r="43" spans="1:6" ht="14.4" customHeight="1" x14ac:dyDescent="0.3">
      <c r="A43" s="420" t="s">
        <v>1565</v>
      </c>
      <c r="B43" s="397">
        <v>530.99</v>
      </c>
      <c r="C43" s="410">
        <v>6.7483550733589293E-3</v>
      </c>
      <c r="D43" s="397">
        <v>78153.369999999937</v>
      </c>
      <c r="E43" s="410">
        <v>0.99325164492664098</v>
      </c>
      <c r="F43" s="398">
        <v>78684.359999999942</v>
      </c>
    </row>
    <row r="44" spans="1:6" ht="14.4" customHeight="1" x14ac:dyDescent="0.3">
      <c r="A44" s="420" t="s">
        <v>1574</v>
      </c>
      <c r="B44" s="397">
        <v>497.53</v>
      </c>
      <c r="C44" s="410">
        <v>0.14619518745647467</v>
      </c>
      <c r="D44" s="397">
        <v>2905.6599999999994</v>
      </c>
      <c r="E44" s="410">
        <v>0.85380481254352525</v>
      </c>
      <c r="F44" s="398">
        <v>3403.1899999999996</v>
      </c>
    </row>
    <row r="45" spans="1:6" ht="14.4" customHeight="1" x14ac:dyDescent="0.3">
      <c r="A45" s="420" t="s">
        <v>1623</v>
      </c>
      <c r="B45" s="397">
        <v>483.15</v>
      </c>
      <c r="C45" s="410">
        <v>3.7694969947009375E-2</v>
      </c>
      <c r="D45" s="397">
        <v>12334.209999999997</v>
      </c>
      <c r="E45" s="410">
        <v>0.96230503005299062</v>
      </c>
      <c r="F45" s="398">
        <v>12817.359999999997</v>
      </c>
    </row>
    <row r="46" spans="1:6" ht="14.4" customHeight="1" x14ac:dyDescent="0.3">
      <c r="A46" s="420" t="s">
        <v>1562</v>
      </c>
      <c r="B46" s="397">
        <v>413.22</v>
      </c>
      <c r="C46" s="410">
        <v>0.75420248590045436</v>
      </c>
      <c r="D46" s="397">
        <v>134.67000000000002</v>
      </c>
      <c r="E46" s="410">
        <v>0.24579751409954551</v>
      </c>
      <c r="F46" s="398">
        <v>547.8900000000001</v>
      </c>
    </row>
    <row r="47" spans="1:6" ht="14.4" customHeight="1" x14ac:dyDescent="0.3">
      <c r="A47" s="420" t="s">
        <v>1596</v>
      </c>
      <c r="B47" s="397">
        <v>386.52</v>
      </c>
      <c r="C47" s="410">
        <v>4.1212798444124094E-2</v>
      </c>
      <c r="D47" s="397">
        <v>8992.119999999999</v>
      </c>
      <c r="E47" s="410">
        <v>0.95878720155587582</v>
      </c>
      <c r="F47" s="398">
        <v>9378.64</v>
      </c>
    </row>
    <row r="48" spans="1:6" ht="14.4" customHeight="1" x14ac:dyDescent="0.3">
      <c r="A48" s="420" t="s">
        <v>1603</v>
      </c>
      <c r="B48" s="397">
        <v>350.81</v>
      </c>
      <c r="C48" s="410">
        <v>5.2163504431094972E-2</v>
      </c>
      <c r="D48" s="397">
        <v>6374.3900000000012</v>
      </c>
      <c r="E48" s="410">
        <v>0.94783649556890492</v>
      </c>
      <c r="F48" s="398">
        <v>6725.2000000000016</v>
      </c>
    </row>
    <row r="49" spans="1:6" ht="14.4" customHeight="1" x14ac:dyDescent="0.3">
      <c r="A49" s="420" t="s">
        <v>1589</v>
      </c>
      <c r="B49" s="397">
        <v>314.35000000000002</v>
      </c>
      <c r="C49" s="410">
        <v>4.8863479154328385E-2</v>
      </c>
      <c r="D49" s="397">
        <v>6118.88</v>
      </c>
      <c r="E49" s="410">
        <v>0.95113652084567157</v>
      </c>
      <c r="F49" s="398">
        <v>6433.2300000000005</v>
      </c>
    </row>
    <row r="50" spans="1:6" ht="14.4" customHeight="1" x14ac:dyDescent="0.3">
      <c r="A50" s="420" t="s">
        <v>1576</v>
      </c>
      <c r="B50" s="397">
        <v>304.77999999999997</v>
      </c>
      <c r="C50" s="410">
        <v>8.4045964687899568E-3</v>
      </c>
      <c r="D50" s="397">
        <v>35958.710000000006</v>
      </c>
      <c r="E50" s="410">
        <v>0.99159540353121012</v>
      </c>
      <c r="F50" s="398">
        <v>36263.490000000005</v>
      </c>
    </row>
    <row r="51" spans="1:6" ht="14.4" customHeight="1" x14ac:dyDescent="0.3">
      <c r="A51" s="420" t="s">
        <v>1559</v>
      </c>
      <c r="B51" s="397">
        <v>261.98</v>
      </c>
      <c r="C51" s="410">
        <v>4.9440543208105855E-2</v>
      </c>
      <c r="D51" s="397">
        <v>5036.91</v>
      </c>
      <c r="E51" s="410">
        <v>0.95055945679189424</v>
      </c>
      <c r="F51" s="398">
        <v>5298.8899999999994</v>
      </c>
    </row>
    <row r="52" spans="1:6" ht="14.4" customHeight="1" x14ac:dyDescent="0.3">
      <c r="A52" s="420" t="s">
        <v>1573</v>
      </c>
      <c r="B52" s="397">
        <v>141.5</v>
      </c>
      <c r="C52" s="410">
        <v>0.10491351122908217</v>
      </c>
      <c r="D52" s="397">
        <v>1207.23</v>
      </c>
      <c r="E52" s="410">
        <v>0.89508648877091779</v>
      </c>
      <c r="F52" s="398">
        <v>1348.73</v>
      </c>
    </row>
    <row r="53" spans="1:6" ht="14.4" customHeight="1" x14ac:dyDescent="0.3">
      <c r="A53" s="420" t="s">
        <v>1549</v>
      </c>
      <c r="B53" s="397">
        <v>138.13</v>
      </c>
      <c r="C53" s="410">
        <v>1.1717212502884135E-2</v>
      </c>
      <c r="D53" s="397">
        <v>11650.509999999998</v>
      </c>
      <c r="E53" s="410">
        <v>0.98828278749711596</v>
      </c>
      <c r="F53" s="398">
        <v>11788.639999999998</v>
      </c>
    </row>
    <row r="54" spans="1:6" ht="14.4" customHeight="1" x14ac:dyDescent="0.3">
      <c r="A54" s="420" t="s">
        <v>1580</v>
      </c>
      <c r="B54" s="397">
        <v>103.61</v>
      </c>
      <c r="C54" s="410">
        <v>8.1227578334713106E-3</v>
      </c>
      <c r="D54" s="397">
        <v>12651.910000000002</v>
      </c>
      <c r="E54" s="410">
        <v>0.99187724216652862</v>
      </c>
      <c r="F54" s="398">
        <v>12755.520000000002</v>
      </c>
    </row>
    <row r="55" spans="1:6" ht="14.4" customHeight="1" x14ac:dyDescent="0.3">
      <c r="A55" s="420" t="s">
        <v>1635</v>
      </c>
      <c r="B55" s="397">
        <v>97.22</v>
      </c>
      <c r="C55" s="410">
        <v>3.6499611426683537E-2</v>
      </c>
      <c r="D55" s="397">
        <v>2566.37</v>
      </c>
      <c r="E55" s="410">
        <v>0.96350038857331655</v>
      </c>
      <c r="F55" s="398">
        <v>2663.5899999999997</v>
      </c>
    </row>
    <row r="56" spans="1:6" ht="14.4" customHeight="1" x14ac:dyDescent="0.3">
      <c r="A56" s="420" t="s">
        <v>1602</v>
      </c>
      <c r="B56" s="397">
        <v>96.63</v>
      </c>
      <c r="C56" s="410">
        <v>2.7176068185691604E-3</v>
      </c>
      <c r="D56" s="397">
        <v>35460.39</v>
      </c>
      <c r="E56" s="410">
        <v>0.99728239318143086</v>
      </c>
      <c r="F56" s="398">
        <v>35557.019999999997</v>
      </c>
    </row>
    <row r="57" spans="1:6" ht="14.4" customHeight="1" x14ac:dyDescent="0.3">
      <c r="A57" s="420" t="s">
        <v>1619</v>
      </c>
      <c r="B57" s="397">
        <v>95.24</v>
      </c>
      <c r="C57" s="410">
        <v>1.2800903213666486E-2</v>
      </c>
      <c r="D57" s="397">
        <v>7344.8599999999979</v>
      </c>
      <c r="E57" s="410">
        <v>0.98719909678633355</v>
      </c>
      <c r="F57" s="398">
        <v>7440.0999999999976</v>
      </c>
    </row>
    <row r="58" spans="1:6" ht="14.4" customHeight="1" x14ac:dyDescent="0.3">
      <c r="A58" s="420" t="s">
        <v>1606</v>
      </c>
      <c r="B58" s="397">
        <v>13.96</v>
      </c>
      <c r="C58" s="410">
        <v>2.6889849852163614E-3</v>
      </c>
      <c r="D58" s="397">
        <v>5177.59</v>
      </c>
      <c r="E58" s="410">
        <v>0.99731101501478359</v>
      </c>
      <c r="F58" s="398">
        <v>5191.55</v>
      </c>
    </row>
    <row r="59" spans="1:6" ht="14.4" customHeight="1" x14ac:dyDescent="0.3">
      <c r="A59" s="420" t="s">
        <v>1569</v>
      </c>
      <c r="B59" s="397">
        <v>0</v>
      </c>
      <c r="C59" s="410">
        <v>0</v>
      </c>
      <c r="D59" s="397">
        <v>4911.63</v>
      </c>
      <c r="E59" s="410">
        <v>1</v>
      </c>
      <c r="F59" s="398">
        <v>4911.63</v>
      </c>
    </row>
    <row r="60" spans="1:6" ht="14.4" customHeight="1" x14ac:dyDescent="0.3">
      <c r="A60" s="420" t="s">
        <v>1558</v>
      </c>
      <c r="B60" s="397"/>
      <c r="C60" s="410">
        <v>0</v>
      </c>
      <c r="D60" s="397">
        <v>1278.8800000000001</v>
      </c>
      <c r="E60" s="410">
        <v>1</v>
      </c>
      <c r="F60" s="398">
        <v>1278.8800000000001</v>
      </c>
    </row>
    <row r="61" spans="1:6" ht="14.4" customHeight="1" x14ac:dyDescent="0.3">
      <c r="A61" s="420" t="s">
        <v>1550</v>
      </c>
      <c r="B61" s="397"/>
      <c r="C61" s="410">
        <v>0</v>
      </c>
      <c r="D61" s="397">
        <v>1166.47</v>
      </c>
      <c r="E61" s="410">
        <v>1</v>
      </c>
      <c r="F61" s="398">
        <v>1166.47</v>
      </c>
    </row>
    <row r="62" spans="1:6" ht="14.4" customHeight="1" x14ac:dyDescent="0.3">
      <c r="A62" s="420" t="s">
        <v>1601</v>
      </c>
      <c r="B62" s="397"/>
      <c r="C62" s="410">
        <v>0</v>
      </c>
      <c r="D62" s="397">
        <v>10966.639999999998</v>
      </c>
      <c r="E62" s="410">
        <v>1</v>
      </c>
      <c r="F62" s="398">
        <v>10966.639999999998</v>
      </c>
    </row>
    <row r="63" spans="1:6" ht="14.4" customHeight="1" x14ac:dyDescent="0.3">
      <c r="A63" s="420" t="s">
        <v>1613</v>
      </c>
      <c r="B63" s="397"/>
      <c r="C63" s="410">
        <v>0</v>
      </c>
      <c r="D63" s="397">
        <v>3792.41</v>
      </c>
      <c r="E63" s="410">
        <v>1</v>
      </c>
      <c r="F63" s="398">
        <v>3792.41</v>
      </c>
    </row>
    <row r="64" spans="1:6" ht="14.4" customHeight="1" x14ac:dyDescent="0.3">
      <c r="A64" s="420" t="s">
        <v>1563</v>
      </c>
      <c r="B64" s="397"/>
      <c r="C64" s="410">
        <v>0</v>
      </c>
      <c r="D64" s="397">
        <v>275.02</v>
      </c>
      <c r="E64" s="410">
        <v>1</v>
      </c>
      <c r="F64" s="398">
        <v>275.02</v>
      </c>
    </row>
    <row r="65" spans="1:6" ht="14.4" customHeight="1" x14ac:dyDescent="0.3">
      <c r="A65" s="420" t="s">
        <v>1600</v>
      </c>
      <c r="B65" s="397"/>
      <c r="C65" s="410">
        <v>0</v>
      </c>
      <c r="D65" s="397">
        <v>333.31</v>
      </c>
      <c r="E65" s="410">
        <v>1</v>
      </c>
      <c r="F65" s="398">
        <v>333.31</v>
      </c>
    </row>
    <row r="66" spans="1:6" ht="14.4" customHeight="1" x14ac:dyDescent="0.3">
      <c r="A66" s="420" t="s">
        <v>1541</v>
      </c>
      <c r="B66" s="397"/>
      <c r="C66" s="410">
        <v>0</v>
      </c>
      <c r="D66" s="397">
        <v>6455.7700000000013</v>
      </c>
      <c r="E66" s="410">
        <v>1</v>
      </c>
      <c r="F66" s="398">
        <v>6455.7700000000013</v>
      </c>
    </row>
    <row r="67" spans="1:6" ht="14.4" customHeight="1" x14ac:dyDescent="0.3">
      <c r="A67" s="420" t="s">
        <v>1570</v>
      </c>
      <c r="B67" s="397"/>
      <c r="C67" s="410">
        <v>0</v>
      </c>
      <c r="D67" s="397">
        <v>225.72</v>
      </c>
      <c r="E67" s="410">
        <v>1</v>
      </c>
      <c r="F67" s="398">
        <v>225.72</v>
      </c>
    </row>
    <row r="68" spans="1:6" ht="14.4" customHeight="1" x14ac:dyDescent="0.3">
      <c r="A68" s="420" t="s">
        <v>1560</v>
      </c>
      <c r="B68" s="397"/>
      <c r="C68" s="410">
        <v>0</v>
      </c>
      <c r="D68" s="397">
        <v>764.85</v>
      </c>
      <c r="E68" s="410">
        <v>1</v>
      </c>
      <c r="F68" s="398">
        <v>764.85</v>
      </c>
    </row>
    <row r="69" spans="1:6" ht="14.4" customHeight="1" x14ac:dyDescent="0.3">
      <c r="A69" s="420" t="s">
        <v>1567</v>
      </c>
      <c r="B69" s="397">
        <v>0</v>
      </c>
      <c r="C69" s="410">
        <v>0</v>
      </c>
      <c r="D69" s="397">
        <v>21930.050000000003</v>
      </c>
      <c r="E69" s="410">
        <v>1</v>
      </c>
      <c r="F69" s="398">
        <v>21930.050000000003</v>
      </c>
    </row>
    <row r="70" spans="1:6" ht="14.4" customHeight="1" x14ac:dyDescent="0.3">
      <c r="A70" s="420" t="s">
        <v>1543</v>
      </c>
      <c r="B70" s="397"/>
      <c r="C70" s="410">
        <v>0</v>
      </c>
      <c r="D70" s="397">
        <v>4030.45</v>
      </c>
      <c r="E70" s="410">
        <v>1</v>
      </c>
      <c r="F70" s="398">
        <v>4030.45</v>
      </c>
    </row>
    <row r="71" spans="1:6" ht="14.4" customHeight="1" x14ac:dyDescent="0.3">
      <c r="A71" s="420" t="s">
        <v>1568</v>
      </c>
      <c r="B71" s="397">
        <v>0</v>
      </c>
      <c r="C71" s="410">
        <v>0</v>
      </c>
      <c r="D71" s="397">
        <v>1939.4400000000003</v>
      </c>
      <c r="E71" s="410">
        <v>1</v>
      </c>
      <c r="F71" s="398">
        <v>1939.4400000000003</v>
      </c>
    </row>
    <row r="72" spans="1:6" ht="14.4" customHeight="1" x14ac:dyDescent="0.3">
      <c r="A72" s="420" t="s">
        <v>1599</v>
      </c>
      <c r="B72" s="397"/>
      <c r="C72" s="410">
        <v>0</v>
      </c>
      <c r="D72" s="397">
        <v>333.31</v>
      </c>
      <c r="E72" s="410">
        <v>1</v>
      </c>
      <c r="F72" s="398">
        <v>333.31</v>
      </c>
    </row>
    <row r="73" spans="1:6" ht="14.4" customHeight="1" x14ac:dyDescent="0.3">
      <c r="A73" s="420" t="s">
        <v>1618</v>
      </c>
      <c r="B73" s="397"/>
      <c r="C73" s="410">
        <v>0</v>
      </c>
      <c r="D73" s="397">
        <v>1428.48</v>
      </c>
      <c r="E73" s="410">
        <v>1</v>
      </c>
      <c r="F73" s="398">
        <v>1428.48</v>
      </c>
    </row>
    <row r="74" spans="1:6" ht="14.4" customHeight="1" x14ac:dyDescent="0.3">
      <c r="A74" s="420" t="s">
        <v>1620</v>
      </c>
      <c r="B74" s="397"/>
      <c r="C74" s="410">
        <v>0</v>
      </c>
      <c r="D74" s="397">
        <v>96.63</v>
      </c>
      <c r="E74" s="410">
        <v>1</v>
      </c>
      <c r="F74" s="398">
        <v>96.63</v>
      </c>
    </row>
    <row r="75" spans="1:6" ht="14.4" customHeight="1" x14ac:dyDescent="0.3">
      <c r="A75" s="420" t="s">
        <v>1622</v>
      </c>
      <c r="B75" s="397">
        <v>0</v>
      </c>
      <c r="C75" s="410">
        <v>0</v>
      </c>
      <c r="D75" s="397">
        <v>1504.52</v>
      </c>
      <c r="E75" s="410">
        <v>1</v>
      </c>
      <c r="F75" s="398">
        <v>1504.52</v>
      </c>
    </row>
    <row r="76" spans="1:6" ht="14.4" customHeight="1" x14ac:dyDescent="0.3">
      <c r="A76" s="420" t="s">
        <v>1621</v>
      </c>
      <c r="B76" s="397"/>
      <c r="C76" s="410">
        <v>0</v>
      </c>
      <c r="D76" s="397">
        <v>6369.7499999999982</v>
      </c>
      <c r="E76" s="410">
        <v>1</v>
      </c>
      <c r="F76" s="398">
        <v>6369.7499999999982</v>
      </c>
    </row>
    <row r="77" spans="1:6" ht="14.4" customHeight="1" x14ac:dyDescent="0.3">
      <c r="A77" s="420" t="s">
        <v>1607</v>
      </c>
      <c r="B77" s="397"/>
      <c r="C77" s="410">
        <v>0</v>
      </c>
      <c r="D77" s="397">
        <v>9853.15</v>
      </c>
      <c r="E77" s="410">
        <v>1</v>
      </c>
      <c r="F77" s="398">
        <v>9853.15</v>
      </c>
    </row>
    <row r="78" spans="1:6" ht="14.4" customHeight="1" x14ac:dyDescent="0.3">
      <c r="A78" s="420" t="s">
        <v>1585</v>
      </c>
      <c r="B78" s="397"/>
      <c r="C78" s="410">
        <v>0</v>
      </c>
      <c r="D78" s="397">
        <v>3432.4</v>
      </c>
      <c r="E78" s="410">
        <v>1</v>
      </c>
      <c r="F78" s="398">
        <v>3432.4</v>
      </c>
    </row>
    <row r="79" spans="1:6" ht="14.4" customHeight="1" x14ac:dyDescent="0.3">
      <c r="A79" s="420" t="s">
        <v>1561</v>
      </c>
      <c r="B79" s="397"/>
      <c r="C79" s="410">
        <v>0</v>
      </c>
      <c r="D79" s="397">
        <v>1462.1899999999998</v>
      </c>
      <c r="E79" s="410">
        <v>1</v>
      </c>
      <c r="F79" s="398">
        <v>1462.1899999999998</v>
      </c>
    </row>
    <row r="80" spans="1:6" ht="14.4" customHeight="1" x14ac:dyDescent="0.3">
      <c r="A80" s="420" t="s">
        <v>1625</v>
      </c>
      <c r="B80" s="397"/>
      <c r="C80" s="410">
        <v>0</v>
      </c>
      <c r="D80" s="397">
        <v>4303.16</v>
      </c>
      <c r="E80" s="410">
        <v>1</v>
      </c>
      <c r="F80" s="398">
        <v>4303.16</v>
      </c>
    </row>
    <row r="81" spans="1:6" ht="14.4" customHeight="1" x14ac:dyDescent="0.3">
      <c r="A81" s="420" t="s">
        <v>1586</v>
      </c>
      <c r="B81" s="397"/>
      <c r="C81" s="410">
        <v>0</v>
      </c>
      <c r="D81" s="397">
        <v>12530.319999999998</v>
      </c>
      <c r="E81" s="410">
        <v>1</v>
      </c>
      <c r="F81" s="398">
        <v>12530.319999999998</v>
      </c>
    </row>
    <row r="82" spans="1:6" ht="14.4" customHeight="1" x14ac:dyDescent="0.3">
      <c r="A82" s="420" t="s">
        <v>1627</v>
      </c>
      <c r="B82" s="397"/>
      <c r="C82" s="410">
        <v>0</v>
      </c>
      <c r="D82" s="397">
        <v>552.66</v>
      </c>
      <c r="E82" s="410">
        <v>1</v>
      </c>
      <c r="F82" s="398">
        <v>552.66</v>
      </c>
    </row>
    <row r="83" spans="1:6" ht="14.4" customHeight="1" x14ac:dyDescent="0.3">
      <c r="A83" s="420" t="s">
        <v>1591</v>
      </c>
      <c r="B83" s="397"/>
      <c r="C83" s="410">
        <v>0</v>
      </c>
      <c r="D83" s="397">
        <v>1641.26</v>
      </c>
      <c r="E83" s="410">
        <v>1</v>
      </c>
      <c r="F83" s="398">
        <v>1641.26</v>
      </c>
    </row>
    <row r="84" spans="1:6" ht="14.4" customHeight="1" x14ac:dyDescent="0.3">
      <c r="A84" s="420" t="s">
        <v>1634</v>
      </c>
      <c r="B84" s="397"/>
      <c r="C84" s="410">
        <v>0</v>
      </c>
      <c r="D84" s="397">
        <v>4685.6099999999997</v>
      </c>
      <c r="E84" s="410">
        <v>1</v>
      </c>
      <c r="F84" s="398">
        <v>4685.6099999999997</v>
      </c>
    </row>
    <row r="85" spans="1:6" ht="14.4" customHeight="1" x14ac:dyDescent="0.3">
      <c r="A85" s="420" t="s">
        <v>1631</v>
      </c>
      <c r="B85" s="397"/>
      <c r="C85" s="410">
        <v>0</v>
      </c>
      <c r="D85" s="397">
        <v>1999.8600000000001</v>
      </c>
      <c r="E85" s="410">
        <v>1</v>
      </c>
      <c r="F85" s="398">
        <v>1999.8600000000001</v>
      </c>
    </row>
    <row r="86" spans="1:6" ht="14.4" customHeight="1" x14ac:dyDescent="0.3">
      <c r="A86" s="420" t="s">
        <v>1556</v>
      </c>
      <c r="B86" s="397"/>
      <c r="C86" s="410">
        <v>0</v>
      </c>
      <c r="D86" s="397">
        <v>190.48</v>
      </c>
      <c r="E86" s="410">
        <v>1</v>
      </c>
      <c r="F86" s="398">
        <v>190.48</v>
      </c>
    </row>
    <row r="87" spans="1:6" ht="14.4" customHeight="1" x14ac:dyDescent="0.3">
      <c r="A87" s="420" t="s">
        <v>1633</v>
      </c>
      <c r="B87" s="397">
        <v>0</v>
      </c>
      <c r="C87" s="410">
        <v>0</v>
      </c>
      <c r="D87" s="397">
        <v>2921.15</v>
      </c>
      <c r="E87" s="410">
        <v>1</v>
      </c>
      <c r="F87" s="398">
        <v>2921.15</v>
      </c>
    </row>
    <row r="88" spans="1:6" ht="14.4" customHeight="1" x14ac:dyDescent="0.3">
      <c r="A88" s="420" t="s">
        <v>1640</v>
      </c>
      <c r="B88" s="397"/>
      <c r="C88" s="410">
        <v>0</v>
      </c>
      <c r="D88" s="397">
        <v>280.06</v>
      </c>
      <c r="E88" s="410">
        <v>1</v>
      </c>
      <c r="F88" s="398">
        <v>280.06</v>
      </c>
    </row>
    <row r="89" spans="1:6" ht="14.4" customHeight="1" x14ac:dyDescent="0.3">
      <c r="A89" s="420" t="s">
        <v>1642</v>
      </c>
      <c r="B89" s="397"/>
      <c r="C89" s="410">
        <v>0</v>
      </c>
      <c r="D89" s="397">
        <v>1344.0100000000002</v>
      </c>
      <c r="E89" s="410">
        <v>1</v>
      </c>
      <c r="F89" s="398">
        <v>1344.0100000000002</v>
      </c>
    </row>
    <row r="90" spans="1:6" ht="14.4" customHeight="1" x14ac:dyDescent="0.3">
      <c r="A90" s="420" t="s">
        <v>1578</v>
      </c>
      <c r="B90" s="397"/>
      <c r="C90" s="410">
        <v>0</v>
      </c>
      <c r="D90" s="397">
        <v>333.31</v>
      </c>
      <c r="E90" s="410">
        <v>1</v>
      </c>
      <c r="F90" s="398">
        <v>333.31</v>
      </c>
    </row>
    <row r="91" spans="1:6" ht="14.4" customHeight="1" x14ac:dyDescent="0.3">
      <c r="A91" s="420" t="s">
        <v>1608</v>
      </c>
      <c r="B91" s="397"/>
      <c r="C91" s="410">
        <v>0</v>
      </c>
      <c r="D91" s="397">
        <v>3368.23</v>
      </c>
      <c r="E91" s="410">
        <v>1</v>
      </c>
      <c r="F91" s="398">
        <v>3368.23</v>
      </c>
    </row>
    <row r="92" spans="1:6" ht="14.4" customHeight="1" x14ac:dyDescent="0.3">
      <c r="A92" s="420" t="s">
        <v>1577</v>
      </c>
      <c r="B92" s="397"/>
      <c r="C92" s="410">
        <v>0</v>
      </c>
      <c r="D92" s="397">
        <v>6508.1500000000005</v>
      </c>
      <c r="E92" s="410">
        <v>1</v>
      </c>
      <c r="F92" s="398">
        <v>6508.1500000000005</v>
      </c>
    </row>
    <row r="93" spans="1:6" ht="14.4" customHeight="1" x14ac:dyDescent="0.3">
      <c r="A93" s="420" t="s">
        <v>1614</v>
      </c>
      <c r="B93" s="397"/>
      <c r="C93" s="410">
        <v>0</v>
      </c>
      <c r="D93" s="397">
        <v>1482.5800000000002</v>
      </c>
      <c r="E93" s="410">
        <v>1</v>
      </c>
      <c r="F93" s="398">
        <v>1482.5800000000002</v>
      </c>
    </row>
    <row r="94" spans="1:6" ht="14.4" customHeight="1" x14ac:dyDescent="0.3">
      <c r="A94" s="420" t="s">
        <v>1641</v>
      </c>
      <c r="B94" s="397"/>
      <c r="C94" s="410">
        <v>0</v>
      </c>
      <c r="D94" s="397">
        <v>2333.17</v>
      </c>
      <c r="E94" s="410">
        <v>1</v>
      </c>
      <c r="F94" s="398">
        <v>2333.17</v>
      </c>
    </row>
    <row r="95" spans="1:6" ht="14.4" customHeight="1" x14ac:dyDescent="0.3">
      <c r="A95" s="420" t="s">
        <v>1579</v>
      </c>
      <c r="B95" s="397"/>
      <c r="C95" s="410">
        <v>0</v>
      </c>
      <c r="D95" s="397">
        <v>485.67</v>
      </c>
      <c r="E95" s="410">
        <v>1</v>
      </c>
      <c r="F95" s="398">
        <v>485.67</v>
      </c>
    </row>
    <row r="96" spans="1:6" ht="14.4" customHeight="1" x14ac:dyDescent="0.3">
      <c r="A96" s="420" t="s">
        <v>1557</v>
      </c>
      <c r="B96" s="397"/>
      <c r="C96" s="410">
        <v>0</v>
      </c>
      <c r="D96" s="397">
        <v>3803.9199999999996</v>
      </c>
      <c r="E96" s="410">
        <v>1</v>
      </c>
      <c r="F96" s="398">
        <v>3803.9199999999996</v>
      </c>
    </row>
    <row r="97" spans="1:6" ht="14.4" customHeight="1" x14ac:dyDescent="0.3">
      <c r="A97" s="420" t="s">
        <v>1611</v>
      </c>
      <c r="B97" s="397"/>
      <c r="C97" s="410">
        <v>0</v>
      </c>
      <c r="D97" s="397">
        <v>35632.189999999995</v>
      </c>
      <c r="E97" s="410">
        <v>1</v>
      </c>
      <c r="F97" s="398">
        <v>35632.189999999995</v>
      </c>
    </row>
    <row r="98" spans="1:6" ht="14.4" customHeight="1" x14ac:dyDescent="0.3">
      <c r="A98" s="420" t="s">
        <v>1544</v>
      </c>
      <c r="B98" s="397"/>
      <c r="C98" s="410">
        <v>0</v>
      </c>
      <c r="D98" s="397">
        <v>333.31</v>
      </c>
      <c r="E98" s="410">
        <v>1</v>
      </c>
      <c r="F98" s="398">
        <v>333.31</v>
      </c>
    </row>
    <row r="99" spans="1:6" ht="14.4" customHeight="1" thickBot="1" x14ac:dyDescent="0.35">
      <c r="A99" s="421" t="s">
        <v>1593</v>
      </c>
      <c r="B99" s="412"/>
      <c r="C99" s="413">
        <v>0</v>
      </c>
      <c r="D99" s="412">
        <v>999.93000000000006</v>
      </c>
      <c r="E99" s="413">
        <v>1</v>
      </c>
      <c r="F99" s="414">
        <v>999.93000000000006</v>
      </c>
    </row>
    <row r="100" spans="1:6" ht="14.4" customHeight="1" thickBot="1" x14ac:dyDescent="0.35">
      <c r="A100" s="415" t="s">
        <v>6</v>
      </c>
      <c r="B100" s="416">
        <v>190036.93</v>
      </c>
      <c r="C100" s="417">
        <v>0.12055696262597657</v>
      </c>
      <c r="D100" s="416">
        <v>1386287.8699999996</v>
      </c>
      <c r="E100" s="417">
        <v>0.87944303737402318</v>
      </c>
      <c r="F100" s="418">
        <v>1576324.8</v>
      </c>
    </row>
    <row r="101" spans="1:6" ht="14.4" customHeight="1" thickBot="1" x14ac:dyDescent="0.35"/>
    <row r="102" spans="1:6" ht="14.4" customHeight="1" x14ac:dyDescent="0.3">
      <c r="A102" s="419" t="s">
        <v>1451</v>
      </c>
      <c r="B102" s="391">
        <v>61194.540000000008</v>
      </c>
      <c r="C102" s="409">
        <v>0.14269408266660694</v>
      </c>
      <c r="D102" s="391">
        <v>367656.73999999859</v>
      </c>
      <c r="E102" s="409">
        <v>0.85730591733339301</v>
      </c>
      <c r="F102" s="392">
        <v>428851.27999999863</v>
      </c>
    </row>
    <row r="103" spans="1:6" ht="14.4" customHeight="1" x14ac:dyDescent="0.3">
      <c r="A103" s="420" t="s">
        <v>1644</v>
      </c>
      <c r="B103" s="397">
        <v>45282.989999999991</v>
      </c>
      <c r="C103" s="410">
        <v>1</v>
      </c>
      <c r="D103" s="397"/>
      <c r="E103" s="410">
        <v>0</v>
      </c>
      <c r="F103" s="398">
        <v>45282.989999999991</v>
      </c>
    </row>
    <row r="104" spans="1:6" ht="14.4" customHeight="1" x14ac:dyDescent="0.3">
      <c r="A104" s="420" t="s">
        <v>1645</v>
      </c>
      <c r="B104" s="397">
        <v>12657.689999999988</v>
      </c>
      <c r="C104" s="410">
        <v>0.18269942192360153</v>
      </c>
      <c r="D104" s="397">
        <v>56623.809999999954</v>
      </c>
      <c r="E104" s="410">
        <v>0.81730057807639844</v>
      </c>
      <c r="F104" s="398">
        <v>69281.499999999942</v>
      </c>
    </row>
    <row r="105" spans="1:6" ht="14.4" customHeight="1" x14ac:dyDescent="0.3">
      <c r="A105" s="420" t="s">
        <v>1435</v>
      </c>
      <c r="B105" s="397">
        <v>11421.579999999998</v>
      </c>
      <c r="C105" s="410">
        <v>0.23799986080392818</v>
      </c>
      <c r="D105" s="397">
        <v>36568.279999999992</v>
      </c>
      <c r="E105" s="410">
        <v>0.7620001391960719</v>
      </c>
      <c r="F105" s="398">
        <v>47989.859999999986</v>
      </c>
    </row>
    <row r="106" spans="1:6" ht="14.4" customHeight="1" x14ac:dyDescent="0.3">
      <c r="A106" s="420" t="s">
        <v>1445</v>
      </c>
      <c r="B106" s="397">
        <v>5970.33</v>
      </c>
      <c r="C106" s="410">
        <v>0.64272219249811335</v>
      </c>
      <c r="D106" s="397">
        <v>3318.8</v>
      </c>
      <c r="E106" s="410">
        <v>0.35727780750188659</v>
      </c>
      <c r="F106" s="398">
        <v>9289.130000000001</v>
      </c>
    </row>
    <row r="107" spans="1:6" ht="14.4" customHeight="1" x14ac:dyDescent="0.3">
      <c r="A107" s="420" t="s">
        <v>1646</v>
      </c>
      <c r="B107" s="397">
        <v>4216.1499999999996</v>
      </c>
      <c r="C107" s="410">
        <v>0.54184359063990784</v>
      </c>
      <c r="D107" s="397">
        <v>3564.9700000000003</v>
      </c>
      <c r="E107" s="410">
        <v>0.45815640936009216</v>
      </c>
      <c r="F107" s="398">
        <v>7781.12</v>
      </c>
    </row>
    <row r="108" spans="1:6" ht="14.4" customHeight="1" x14ac:dyDescent="0.3">
      <c r="A108" s="420" t="s">
        <v>1454</v>
      </c>
      <c r="B108" s="397">
        <v>3768.3499999999995</v>
      </c>
      <c r="C108" s="410">
        <v>0.77493260069795034</v>
      </c>
      <c r="D108" s="397">
        <v>1094.4599999999998</v>
      </c>
      <c r="E108" s="410">
        <v>0.22506739930204961</v>
      </c>
      <c r="F108" s="398">
        <v>4862.8099999999995</v>
      </c>
    </row>
    <row r="109" spans="1:6" ht="14.4" customHeight="1" x14ac:dyDescent="0.3">
      <c r="A109" s="420" t="s">
        <v>1446</v>
      </c>
      <c r="B109" s="397">
        <v>3618.5299999999997</v>
      </c>
      <c r="C109" s="410">
        <v>0.17829723975396786</v>
      </c>
      <c r="D109" s="397">
        <v>16676.400000000027</v>
      </c>
      <c r="E109" s="410">
        <v>0.82170276024603217</v>
      </c>
      <c r="F109" s="398">
        <v>20294.930000000026</v>
      </c>
    </row>
    <row r="110" spans="1:6" ht="14.4" customHeight="1" x14ac:dyDescent="0.3">
      <c r="A110" s="420" t="s">
        <v>1647</v>
      </c>
      <c r="B110" s="397">
        <v>3351.47</v>
      </c>
      <c r="C110" s="410">
        <v>0.3662860783814415</v>
      </c>
      <c r="D110" s="397">
        <v>5798.3999999999987</v>
      </c>
      <c r="E110" s="410">
        <v>0.63371392161855844</v>
      </c>
      <c r="F110" s="398">
        <v>9149.869999999999</v>
      </c>
    </row>
    <row r="111" spans="1:6" ht="14.4" customHeight="1" x14ac:dyDescent="0.3">
      <c r="A111" s="420" t="s">
        <v>1648</v>
      </c>
      <c r="B111" s="397">
        <v>3012.18</v>
      </c>
      <c r="C111" s="410">
        <v>0.30763809949843279</v>
      </c>
      <c r="D111" s="397">
        <v>6779.13</v>
      </c>
      <c r="E111" s="410">
        <v>0.69236190050156721</v>
      </c>
      <c r="F111" s="398">
        <v>9791.31</v>
      </c>
    </row>
    <row r="112" spans="1:6" ht="14.4" customHeight="1" x14ac:dyDescent="0.3">
      <c r="A112" s="420" t="s">
        <v>1437</v>
      </c>
      <c r="B112" s="397">
        <v>2607.88</v>
      </c>
      <c r="C112" s="410">
        <v>0.12973972257903393</v>
      </c>
      <c r="D112" s="397">
        <v>17492.98</v>
      </c>
      <c r="E112" s="410">
        <v>0.87026027742096601</v>
      </c>
      <c r="F112" s="398">
        <v>20100.86</v>
      </c>
    </row>
    <row r="113" spans="1:6" ht="14.4" customHeight="1" x14ac:dyDescent="0.3">
      <c r="A113" s="420" t="s">
        <v>1649</v>
      </c>
      <c r="B113" s="397">
        <v>2544.33</v>
      </c>
      <c r="C113" s="410">
        <v>0.10344882264975162</v>
      </c>
      <c r="D113" s="397">
        <v>22050.73</v>
      </c>
      <c r="E113" s="410">
        <v>0.89655117735024847</v>
      </c>
      <c r="F113" s="398">
        <v>24595.059999999998</v>
      </c>
    </row>
    <row r="114" spans="1:6" ht="14.4" customHeight="1" x14ac:dyDescent="0.3">
      <c r="A114" s="420" t="s">
        <v>1438</v>
      </c>
      <c r="B114" s="397">
        <v>2364.17</v>
      </c>
      <c r="C114" s="410">
        <v>0.50830887649025491</v>
      </c>
      <c r="D114" s="397">
        <v>2286.88</v>
      </c>
      <c r="E114" s="410">
        <v>0.49169112350974514</v>
      </c>
      <c r="F114" s="398">
        <v>4651.05</v>
      </c>
    </row>
    <row r="115" spans="1:6" ht="14.4" customHeight="1" x14ac:dyDescent="0.3">
      <c r="A115" s="420" t="s">
        <v>1650</v>
      </c>
      <c r="B115" s="397">
        <v>2211.06</v>
      </c>
      <c r="C115" s="410">
        <v>1</v>
      </c>
      <c r="D115" s="397"/>
      <c r="E115" s="410">
        <v>0</v>
      </c>
      <c r="F115" s="398">
        <v>2211.06</v>
      </c>
    </row>
    <row r="116" spans="1:6" ht="14.4" customHeight="1" x14ac:dyDescent="0.3">
      <c r="A116" s="420" t="s">
        <v>1443</v>
      </c>
      <c r="B116" s="397">
        <v>1960.4199999999998</v>
      </c>
      <c r="C116" s="410">
        <v>0.23649008100462618</v>
      </c>
      <c r="D116" s="397">
        <v>6329.2300000000023</v>
      </c>
      <c r="E116" s="410">
        <v>0.7635099189953739</v>
      </c>
      <c r="F116" s="398">
        <v>8289.6500000000015</v>
      </c>
    </row>
    <row r="117" spans="1:6" ht="14.4" customHeight="1" x14ac:dyDescent="0.3">
      <c r="A117" s="420" t="s">
        <v>1651</v>
      </c>
      <c r="B117" s="397">
        <v>1866.4</v>
      </c>
      <c r="C117" s="410">
        <v>1</v>
      </c>
      <c r="D117" s="397"/>
      <c r="E117" s="410">
        <v>0</v>
      </c>
      <c r="F117" s="398">
        <v>1866.4</v>
      </c>
    </row>
    <row r="118" spans="1:6" ht="14.4" customHeight="1" x14ac:dyDescent="0.3">
      <c r="A118" s="420" t="s">
        <v>1652</v>
      </c>
      <c r="B118" s="397">
        <v>1815.75</v>
      </c>
      <c r="C118" s="410">
        <v>0.23398086401855608</v>
      </c>
      <c r="D118" s="397">
        <v>5944.5000000000009</v>
      </c>
      <c r="E118" s="410">
        <v>0.76601913598144389</v>
      </c>
      <c r="F118" s="398">
        <v>7760.2500000000009</v>
      </c>
    </row>
    <row r="119" spans="1:6" ht="14.4" customHeight="1" x14ac:dyDescent="0.3">
      <c r="A119" s="420" t="s">
        <v>1433</v>
      </c>
      <c r="B119" s="397">
        <v>1728.72</v>
      </c>
      <c r="C119" s="410">
        <v>0.89474555919009569</v>
      </c>
      <c r="D119" s="397">
        <v>203.36</v>
      </c>
      <c r="E119" s="410">
        <v>0.10525444080990436</v>
      </c>
      <c r="F119" s="398">
        <v>1932.08</v>
      </c>
    </row>
    <row r="120" spans="1:6" ht="14.4" customHeight="1" x14ac:dyDescent="0.3">
      <c r="A120" s="420" t="s">
        <v>1452</v>
      </c>
      <c r="B120" s="397">
        <v>1541.0099999999998</v>
      </c>
      <c r="C120" s="410">
        <v>0.30873425786055159</v>
      </c>
      <c r="D120" s="397">
        <v>3450.37</v>
      </c>
      <c r="E120" s="410">
        <v>0.69126574213944847</v>
      </c>
      <c r="F120" s="398">
        <v>4991.3799999999992</v>
      </c>
    </row>
    <row r="121" spans="1:6" ht="14.4" customHeight="1" x14ac:dyDescent="0.3">
      <c r="A121" s="420" t="s">
        <v>1441</v>
      </c>
      <c r="B121" s="397">
        <v>1536.96</v>
      </c>
      <c r="C121" s="410">
        <v>0.31986946821617668</v>
      </c>
      <c r="D121" s="397">
        <v>3267.9999999999995</v>
      </c>
      <c r="E121" s="410">
        <v>0.68013053178382343</v>
      </c>
      <c r="F121" s="398">
        <v>4804.9599999999991</v>
      </c>
    </row>
    <row r="122" spans="1:6" ht="14.4" customHeight="1" x14ac:dyDescent="0.3">
      <c r="A122" s="420" t="s">
        <v>1653</v>
      </c>
      <c r="B122" s="397">
        <v>1246.3699999999999</v>
      </c>
      <c r="C122" s="410">
        <v>0.25639037114140062</v>
      </c>
      <c r="D122" s="397">
        <v>3614.8500000000008</v>
      </c>
      <c r="E122" s="410">
        <v>0.74360962885859927</v>
      </c>
      <c r="F122" s="398">
        <v>4861.2200000000012</v>
      </c>
    </row>
    <row r="123" spans="1:6" ht="14.4" customHeight="1" x14ac:dyDescent="0.3">
      <c r="A123" s="420" t="s">
        <v>1654</v>
      </c>
      <c r="B123" s="397">
        <v>1212.2600000000002</v>
      </c>
      <c r="C123" s="410">
        <v>0.31234878681614286</v>
      </c>
      <c r="D123" s="397">
        <v>2668.85</v>
      </c>
      <c r="E123" s="410">
        <v>0.68765121318385714</v>
      </c>
      <c r="F123" s="398">
        <v>3881.11</v>
      </c>
    </row>
    <row r="124" spans="1:6" ht="14.4" customHeight="1" x14ac:dyDescent="0.3">
      <c r="A124" s="420" t="s">
        <v>1434</v>
      </c>
      <c r="B124" s="397">
        <v>1207.17</v>
      </c>
      <c r="C124" s="410">
        <v>0.71590727133631049</v>
      </c>
      <c r="D124" s="397">
        <v>479.04</v>
      </c>
      <c r="E124" s="410">
        <v>0.28409272866368956</v>
      </c>
      <c r="F124" s="398">
        <v>1686.21</v>
      </c>
    </row>
    <row r="125" spans="1:6" ht="14.4" customHeight="1" x14ac:dyDescent="0.3">
      <c r="A125" s="420" t="s">
        <v>1458</v>
      </c>
      <c r="B125" s="397">
        <v>1139.26</v>
      </c>
      <c r="C125" s="410">
        <v>0.12598043823225313</v>
      </c>
      <c r="D125" s="397">
        <v>7903.8899999999994</v>
      </c>
      <c r="E125" s="410">
        <v>0.87401956176774687</v>
      </c>
      <c r="F125" s="398">
        <v>9043.15</v>
      </c>
    </row>
    <row r="126" spans="1:6" ht="14.4" customHeight="1" x14ac:dyDescent="0.3">
      <c r="A126" s="420" t="s">
        <v>1655</v>
      </c>
      <c r="B126" s="397">
        <v>1056.01</v>
      </c>
      <c r="C126" s="410">
        <v>0.14285752937277213</v>
      </c>
      <c r="D126" s="397">
        <v>6336.0399999999981</v>
      </c>
      <c r="E126" s="410">
        <v>0.85714247062722781</v>
      </c>
      <c r="F126" s="398">
        <v>7392.0499999999984</v>
      </c>
    </row>
    <row r="127" spans="1:6" ht="14.4" customHeight="1" x14ac:dyDescent="0.3">
      <c r="A127" s="420" t="s">
        <v>1656</v>
      </c>
      <c r="B127" s="397">
        <v>1023.9</v>
      </c>
      <c r="C127" s="410">
        <v>0.77108451881584794</v>
      </c>
      <c r="D127" s="397">
        <v>303.97000000000003</v>
      </c>
      <c r="E127" s="410">
        <v>0.22891548118415211</v>
      </c>
      <c r="F127" s="398">
        <v>1327.87</v>
      </c>
    </row>
    <row r="128" spans="1:6" ht="14.4" customHeight="1" x14ac:dyDescent="0.3">
      <c r="A128" s="420" t="s">
        <v>1657</v>
      </c>
      <c r="B128" s="397">
        <v>937.93</v>
      </c>
      <c r="C128" s="410">
        <v>1</v>
      </c>
      <c r="D128" s="397"/>
      <c r="E128" s="410">
        <v>0</v>
      </c>
      <c r="F128" s="398">
        <v>937.93</v>
      </c>
    </row>
    <row r="129" spans="1:6" ht="14.4" customHeight="1" x14ac:dyDescent="0.3">
      <c r="A129" s="420" t="s">
        <v>1658</v>
      </c>
      <c r="B129" s="397">
        <v>886.91</v>
      </c>
      <c r="C129" s="410">
        <v>1</v>
      </c>
      <c r="D129" s="397"/>
      <c r="E129" s="410">
        <v>0</v>
      </c>
      <c r="F129" s="398">
        <v>886.91</v>
      </c>
    </row>
    <row r="130" spans="1:6" ht="14.4" customHeight="1" x14ac:dyDescent="0.3">
      <c r="A130" s="420" t="s">
        <v>1659</v>
      </c>
      <c r="B130" s="397">
        <v>837.47</v>
      </c>
      <c r="C130" s="410">
        <v>0.69051466829372854</v>
      </c>
      <c r="D130" s="397">
        <v>375.35</v>
      </c>
      <c r="E130" s="410">
        <v>0.30948533170627129</v>
      </c>
      <c r="F130" s="398">
        <v>1212.8200000000002</v>
      </c>
    </row>
    <row r="131" spans="1:6" ht="14.4" customHeight="1" x14ac:dyDescent="0.3">
      <c r="A131" s="420" t="s">
        <v>1442</v>
      </c>
      <c r="B131" s="397">
        <v>680.29</v>
      </c>
      <c r="C131" s="410">
        <v>1.0103098264656343E-2</v>
      </c>
      <c r="D131" s="397">
        <v>66654.500000000073</v>
      </c>
      <c r="E131" s="410">
        <v>0.98989690173534373</v>
      </c>
      <c r="F131" s="398">
        <v>67334.790000000066</v>
      </c>
    </row>
    <row r="132" spans="1:6" ht="14.4" customHeight="1" x14ac:dyDescent="0.3">
      <c r="A132" s="420" t="s">
        <v>1436</v>
      </c>
      <c r="B132" s="397">
        <v>659.84</v>
      </c>
      <c r="C132" s="410">
        <v>1</v>
      </c>
      <c r="D132" s="397"/>
      <c r="E132" s="410">
        <v>0</v>
      </c>
      <c r="F132" s="398">
        <v>659.84</v>
      </c>
    </row>
    <row r="133" spans="1:6" ht="14.4" customHeight="1" x14ac:dyDescent="0.3">
      <c r="A133" s="420" t="s">
        <v>1660</v>
      </c>
      <c r="B133" s="397">
        <v>590.23</v>
      </c>
      <c r="C133" s="410">
        <v>0.14632072407971622</v>
      </c>
      <c r="D133" s="397">
        <v>3443.58</v>
      </c>
      <c r="E133" s="410">
        <v>0.85367927592028381</v>
      </c>
      <c r="F133" s="398">
        <v>4033.81</v>
      </c>
    </row>
    <row r="134" spans="1:6" ht="14.4" customHeight="1" x14ac:dyDescent="0.3">
      <c r="A134" s="420" t="s">
        <v>1661</v>
      </c>
      <c r="B134" s="397">
        <v>419.31</v>
      </c>
      <c r="C134" s="410">
        <v>0.31872634123352439</v>
      </c>
      <c r="D134" s="397">
        <v>896.27</v>
      </c>
      <c r="E134" s="410">
        <v>0.68127365876647561</v>
      </c>
      <c r="F134" s="398">
        <v>1315.58</v>
      </c>
    </row>
    <row r="135" spans="1:6" ht="14.4" customHeight="1" x14ac:dyDescent="0.3">
      <c r="A135" s="420" t="s">
        <v>1460</v>
      </c>
      <c r="B135" s="397">
        <v>365.56</v>
      </c>
      <c r="C135" s="410">
        <v>8.1591657813211413E-2</v>
      </c>
      <c r="D135" s="397">
        <v>4114.8000000000011</v>
      </c>
      <c r="E135" s="410">
        <v>0.91840834218678846</v>
      </c>
      <c r="F135" s="398">
        <v>4480.3600000000015</v>
      </c>
    </row>
    <row r="136" spans="1:6" ht="14.4" customHeight="1" x14ac:dyDescent="0.3">
      <c r="A136" s="420" t="s">
        <v>1662</v>
      </c>
      <c r="B136" s="397">
        <v>322.08999999999997</v>
      </c>
      <c r="C136" s="410">
        <v>8.1965294089205221E-2</v>
      </c>
      <c r="D136" s="397">
        <v>3607.5</v>
      </c>
      <c r="E136" s="410">
        <v>0.91803470591079472</v>
      </c>
      <c r="F136" s="398">
        <v>3929.59</v>
      </c>
    </row>
    <row r="137" spans="1:6" ht="14.4" customHeight="1" x14ac:dyDescent="0.3">
      <c r="A137" s="420" t="s">
        <v>1663</v>
      </c>
      <c r="B137" s="397">
        <v>303.45999999999998</v>
      </c>
      <c r="C137" s="410">
        <v>6.7164806756762743E-2</v>
      </c>
      <c r="D137" s="397">
        <v>4214.6799999999994</v>
      </c>
      <c r="E137" s="410">
        <v>0.93283519324323727</v>
      </c>
      <c r="F137" s="398">
        <v>4518.1399999999994</v>
      </c>
    </row>
    <row r="138" spans="1:6" ht="14.4" customHeight="1" x14ac:dyDescent="0.3">
      <c r="A138" s="420" t="s">
        <v>1664</v>
      </c>
      <c r="B138" s="397">
        <v>301.87</v>
      </c>
      <c r="C138" s="410">
        <v>0.18503852542923521</v>
      </c>
      <c r="D138" s="397">
        <v>1329.52</v>
      </c>
      <c r="E138" s="410">
        <v>0.81496147457076484</v>
      </c>
      <c r="F138" s="398">
        <v>1631.3899999999999</v>
      </c>
    </row>
    <row r="139" spans="1:6" ht="14.4" customHeight="1" x14ac:dyDescent="0.3">
      <c r="A139" s="420" t="s">
        <v>1665</v>
      </c>
      <c r="B139" s="397">
        <v>216.16</v>
      </c>
      <c r="C139" s="410">
        <v>1</v>
      </c>
      <c r="D139" s="397"/>
      <c r="E139" s="410">
        <v>0</v>
      </c>
      <c r="F139" s="398">
        <v>216.16</v>
      </c>
    </row>
    <row r="140" spans="1:6" ht="14.4" customHeight="1" x14ac:dyDescent="0.3">
      <c r="A140" s="420" t="s">
        <v>1448</v>
      </c>
      <c r="B140" s="397">
        <v>214.68</v>
      </c>
      <c r="C140" s="410">
        <v>0.53298244742918144</v>
      </c>
      <c r="D140" s="397">
        <v>188.11</v>
      </c>
      <c r="E140" s="410">
        <v>0.46701755257081856</v>
      </c>
      <c r="F140" s="398">
        <v>402.79</v>
      </c>
    </row>
    <row r="141" spans="1:6" ht="14.4" customHeight="1" x14ac:dyDescent="0.3">
      <c r="A141" s="420" t="s">
        <v>1666</v>
      </c>
      <c r="B141" s="397">
        <v>210.82999999999998</v>
      </c>
      <c r="C141" s="410">
        <v>0.2112567386119962</v>
      </c>
      <c r="D141" s="397">
        <v>787.15000000000009</v>
      </c>
      <c r="E141" s="410">
        <v>0.78874326138800388</v>
      </c>
      <c r="F141" s="398">
        <v>997.98</v>
      </c>
    </row>
    <row r="142" spans="1:6" ht="14.4" customHeight="1" x14ac:dyDescent="0.3">
      <c r="A142" s="420" t="s">
        <v>1667</v>
      </c>
      <c r="B142" s="397">
        <v>201.75</v>
      </c>
      <c r="C142" s="410">
        <v>7.9864616115432566E-2</v>
      </c>
      <c r="D142" s="397">
        <v>2324.4</v>
      </c>
      <c r="E142" s="410">
        <v>0.92013538388456739</v>
      </c>
      <c r="F142" s="398">
        <v>2526.15</v>
      </c>
    </row>
    <row r="143" spans="1:6" ht="14.4" customHeight="1" x14ac:dyDescent="0.3">
      <c r="A143" s="420" t="s">
        <v>1668</v>
      </c>
      <c r="B143" s="397">
        <v>193.14</v>
      </c>
      <c r="C143" s="410">
        <v>3.8436432818830947E-2</v>
      </c>
      <c r="D143" s="397">
        <v>4831.7799999999988</v>
      </c>
      <c r="E143" s="410">
        <v>0.96156356718116898</v>
      </c>
      <c r="F143" s="398">
        <v>5024.9199999999992</v>
      </c>
    </row>
    <row r="144" spans="1:6" ht="14.4" customHeight="1" x14ac:dyDescent="0.3">
      <c r="A144" s="420" t="s">
        <v>1669</v>
      </c>
      <c r="B144" s="397">
        <v>189.44</v>
      </c>
      <c r="C144" s="410">
        <v>0.1114556183774688</v>
      </c>
      <c r="D144" s="397">
        <v>1510.2500000000005</v>
      </c>
      <c r="E144" s="410">
        <v>0.88854438162253113</v>
      </c>
      <c r="F144" s="398">
        <v>1699.6900000000005</v>
      </c>
    </row>
    <row r="145" spans="1:6" ht="14.4" customHeight="1" x14ac:dyDescent="0.3">
      <c r="A145" s="420" t="s">
        <v>1453</v>
      </c>
      <c r="B145" s="397">
        <v>184.13999999999996</v>
      </c>
      <c r="C145" s="410">
        <v>0.13572239338414135</v>
      </c>
      <c r="D145" s="397">
        <v>1172.6000000000001</v>
      </c>
      <c r="E145" s="410">
        <v>0.86427760661585873</v>
      </c>
      <c r="F145" s="398">
        <v>1356.74</v>
      </c>
    </row>
    <row r="146" spans="1:6" ht="14.4" customHeight="1" x14ac:dyDescent="0.3">
      <c r="A146" s="420" t="s">
        <v>1670</v>
      </c>
      <c r="B146" s="397">
        <v>173.47</v>
      </c>
      <c r="C146" s="410">
        <v>8.4240634803469286E-2</v>
      </c>
      <c r="D146" s="397">
        <v>1885.75</v>
      </c>
      <c r="E146" s="410">
        <v>0.91575936519653078</v>
      </c>
      <c r="F146" s="398">
        <v>2059.2199999999998</v>
      </c>
    </row>
    <row r="147" spans="1:6" ht="14.4" customHeight="1" x14ac:dyDescent="0.3">
      <c r="A147" s="420" t="s">
        <v>1671</v>
      </c>
      <c r="B147" s="397">
        <v>139.72</v>
      </c>
      <c r="C147" s="410">
        <v>1.0000000000000002E-2</v>
      </c>
      <c r="D147" s="397">
        <v>13832.279999999997</v>
      </c>
      <c r="E147" s="410">
        <v>0.99</v>
      </c>
      <c r="F147" s="398">
        <v>13971.999999999996</v>
      </c>
    </row>
    <row r="148" spans="1:6" ht="14.4" customHeight="1" x14ac:dyDescent="0.3">
      <c r="A148" s="420" t="s">
        <v>1672</v>
      </c>
      <c r="B148" s="397">
        <v>136.34</v>
      </c>
      <c r="C148" s="410">
        <v>0.26702442272664956</v>
      </c>
      <c r="D148" s="397">
        <v>374.25</v>
      </c>
      <c r="E148" s="410">
        <v>0.73297557727335039</v>
      </c>
      <c r="F148" s="398">
        <v>510.59000000000003</v>
      </c>
    </row>
    <row r="149" spans="1:6" ht="14.4" customHeight="1" x14ac:dyDescent="0.3">
      <c r="A149" s="420" t="s">
        <v>1673</v>
      </c>
      <c r="B149" s="397">
        <v>123.71</v>
      </c>
      <c r="C149" s="410">
        <v>1</v>
      </c>
      <c r="D149" s="397"/>
      <c r="E149" s="410">
        <v>0</v>
      </c>
      <c r="F149" s="398">
        <v>123.71</v>
      </c>
    </row>
    <row r="150" spans="1:6" ht="14.4" customHeight="1" x14ac:dyDescent="0.3">
      <c r="A150" s="420" t="s">
        <v>1674</v>
      </c>
      <c r="B150" s="397">
        <v>101.53</v>
      </c>
      <c r="C150" s="410">
        <v>0.38462704095162326</v>
      </c>
      <c r="D150" s="397">
        <v>162.44</v>
      </c>
      <c r="E150" s="410">
        <v>0.61537295904837663</v>
      </c>
      <c r="F150" s="398">
        <v>263.97000000000003</v>
      </c>
    </row>
    <row r="151" spans="1:6" ht="14.4" customHeight="1" x14ac:dyDescent="0.3">
      <c r="A151" s="420" t="s">
        <v>1675</v>
      </c>
      <c r="B151" s="397">
        <v>91.58</v>
      </c>
      <c r="C151" s="410">
        <v>1</v>
      </c>
      <c r="D151" s="397"/>
      <c r="E151" s="410">
        <v>0</v>
      </c>
      <c r="F151" s="398">
        <v>91.58</v>
      </c>
    </row>
    <row r="152" spans="1:6" ht="14.4" customHeight="1" x14ac:dyDescent="0.3">
      <c r="A152" s="420" t="s">
        <v>1676</v>
      </c>
      <c r="B152" s="397">
        <v>0</v>
      </c>
      <c r="C152" s="410">
        <v>0</v>
      </c>
      <c r="D152" s="397">
        <v>914.66</v>
      </c>
      <c r="E152" s="410">
        <v>1</v>
      </c>
      <c r="F152" s="398">
        <v>914.66</v>
      </c>
    </row>
    <row r="153" spans="1:6" ht="14.4" customHeight="1" x14ac:dyDescent="0.3">
      <c r="A153" s="420" t="s">
        <v>1459</v>
      </c>
      <c r="B153" s="397">
        <v>0</v>
      </c>
      <c r="C153" s="410">
        <v>0</v>
      </c>
      <c r="D153" s="397">
        <v>494465.23999999941</v>
      </c>
      <c r="E153" s="410">
        <v>1</v>
      </c>
      <c r="F153" s="398">
        <v>494465.23999999941</v>
      </c>
    </row>
    <row r="154" spans="1:6" ht="14.4" customHeight="1" x14ac:dyDescent="0.3">
      <c r="A154" s="420" t="s">
        <v>1677</v>
      </c>
      <c r="B154" s="397">
        <v>0</v>
      </c>
      <c r="C154" s="410">
        <v>0</v>
      </c>
      <c r="D154" s="397">
        <v>201.75</v>
      </c>
      <c r="E154" s="410">
        <v>1</v>
      </c>
      <c r="F154" s="398">
        <v>201.75</v>
      </c>
    </row>
    <row r="155" spans="1:6" ht="14.4" customHeight="1" x14ac:dyDescent="0.3">
      <c r="A155" s="420" t="s">
        <v>1455</v>
      </c>
      <c r="B155" s="397"/>
      <c r="C155" s="410"/>
      <c r="D155" s="397">
        <v>0</v>
      </c>
      <c r="E155" s="410"/>
      <c r="F155" s="398">
        <v>0</v>
      </c>
    </row>
    <row r="156" spans="1:6" ht="14.4" customHeight="1" x14ac:dyDescent="0.3">
      <c r="A156" s="420" t="s">
        <v>1678</v>
      </c>
      <c r="B156" s="397">
        <v>0</v>
      </c>
      <c r="C156" s="410">
        <v>0</v>
      </c>
      <c r="D156" s="397">
        <v>840.58</v>
      </c>
      <c r="E156" s="410">
        <v>1</v>
      </c>
      <c r="F156" s="398">
        <v>840.58</v>
      </c>
    </row>
    <row r="157" spans="1:6" ht="14.4" customHeight="1" x14ac:dyDescent="0.3">
      <c r="A157" s="420" t="s">
        <v>1679</v>
      </c>
      <c r="B157" s="397"/>
      <c r="C157" s="410">
        <v>0</v>
      </c>
      <c r="D157" s="397">
        <v>226.14000000000001</v>
      </c>
      <c r="E157" s="410">
        <v>1</v>
      </c>
      <c r="F157" s="398">
        <v>226.14000000000001</v>
      </c>
    </row>
    <row r="158" spans="1:6" ht="14.4" customHeight="1" x14ac:dyDescent="0.3">
      <c r="A158" s="420" t="s">
        <v>1680</v>
      </c>
      <c r="B158" s="397"/>
      <c r="C158" s="410">
        <v>0</v>
      </c>
      <c r="D158" s="397">
        <v>6010.5800000000008</v>
      </c>
      <c r="E158" s="410">
        <v>1</v>
      </c>
      <c r="F158" s="398">
        <v>6010.5800000000008</v>
      </c>
    </row>
    <row r="159" spans="1:6" ht="14.4" customHeight="1" x14ac:dyDescent="0.3">
      <c r="A159" s="420" t="s">
        <v>1681</v>
      </c>
      <c r="B159" s="397">
        <v>0</v>
      </c>
      <c r="C159" s="410">
        <v>0</v>
      </c>
      <c r="D159" s="397">
        <v>5806.670000000001</v>
      </c>
      <c r="E159" s="410">
        <v>1</v>
      </c>
      <c r="F159" s="398">
        <v>5806.670000000001</v>
      </c>
    </row>
    <row r="160" spans="1:6" ht="14.4" customHeight="1" x14ac:dyDescent="0.3">
      <c r="A160" s="420" t="s">
        <v>1682</v>
      </c>
      <c r="B160" s="397"/>
      <c r="C160" s="410">
        <v>0</v>
      </c>
      <c r="D160" s="397">
        <v>125.85</v>
      </c>
      <c r="E160" s="410">
        <v>1</v>
      </c>
      <c r="F160" s="398">
        <v>125.85</v>
      </c>
    </row>
    <row r="161" spans="1:6" ht="14.4" customHeight="1" x14ac:dyDescent="0.3">
      <c r="A161" s="420" t="s">
        <v>1683</v>
      </c>
      <c r="B161" s="397"/>
      <c r="C161" s="410">
        <v>0</v>
      </c>
      <c r="D161" s="397">
        <v>976.07</v>
      </c>
      <c r="E161" s="410">
        <v>1</v>
      </c>
      <c r="F161" s="398">
        <v>976.07</v>
      </c>
    </row>
    <row r="162" spans="1:6" ht="14.4" customHeight="1" x14ac:dyDescent="0.3">
      <c r="A162" s="420" t="s">
        <v>1684</v>
      </c>
      <c r="B162" s="397"/>
      <c r="C162" s="410"/>
      <c r="D162" s="397">
        <v>0</v>
      </c>
      <c r="E162" s="410"/>
      <c r="F162" s="398">
        <v>0</v>
      </c>
    </row>
    <row r="163" spans="1:6" ht="14.4" customHeight="1" x14ac:dyDescent="0.3">
      <c r="A163" s="420" t="s">
        <v>1447</v>
      </c>
      <c r="B163" s="397">
        <v>0</v>
      </c>
      <c r="C163" s="410">
        <v>0</v>
      </c>
      <c r="D163" s="397">
        <v>508.46</v>
      </c>
      <c r="E163" s="410">
        <v>1</v>
      </c>
      <c r="F163" s="398">
        <v>508.46</v>
      </c>
    </row>
    <row r="164" spans="1:6" ht="14.4" customHeight="1" x14ac:dyDescent="0.3">
      <c r="A164" s="420" t="s">
        <v>1685</v>
      </c>
      <c r="B164" s="397"/>
      <c r="C164" s="410">
        <v>0</v>
      </c>
      <c r="D164" s="397">
        <v>140.25</v>
      </c>
      <c r="E164" s="410">
        <v>1</v>
      </c>
      <c r="F164" s="398">
        <v>140.25</v>
      </c>
    </row>
    <row r="165" spans="1:6" ht="14.4" customHeight="1" x14ac:dyDescent="0.3">
      <c r="A165" s="420" t="s">
        <v>1686</v>
      </c>
      <c r="B165" s="397"/>
      <c r="C165" s="410">
        <v>0</v>
      </c>
      <c r="D165" s="397">
        <v>127.69999999999999</v>
      </c>
      <c r="E165" s="410">
        <v>1</v>
      </c>
      <c r="F165" s="398">
        <v>127.69999999999999</v>
      </c>
    </row>
    <row r="166" spans="1:6" ht="14.4" customHeight="1" x14ac:dyDescent="0.3">
      <c r="A166" s="420" t="s">
        <v>1687</v>
      </c>
      <c r="B166" s="397">
        <v>0</v>
      </c>
      <c r="C166" s="410">
        <v>0</v>
      </c>
      <c r="D166" s="397">
        <v>1249.3799999999999</v>
      </c>
      <c r="E166" s="410">
        <v>1</v>
      </c>
      <c r="F166" s="398">
        <v>1249.3799999999999</v>
      </c>
    </row>
    <row r="167" spans="1:6" ht="14.4" customHeight="1" x14ac:dyDescent="0.3">
      <c r="A167" s="420" t="s">
        <v>1688</v>
      </c>
      <c r="B167" s="397">
        <v>0</v>
      </c>
      <c r="C167" s="410">
        <v>0</v>
      </c>
      <c r="D167" s="397">
        <v>1331.48</v>
      </c>
      <c r="E167" s="410">
        <v>1</v>
      </c>
      <c r="F167" s="398">
        <v>1331.48</v>
      </c>
    </row>
    <row r="168" spans="1:6" ht="14.4" customHeight="1" x14ac:dyDescent="0.3">
      <c r="A168" s="420" t="s">
        <v>1689</v>
      </c>
      <c r="B168" s="397">
        <v>0</v>
      </c>
      <c r="C168" s="410">
        <v>0</v>
      </c>
      <c r="D168" s="397">
        <v>24656.16</v>
      </c>
      <c r="E168" s="410">
        <v>1</v>
      </c>
      <c r="F168" s="398">
        <v>24656.16</v>
      </c>
    </row>
    <row r="169" spans="1:6" ht="14.4" customHeight="1" x14ac:dyDescent="0.3">
      <c r="A169" s="420" t="s">
        <v>1690</v>
      </c>
      <c r="B169" s="397"/>
      <c r="C169" s="410">
        <v>0</v>
      </c>
      <c r="D169" s="397">
        <v>316.33999999999997</v>
      </c>
      <c r="E169" s="410">
        <v>1</v>
      </c>
      <c r="F169" s="398">
        <v>316.33999999999997</v>
      </c>
    </row>
    <row r="170" spans="1:6" ht="14.4" customHeight="1" x14ac:dyDescent="0.3">
      <c r="A170" s="420" t="s">
        <v>1691</v>
      </c>
      <c r="B170" s="397"/>
      <c r="C170" s="410">
        <v>0</v>
      </c>
      <c r="D170" s="397">
        <v>1049.67</v>
      </c>
      <c r="E170" s="410">
        <v>1</v>
      </c>
      <c r="F170" s="398">
        <v>1049.67</v>
      </c>
    </row>
    <row r="171" spans="1:6" ht="14.4" customHeight="1" x14ac:dyDescent="0.3">
      <c r="A171" s="420" t="s">
        <v>1692</v>
      </c>
      <c r="B171" s="397"/>
      <c r="C171" s="410">
        <v>0</v>
      </c>
      <c r="D171" s="397">
        <v>11275.599999999999</v>
      </c>
      <c r="E171" s="410">
        <v>1</v>
      </c>
      <c r="F171" s="398">
        <v>11275.599999999999</v>
      </c>
    </row>
    <row r="172" spans="1:6" ht="14.4" customHeight="1" x14ac:dyDescent="0.3">
      <c r="A172" s="420" t="s">
        <v>1693</v>
      </c>
      <c r="B172" s="397"/>
      <c r="C172" s="410"/>
      <c r="D172" s="397">
        <v>0</v>
      </c>
      <c r="E172" s="410"/>
      <c r="F172" s="398">
        <v>0</v>
      </c>
    </row>
    <row r="173" spans="1:6" ht="14.4" customHeight="1" x14ac:dyDescent="0.3">
      <c r="A173" s="420" t="s">
        <v>1694</v>
      </c>
      <c r="B173" s="397"/>
      <c r="C173" s="410">
        <v>0</v>
      </c>
      <c r="D173" s="397">
        <v>1469.56</v>
      </c>
      <c r="E173" s="410">
        <v>1</v>
      </c>
      <c r="F173" s="398">
        <v>1469.56</v>
      </c>
    </row>
    <row r="174" spans="1:6" ht="14.4" customHeight="1" x14ac:dyDescent="0.3">
      <c r="A174" s="420" t="s">
        <v>1695</v>
      </c>
      <c r="B174" s="397"/>
      <c r="C174" s="410">
        <v>0</v>
      </c>
      <c r="D174" s="397">
        <v>526.43000000000006</v>
      </c>
      <c r="E174" s="410">
        <v>1</v>
      </c>
      <c r="F174" s="398">
        <v>526.43000000000006</v>
      </c>
    </row>
    <row r="175" spans="1:6" ht="14.4" customHeight="1" x14ac:dyDescent="0.3">
      <c r="A175" s="420" t="s">
        <v>1696</v>
      </c>
      <c r="B175" s="397"/>
      <c r="C175" s="410">
        <v>0</v>
      </c>
      <c r="D175" s="397">
        <v>465.51</v>
      </c>
      <c r="E175" s="410">
        <v>1</v>
      </c>
      <c r="F175" s="398">
        <v>465.51</v>
      </c>
    </row>
    <row r="176" spans="1:6" ht="14.4" customHeight="1" x14ac:dyDescent="0.3">
      <c r="A176" s="420" t="s">
        <v>1697</v>
      </c>
      <c r="B176" s="397"/>
      <c r="C176" s="410">
        <v>0</v>
      </c>
      <c r="D176" s="397">
        <v>2557.08</v>
      </c>
      <c r="E176" s="410">
        <v>1</v>
      </c>
      <c r="F176" s="398">
        <v>2557.08</v>
      </c>
    </row>
    <row r="177" spans="1:6" ht="14.4" customHeight="1" x14ac:dyDescent="0.3">
      <c r="A177" s="420" t="s">
        <v>1698</v>
      </c>
      <c r="B177" s="397">
        <v>0</v>
      </c>
      <c r="C177" s="410">
        <v>0</v>
      </c>
      <c r="D177" s="397">
        <v>418.38</v>
      </c>
      <c r="E177" s="410">
        <v>1</v>
      </c>
      <c r="F177" s="398">
        <v>418.38</v>
      </c>
    </row>
    <row r="178" spans="1:6" ht="14.4" customHeight="1" x14ac:dyDescent="0.3">
      <c r="A178" s="420" t="s">
        <v>1699</v>
      </c>
      <c r="B178" s="397"/>
      <c r="C178" s="410">
        <v>0</v>
      </c>
      <c r="D178" s="397">
        <v>1027.5999999999999</v>
      </c>
      <c r="E178" s="410">
        <v>1</v>
      </c>
      <c r="F178" s="398">
        <v>1027.5999999999999</v>
      </c>
    </row>
    <row r="179" spans="1:6" ht="14.4" customHeight="1" x14ac:dyDescent="0.3">
      <c r="A179" s="420" t="s">
        <v>1700</v>
      </c>
      <c r="B179" s="397">
        <v>0</v>
      </c>
      <c r="C179" s="410">
        <v>0</v>
      </c>
      <c r="D179" s="397">
        <v>261.04000000000002</v>
      </c>
      <c r="E179" s="410">
        <v>1</v>
      </c>
      <c r="F179" s="398">
        <v>261.04000000000002</v>
      </c>
    </row>
    <row r="180" spans="1:6" ht="14.4" customHeight="1" x14ac:dyDescent="0.3">
      <c r="A180" s="420" t="s">
        <v>1701</v>
      </c>
      <c r="B180" s="397">
        <v>0</v>
      </c>
      <c r="C180" s="410">
        <v>0</v>
      </c>
      <c r="D180" s="397">
        <v>465.28000000000003</v>
      </c>
      <c r="E180" s="410">
        <v>1</v>
      </c>
      <c r="F180" s="398">
        <v>465.28000000000003</v>
      </c>
    </row>
    <row r="181" spans="1:6" ht="14.4" customHeight="1" x14ac:dyDescent="0.3">
      <c r="A181" s="420" t="s">
        <v>1457</v>
      </c>
      <c r="B181" s="397"/>
      <c r="C181" s="410">
        <v>0</v>
      </c>
      <c r="D181" s="397">
        <v>3537.9300000000007</v>
      </c>
      <c r="E181" s="410">
        <v>1</v>
      </c>
      <c r="F181" s="398">
        <v>3537.9300000000007</v>
      </c>
    </row>
    <row r="182" spans="1:6" ht="14.4" customHeight="1" x14ac:dyDescent="0.3">
      <c r="A182" s="420" t="s">
        <v>1449</v>
      </c>
      <c r="B182" s="397"/>
      <c r="C182" s="410">
        <v>0</v>
      </c>
      <c r="D182" s="397">
        <v>1090.47</v>
      </c>
      <c r="E182" s="410">
        <v>1</v>
      </c>
      <c r="F182" s="398">
        <v>1090.47</v>
      </c>
    </row>
    <row r="183" spans="1:6" ht="14.4" customHeight="1" x14ac:dyDescent="0.3">
      <c r="A183" s="420" t="s">
        <v>1444</v>
      </c>
      <c r="B183" s="397"/>
      <c r="C183" s="410">
        <v>0</v>
      </c>
      <c r="D183" s="397">
        <v>4541.38</v>
      </c>
      <c r="E183" s="410">
        <v>1</v>
      </c>
      <c r="F183" s="398">
        <v>4541.38</v>
      </c>
    </row>
    <row r="184" spans="1:6" ht="14.4" customHeight="1" x14ac:dyDescent="0.3">
      <c r="A184" s="420" t="s">
        <v>1702</v>
      </c>
      <c r="B184" s="397"/>
      <c r="C184" s="410">
        <v>0</v>
      </c>
      <c r="D184" s="397">
        <v>254.43</v>
      </c>
      <c r="E184" s="410">
        <v>1</v>
      </c>
      <c r="F184" s="398">
        <v>254.43</v>
      </c>
    </row>
    <row r="185" spans="1:6" ht="14.4" customHeight="1" x14ac:dyDescent="0.3">
      <c r="A185" s="420" t="s">
        <v>1703</v>
      </c>
      <c r="B185" s="397"/>
      <c r="C185" s="410">
        <v>0</v>
      </c>
      <c r="D185" s="397">
        <v>1277.69</v>
      </c>
      <c r="E185" s="410">
        <v>1</v>
      </c>
      <c r="F185" s="398">
        <v>1277.69</v>
      </c>
    </row>
    <row r="186" spans="1:6" ht="14.4" customHeight="1" x14ac:dyDescent="0.3">
      <c r="A186" s="420" t="s">
        <v>1704</v>
      </c>
      <c r="B186" s="397">
        <v>0</v>
      </c>
      <c r="C186" s="410">
        <v>0</v>
      </c>
      <c r="D186" s="397">
        <v>918.93999999999983</v>
      </c>
      <c r="E186" s="410">
        <v>1</v>
      </c>
      <c r="F186" s="398">
        <v>918.93999999999983</v>
      </c>
    </row>
    <row r="187" spans="1:6" ht="14.4" customHeight="1" x14ac:dyDescent="0.3">
      <c r="A187" s="420" t="s">
        <v>1705</v>
      </c>
      <c r="B187" s="397"/>
      <c r="C187" s="410"/>
      <c r="D187" s="397">
        <v>0</v>
      </c>
      <c r="E187" s="410"/>
      <c r="F187" s="398">
        <v>0</v>
      </c>
    </row>
    <row r="188" spans="1:6" ht="14.4" customHeight="1" x14ac:dyDescent="0.3">
      <c r="A188" s="420" t="s">
        <v>1706</v>
      </c>
      <c r="B188" s="397">
        <v>0</v>
      </c>
      <c r="C188" s="410">
        <v>0</v>
      </c>
      <c r="D188" s="397">
        <v>23950.309999999994</v>
      </c>
      <c r="E188" s="410">
        <v>1</v>
      </c>
      <c r="F188" s="398">
        <v>23950.309999999994</v>
      </c>
    </row>
    <row r="189" spans="1:6" ht="14.4" customHeight="1" x14ac:dyDescent="0.3">
      <c r="A189" s="420" t="s">
        <v>1707</v>
      </c>
      <c r="B189" s="397"/>
      <c r="C189" s="410">
        <v>0</v>
      </c>
      <c r="D189" s="397">
        <v>10537.810000000001</v>
      </c>
      <c r="E189" s="410">
        <v>1</v>
      </c>
      <c r="F189" s="398">
        <v>10537.810000000001</v>
      </c>
    </row>
    <row r="190" spans="1:6" ht="14.4" customHeight="1" thickBot="1" x14ac:dyDescent="0.35">
      <c r="A190" s="421" t="s">
        <v>1456</v>
      </c>
      <c r="B190" s="412">
        <v>0</v>
      </c>
      <c r="C190" s="413">
        <v>0</v>
      </c>
      <c r="D190" s="412">
        <v>90646.559999999939</v>
      </c>
      <c r="E190" s="413">
        <v>1</v>
      </c>
      <c r="F190" s="414">
        <v>90646.559999999939</v>
      </c>
    </row>
    <row r="191" spans="1:6" ht="14.4" customHeight="1" thickBot="1" x14ac:dyDescent="0.35">
      <c r="A191" s="415" t="s">
        <v>6</v>
      </c>
      <c r="B191" s="416">
        <v>190036.93</v>
      </c>
      <c r="C191" s="417">
        <v>0.12055696262597673</v>
      </c>
      <c r="D191" s="416">
        <v>1386287.8699999982</v>
      </c>
      <c r="E191" s="417">
        <v>0.87944303737402341</v>
      </c>
      <c r="F191" s="418">
        <v>1576324.799999998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{24D5F3D5-F1B5-4480-8E5D-95BFBD3B85FD}</x14:id>
        </ext>
      </extLst>
    </cfRule>
  </conditionalFormatting>
  <conditionalFormatting sqref="F102:F19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{4D38F486-B6B3-41FB-B7A7-D7D412620D47}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F3D5-F1B5-4480-8E5D-95BFBD3B85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F5:F99</xm:sqref>
        </x14:conditionalFormatting>
        <x14:conditionalFormatting xmlns:xm="http://schemas.microsoft.com/office/excel/2006/main">
          <x14:cfRule type="dataBar" id="{4D38F486-B6B3-41FB-B7A7-D7D412620D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F102:F190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10" style="93" customWidth="1"/>
    <col min="8" max="8" width="6.77734375" style="86" customWidth="1"/>
    <col min="9" max="9" width="6.6640625" style="93" customWidth="1"/>
    <col min="10" max="10" width="10" style="93" customWidth="1"/>
    <col min="11" max="11" width="6.77734375" style="86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1107</v>
      </c>
      <c r="G3" s="52">
        <f>SUBTOTAL(9,G6:G1048576)</f>
        <v>190036.92999999991</v>
      </c>
      <c r="H3" s="53">
        <f>IF(M3=0,0,G3/M3)</f>
        <v>0.12055696262597651</v>
      </c>
      <c r="I3" s="52">
        <f>SUBTOTAL(9,I6:I1048576)</f>
        <v>5018</v>
      </c>
      <c r="J3" s="52">
        <f>SUBTOTAL(9,J6:J1048576)</f>
        <v>1386287.8699999992</v>
      </c>
      <c r="K3" s="53">
        <f>IF(M3=0,0,J3/M3)</f>
        <v>0.87944303737402285</v>
      </c>
      <c r="L3" s="52">
        <f>SUBTOTAL(9,L6:L1048576)</f>
        <v>6125</v>
      </c>
      <c r="M3" s="54">
        <f>SUBTOTAL(9,M6:M1048576)</f>
        <v>1576324.8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207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1541</v>
      </c>
      <c r="B6" s="388" t="s">
        <v>1462</v>
      </c>
      <c r="C6" s="388" t="s">
        <v>1708</v>
      </c>
      <c r="D6" s="388" t="s">
        <v>586</v>
      </c>
      <c r="E6" s="388" t="s">
        <v>1709</v>
      </c>
      <c r="F6" s="391"/>
      <c r="G6" s="391"/>
      <c r="H6" s="409">
        <v>0</v>
      </c>
      <c r="I6" s="391">
        <v>1</v>
      </c>
      <c r="J6" s="391">
        <v>95.24</v>
      </c>
      <c r="K6" s="409">
        <v>1</v>
      </c>
      <c r="L6" s="391">
        <v>1</v>
      </c>
      <c r="M6" s="392">
        <v>95.24</v>
      </c>
    </row>
    <row r="7" spans="1:13" ht="14.4" customHeight="1" x14ac:dyDescent="0.3">
      <c r="A7" s="393" t="s">
        <v>1541</v>
      </c>
      <c r="B7" s="394" t="s">
        <v>1462</v>
      </c>
      <c r="C7" s="394" t="s">
        <v>585</v>
      </c>
      <c r="D7" s="394" t="s">
        <v>586</v>
      </c>
      <c r="E7" s="394" t="s">
        <v>587</v>
      </c>
      <c r="F7" s="397"/>
      <c r="G7" s="397"/>
      <c r="H7" s="410">
        <v>0</v>
      </c>
      <c r="I7" s="397">
        <v>3</v>
      </c>
      <c r="J7" s="397">
        <v>571.43999999999994</v>
      </c>
      <c r="K7" s="410">
        <v>1</v>
      </c>
      <c r="L7" s="397">
        <v>3</v>
      </c>
      <c r="M7" s="398">
        <v>571.43999999999994</v>
      </c>
    </row>
    <row r="8" spans="1:13" ht="14.4" customHeight="1" x14ac:dyDescent="0.3">
      <c r="A8" s="393" t="s">
        <v>1541</v>
      </c>
      <c r="B8" s="394" t="s">
        <v>1480</v>
      </c>
      <c r="C8" s="394" t="s">
        <v>1096</v>
      </c>
      <c r="D8" s="394" t="s">
        <v>1481</v>
      </c>
      <c r="E8" s="394" t="s">
        <v>1482</v>
      </c>
      <c r="F8" s="397"/>
      <c r="G8" s="397"/>
      <c r="H8" s="410">
        <v>0</v>
      </c>
      <c r="I8" s="397">
        <v>15</v>
      </c>
      <c r="J8" s="397">
        <v>4999.6500000000005</v>
      </c>
      <c r="K8" s="410">
        <v>1</v>
      </c>
      <c r="L8" s="397">
        <v>15</v>
      </c>
      <c r="M8" s="398">
        <v>4999.6500000000005</v>
      </c>
    </row>
    <row r="9" spans="1:13" ht="14.4" customHeight="1" x14ac:dyDescent="0.3">
      <c r="A9" s="393" t="s">
        <v>1541</v>
      </c>
      <c r="B9" s="394" t="s">
        <v>1710</v>
      </c>
      <c r="C9" s="394" t="s">
        <v>1711</v>
      </c>
      <c r="D9" s="394" t="s">
        <v>1712</v>
      </c>
      <c r="E9" s="394" t="s">
        <v>1713</v>
      </c>
      <c r="F9" s="397"/>
      <c r="G9" s="397"/>
      <c r="H9" s="410">
        <v>0</v>
      </c>
      <c r="I9" s="397">
        <v>2</v>
      </c>
      <c r="J9" s="397">
        <v>139.72</v>
      </c>
      <c r="K9" s="410">
        <v>1</v>
      </c>
      <c r="L9" s="397">
        <v>2</v>
      </c>
      <c r="M9" s="398">
        <v>139.72</v>
      </c>
    </row>
    <row r="10" spans="1:13" ht="14.4" customHeight="1" x14ac:dyDescent="0.3">
      <c r="A10" s="393" t="s">
        <v>1541</v>
      </c>
      <c r="B10" s="394" t="s">
        <v>1714</v>
      </c>
      <c r="C10" s="394" t="s">
        <v>1715</v>
      </c>
      <c r="D10" s="394" t="s">
        <v>1716</v>
      </c>
      <c r="E10" s="394" t="s">
        <v>1717</v>
      </c>
      <c r="F10" s="397"/>
      <c r="G10" s="397"/>
      <c r="H10" s="410">
        <v>0</v>
      </c>
      <c r="I10" s="397">
        <v>4</v>
      </c>
      <c r="J10" s="397">
        <v>279.44</v>
      </c>
      <c r="K10" s="410">
        <v>1</v>
      </c>
      <c r="L10" s="397">
        <v>4</v>
      </c>
      <c r="M10" s="398">
        <v>279.44</v>
      </c>
    </row>
    <row r="11" spans="1:13" ht="14.4" customHeight="1" x14ac:dyDescent="0.3">
      <c r="A11" s="393" t="s">
        <v>1541</v>
      </c>
      <c r="B11" s="394" t="s">
        <v>1496</v>
      </c>
      <c r="C11" s="394" t="s">
        <v>1037</v>
      </c>
      <c r="D11" s="394" t="s">
        <v>1038</v>
      </c>
      <c r="E11" s="394" t="s">
        <v>1497</v>
      </c>
      <c r="F11" s="397"/>
      <c r="G11" s="397"/>
      <c r="H11" s="410">
        <v>0</v>
      </c>
      <c r="I11" s="397">
        <v>1</v>
      </c>
      <c r="J11" s="397">
        <v>94.8</v>
      </c>
      <c r="K11" s="410">
        <v>1</v>
      </c>
      <c r="L11" s="397">
        <v>1</v>
      </c>
      <c r="M11" s="398">
        <v>94.8</v>
      </c>
    </row>
    <row r="12" spans="1:13" ht="14.4" customHeight="1" x14ac:dyDescent="0.3">
      <c r="A12" s="393" t="s">
        <v>1541</v>
      </c>
      <c r="B12" s="394" t="s">
        <v>1718</v>
      </c>
      <c r="C12" s="394" t="s">
        <v>1719</v>
      </c>
      <c r="D12" s="394" t="s">
        <v>1720</v>
      </c>
      <c r="E12" s="394" t="s">
        <v>1721</v>
      </c>
      <c r="F12" s="397"/>
      <c r="G12" s="397"/>
      <c r="H12" s="410"/>
      <c r="I12" s="397">
        <v>1</v>
      </c>
      <c r="J12" s="397">
        <v>0</v>
      </c>
      <c r="K12" s="410"/>
      <c r="L12" s="397">
        <v>1</v>
      </c>
      <c r="M12" s="398">
        <v>0</v>
      </c>
    </row>
    <row r="13" spans="1:13" ht="14.4" customHeight="1" x14ac:dyDescent="0.3">
      <c r="A13" s="393" t="s">
        <v>1541</v>
      </c>
      <c r="B13" s="394" t="s">
        <v>1718</v>
      </c>
      <c r="C13" s="394" t="s">
        <v>1722</v>
      </c>
      <c r="D13" s="394" t="s">
        <v>1720</v>
      </c>
      <c r="E13" s="394" t="s">
        <v>1723</v>
      </c>
      <c r="F13" s="397"/>
      <c r="G13" s="397"/>
      <c r="H13" s="410">
        <v>0</v>
      </c>
      <c r="I13" s="397">
        <v>1</v>
      </c>
      <c r="J13" s="397">
        <v>275.48</v>
      </c>
      <c r="K13" s="410">
        <v>1</v>
      </c>
      <c r="L13" s="397">
        <v>1</v>
      </c>
      <c r="M13" s="398">
        <v>275.48</v>
      </c>
    </row>
    <row r="14" spans="1:13" ht="14.4" customHeight="1" x14ac:dyDescent="0.3">
      <c r="A14" s="393" t="s">
        <v>1542</v>
      </c>
      <c r="B14" s="394" t="s">
        <v>1724</v>
      </c>
      <c r="C14" s="394" t="s">
        <v>1725</v>
      </c>
      <c r="D14" s="394" t="s">
        <v>1726</v>
      </c>
      <c r="E14" s="394" t="s">
        <v>1727</v>
      </c>
      <c r="F14" s="397"/>
      <c r="G14" s="397"/>
      <c r="H14" s="410">
        <v>0</v>
      </c>
      <c r="I14" s="397">
        <v>6</v>
      </c>
      <c r="J14" s="397">
        <v>195.78000000000003</v>
      </c>
      <c r="K14" s="410">
        <v>1</v>
      </c>
      <c r="L14" s="397">
        <v>6</v>
      </c>
      <c r="M14" s="398">
        <v>195.78000000000003</v>
      </c>
    </row>
    <row r="15" spans="1:13" ht="14.4" customHeight="1" x14ac:dyDescent="0.3">
      <c r="A15" s="393" t="s">
        <v>1542</v>
      </c>
      <c r="B15" s="394" t="s">
        <v>1462</v>
      </c>
      <c r="C15" s="394" t="s">
        <v>1708</v>
      </c>
      <c r="D15" s="394" t="s">
        <v>586</v>
      </c>
      <c r="E15" s="394" t="s">
        <v>1709</v>
      </c>
      <c r="F15" s="397"/>
      <c r="G15" s="397"/>
      <c r="H15" s="410">
        <v>0</v>
      </c>
      <c r="I15" s="397">
        <v>5</v>
      </c>
      <c r="J15" s="397">
        <v>476.19999999999993</v>
      </c>
      <c r="K15" s="410">
        <v>1</v>
      </c>
      <c r="L15" s="397">
        <v>5</v>
      </c>
      <c r="M15" s="398">
        <v>476.19999999999993</v>
      </c>
    </row>
    <row r="16" spans="1:13" ht="14.4" customHeight="1" x14ac:dyDescent="0.3">
      <c r="A16" s="393" t="s">
        <v>1542</v>
      </c>
      <c r="B16" s="394" t="s">
        <v>1462</v>
      </c>
      <c r="C16" s="394" t="s">
        <v>585</v>
      </c>
      <c r="D16" s="394" t="s">
        <v>586</v>
      </c>
      <c r="E16" s="394" t="s">
        <v>587</v>
      </c>
      <c r="F16" s="397"/>
      <c r="G16" s="397"/>
      <c r="H16" s="410">
        <v>0</v>
      </c>
      <c r="I16" s="397">
        <v>1</v>
      </c>
      <c r="J16" s="397">
        <v>190.48</v>
      </c>
      <c r="K16" s="410">
        <v>1</v>
      </c>
      <c r="L16" s="397">
        <v>1</v>
      </c>
      <c r="M16" s="398">
        <v>190.48</v>
      </c>
    </row>
    <row r="17" spans="1:13" ht="14.4" customHeight="1" x14ac:dyDescent="0.3">
      <c r="A17" s="393" t="s">
        <v>1542</v>
      </c>
      <c r="B17" s="394" t="s">
        <v>1462</v>
      </c>
      <c r="C17" s="394" t="s">
        <v>589</v>
      </c>
      <c r="D17" s="394" t="s">
        <v>586</v>
      </c>
      <c r="E17" s="394" t="s">
        <v>590</v>
      </c>
      <c r="F17" s="397"/>
      <c r="G17" s="397"/>
      <c r="H17" s="410">
        <v>0</v>
      </c>
      <c r="I17" s="397">
        <v>5</v>
      </c>
      <c r="J17" s="397">
        <v>3061.3</v>
      </c>
      <c r="K17" s="410">
        <v>1</v>
      </c>
      <c r="L17" s="397">
        <v>5</v>
      </c>
      <c r="M17" s="398">
        <v>3061.3</v>
      </c>
    </row>
    <row r="18" spans="1:13" ht="14.4" customHeight="1" x14ac:dyDescent="0.3">
      <c r="A18" s="393" t="s">
        <v>1542</v>
      </c>
      <c r="B18" s="394" t="s">
        <v>1728</v>
      </c>
      <c r="C18" s="394" t="s">
        <v>1729</v>
      </c>
      <c r="D18" s="394" t="s">
        <v>1730</v>
      </c>
      <c r="E18" s="394" t="s">
        <v>1731</v>
      </c>
      <c r="F18" s="397"/>
      <c r="G18" s="397"/>
      <c r="H18" s="410"/>
      <c r="I18" s="397">
        <v>1</v>
      </c>
      <c r="J18" s="397">
        <v>0</v>
      </c>
      <c r="K18" s="410"/>
      <c r="L18" s="397">
        <v>1</v>
      </c>
      <c r="M18" s="398">
        <v>0</v>
      </c>
    </row>
    <row r="19" spans="1:13" ht="14.4" customHeight="1" x14ac:dyDescent="0.3">
      <c r="A19" s="393" t="s">
        <v>1542</v>
      </c>
      <c r="B19" s="394" t="s">
        <v>1732</v>
      </c>
      <c r="C19" s="394" t="s">
        <v>1733</v>
      </c>
      <c r="D19" s="394" t="s">
        <v>1734</v>
      </c>
      <c r="E19" s="394" t="s">
        <v>1735</v>
      </c>
      <c r="F19" s="397"/>
      <c r="G19" s="397"/>
      <c r="H19" s="410">
        <v>0</v>
      </c>
      <c r="I19" s="397">
        <v>8</v>
      </c>
      <c r="J19" s="397">
        <v>1250</v>
      </c>
      <c r="K19" s="410">
        <v>1</v>
      </c>
      <c r="L19" s="397">
        <v>8</v>
      </c>
      <c r="M19" s="398">
        <v>1250</v>
      </c>
    </row>
    <row r="20" spans="1:13" ht="14.4" customHeight="1" x14ac:dyDescent="0.3">
      <c r="A20" s="393" t="s">
        <v>1542</v>
      </c>
      <c r="B20" s="394" t="s">
        <v>1467</v>
      </c>
      <c r="C20" s="394" t="s">
        <v>1736</v>
      </c>
      <c r="D20" s="394" t="s">
        <v>1737</v>
      </c>
      <c r="E20" s="394" t="s">
        <v>1738</v>
      </c>
      <c r="F20" s="397"/>
      <c r="G20" s="397"/>
      <c r="H20" s="410">
        <v>0</v>
      </c>
      <c r="I20" s="397">
        <v>5</v>
      </c>
      <c r="J20" s="397">
        <v>1749.7</v>
      </c>
      <c r="K20" s="410">
        <v>1</v>
      </c>
      <c r="L20" s="397">
        <v>5</v>
      </c>
      <c r="M20" s="398">
        <v>1749.7</v>
      </c>
    </row>
    <row r="21" spans="1:13" ht="14.4" customHeight="1" x14ac:dyDescent="0.3">
      <c r="A21" s="393" t="s">
        <v>1542</v>
      </c>
      <c r="B21" s="394" t="s">
        <v>1467</v>
      </c>
      <c r="C21" s="394" t="s">
        <v>1739</v>
      </c>
      <c r="D21" s="394" t="s">
        <v>1737</v>
      </c>
      <c r="E21" s="394" t="s">
        <v>1740</v>
      </c>
      <c r="F21" s="397"/>
      <c r="G21" s="397"/>
      <c r="H21" s="410">
        <v>0</v>
      </c>
      <c r="I21" s="397">
        <v>15</v>
      </c>
      <c r="J21" s="397">
        <v>6998.7000000000007</v>
      </c>
      <c r="K21" s="410">
        <v>1</v>
      </c>
      <c r="L21" s="397">
        <v>15</v>
      </c>
      <c r="M21" s="398">
        <v>6998.7000000000007</v>
      </c>
    </row>
    <row r="22" spans="1:13" ht="14.4" customHeight="1" x14ac:dyDescent="0.3">
      <c r="A22" s="393" t="s">
        <v>1542</v>
      </c>
      <c r="B22" s="394" t="s">
        <v>1467</v>
      </c>
      <c r="C22" s="394" t="s">
        <v>1741</v>
      </c>
      <c r="D22" s="394" t="s">
        <v>1737</v>
      </c>
      <c r="E22" s="394" t="s">
        <v>1002</v>
      </c>
      <c r="F22" s="397"/>
      <c r="G22" s="397"/>
      <c r="H22" s="410">
        <v>0</v>
      </c>
      <c r="I22" s="397">
        <v>1</v>
      </c>
      <c r="J22" s="397">
        <v>2332.92</v>
      </c>
      <c r="K22" s="410">
        <v>1</v>
      </c>
      <c r="L22" s="397">
        <v>1</v>
      </c>
      <c r="M22" s="398">
        <v>2332.92</v>
      </c>
    </row>
    <row r="23" spans="1:13" ht="14.4" customHeight="1" x14ac:dyDescent="0.3">
      <c r="A23" s="393" t="s">
        <v>1542</v>
      </c>
      <c r="B23" s="394" t="s">
        <v>1467</v>
      </c>
      <c r="C23" s="394" t="s">
        <v>1742</v>
      </c>
      <c r="D23" s="394" t="s">
        <v>1737</v>
      </c>
      <c r="E23" s="394" t="s">
        <v>1743</v>
      </c>
      <c r="F23" s="397">
        <v>1</v>
      </c>
      <c r="G23" s="397">
        <v>0</v>
      </c>
      <c r="H23" s="410"/>
      <c r="I23" s="397"/>
      <c r="J23" s="397"/>
      <c r="K23" s="410"/>
      <c r="L23" s="397">
        <v>1</v>
      </c>
      <c r="M23" s="398">
        <v>0</v>
      </c>
    </row>
    <row r="24" spans="1:13" ht="14.4" customHeight="1" x14ac:dyDescent="0.3">
      <c r="A24" s="393" t="s">
        <v>1542</v>
      </c>
      <c r="B24" s="394" t="s">
        <v>1468</v>
      </c>
      <c r="C24" s="394" t="s">
        <v>1744</v>
      </c>
      <c r="D24" s="394" t="s">
        <v>1572</v>
      </c>
      <c r="E24" s="394"/>
      <c r="F24" s="397">
        <v>1</v>
      </c>
      <c r="G24" s="397">
        <v>497.53</v>
      </c>
      <c r="H24" s="410">
        <v>1</v>
      </c>
      <c r="I24" s="397"/>
      <c r="J24" s="397"/>
      <c r="K24" s="410">
        <v>0</v>
      </c>
      <c r="L24" s="397">
        <v>1</v>
      </c>
      <c r="M24" s="398">
        <v>497.53</v>
      </c>
    </row>
    <row r="25" spans="1:13" ht="14.4" customHeight="1" x14ac:dyDescent="0.3">
      <c r="A25" s="393" t="s">
        <v>1542</v>
      </c>
      <c r="B25" s="394" t="s">
        <v>1745</v>
      </c>
      <c r="C25" s="394" t="s">
        <v>1746</v>
      </c>
      <c r="D25" s="394" t="s">
        <v>1747</v>
      </c>
      <c r="E25" s="394" t="s">
        <v>1748</v>
      </c>
      <c r="F25" s="397"/>
      <c r="G25" s="397"/>
      <c r="H25" s="410">
        <v>0</v>
      </c>
      <c r="I25" s="397">
        <v>2</v>
      </c>
      <c r="J25" s="397">
        <v>224.9</v>
      </c>
      <c r="K25" s="410">
        <v>1</v>
      </c>
      <c r="L25" s="397">
        <v>2</v>
      </c>
      <c r="M25" s="398">
        <v>224.9</v>
      </c>
    </row>
    <row r="26" spans="1:13" ht="14.4" customHeight="1" x14ac:dyDescent="0.3">
      <c r="A26" s="393" t="s">
        <v>1542</v>
      </c>
      <c r="B26" s="394" t="s">
        <v>1470</v>
      </c>
      <c r="C26" s="394" t="s">
        <v>1172</v>
      </c>
      <c r="D26" s="394" t="s">
        <v>1471</v>
      </c>
      <c r="E26" s="394" t="s">
        <v>1506</v>
      </c>
      <c r="F26" s="397">
        <v>1</v>
      </c>
      <c r="G26" s="397">
        <v>200.07</v>
      </c>
      <c r="H26" s="410">
        <v>1</v>
      </c>
      <c r="I26" s="397"/>
      <c r="J26" s="397"/>
      <c r="K26" s="410">
        <v>0</v>
      </c>
      <c r="L26" s="397">
        <v>1</v>
      </c>
      <c r="M26" s="398">
        <v>200.07</v>
      </c>
    </row>
    <row r="27" spans="1:13" ht="14.4" customHeight="1" x14ac:dyDescent="0.3">
      <c r="A27" s="393" t="s">
        <v>1542</v>
      </c>
      <c r="B27" s="394" t="s">
        <v>1749</v>
      </c>
      <c r="C27" s="394" t="s">
        <v>1750</v>
      </c>
      <c r="D27" s="394" t="s">
        <v>1751</v>
      </c>
      <c r="E27" s="394" t="s">
        <v>1752</v>
      </c>
      <c r="F27" s="397"/>
      <c r="G27" s="397"/>
      <c r="H27" s="410">
        <v>0</v>
      </c>
      <c r="I27" s="397">
        <v>4</v>
      </c>
      <c r="J27" s="397">
        <v>167.56</v>
      </c>
      <c r="K27" s="410">
        <v>1</v>
      </c>
      <c r="L27" s="397">
        <v>4</v>
      </c>
      <c r="M27" s="398">
        <v>167.56</v>
      </c>
    </row>
    <row r="28" spans="1:13" ht="14.4" customHeight="1" x14ac:dyDescent="0.3">
      <c r="A28" s="393" t="s">
        <v>1542</v>
      </c>
      <c r="B28" s="394" t="s">
        <v>1749</v>
      </c>
      <c r="C28" s="394" t="s">
        <v>1753</v>
      </c>
      <c r="D28" s="394" t="s">
        <v>1751</v>
      </c>
      <c r="E28" s="394" t="s">
        <v>1754</v>
      </c>
      <c r="F28" s="397"/>
      <c r="G28" s="397"/>
      <c r="H28" s="410">
        <v>0</v>
      </c>
      <c r="I28" s="397">
        <v>2</v>
      </c>
      <c r="J28" s="397">
        <v>293.26</v>
      </c>
      <c r="K28" s="410">
        <v>1</v>
      </c>
      <c r="L28" s="397">
        <v>2</v>
      </c>
      <c r="M28" s="398">
        <v>293.26</v>
      </c>
    </row>
    <row r="29" spans="1:13" ht="14.4" customHeight="1" x14ac:dyDescent="0.3">
      <c r="A29" s="393" t="s">
        <v>1542</v>
      </c>
      <c r="B29" s="394" t="s">
        <v>1755</v>
      </c>
      <c r="C29" s="394" t="s">
        <v>1756</v>
      </c>
      <c r="D29" s="394" t="s">
        <v>1757</v>
      </c>
      <c r="E29" s="394" t="s">
        <v>785</v>
      </c>
      <c r="F29" s="397"/>
      <c r="G29" s="397"/>
      <c r="H29" s="410">
        <v>0</v>
      </c>
      <c r="I29" s="397">
        <v>1</v>
      </c>
      <c r="J29" s="397">
        <v>44.89</v>
      </c>
      <c r="K29" s="410">
        <v>1</v>
      </c>
      <c r="L29" s="397">
        <v>1</v>
      </c>
      <c r="M29" s="398">
        <v>44.89</v>
      </c>
    </row>
    <row r="30" spans="1:13" ht="14.4" customHeight="1" x14ac:dyDescent="0.3">
      <c r="A30" s="393" t="s">
        <v>1542</v>
      </c>
      <c r="B30" s="394" t="s">
        <v>1507</v>
      </c>
      <c r="C30" s="394" t="s">
        <v>1758</v>
      </c>
      <c r="D30" s="394" t="s">
        <v>1759</v>
      </c>
      <c r="E30" s="394" t="s">
        <v>1760</v>
      </c>
      <c r="F30" s="397"/>
      <c r="G30" s="397"/>
      <c r="H30" s="410">
        <v>0</v>
      </c>
      <c r="I30" s="397">
        <v>2</v>
      </c>
      <c r="J30" s="397">
        <v>541.38</v>
      </c>
      <c r="K30" s="410">
        <v>1</v>
      </c>
      <c r="L30" s="397">
        <v>2</v>
      </c>
      <c r="M30" s="398">
        <v>541.38</v>
      </c>
    </row>
    <row r="31" spans="1:13" ht="14.4" customHeight="1" x14ac:dyDescent="0.3">
      <c r="A31" s="393" t="s">
        <v>1542</v>
      </c>
      <c r="B31" s="394" t="s">
        <v>1508</v>
      </c>
      <c r="C31" s="394" t="s">
        <v>1761</v>
      </c>
      <c r="D31" s="394" t="s">
        <v>1762</v>
      </c>
      <c r="E31" s="394" t="s">
        <v>1763</v>
      </c>
      <c r="F31" s="397"/>
      <c r="G31" s="397"/>
      <c r="H31" s="410">
        <v>0</v>
      </c>
      <c r="I31" s="397">
        <v>5</v>
      </c>
      <c r="J31" s="397">
        <v>1177.71</v>
      </c>
      <c r="K31" s="410">
        <v>1</v>
      </c>
      <c r="L31" s="397">
        <v>5</v>
      </c>
      <c r="M31" s="398">
        <v>1177.71</v>
      </c>
    </row>
    <row r="32" spans="1:13" ht="14.4" customHeight="1" x14ac:dyDescent="0.3">
      <c r="A32" s="393" t="s">
        <v>1542</v>
      </c>
      <c r="B32" s="394" t="s">
        <v>1764</v>
      </c>
      <c r="C32" s="394" t="s">
        <v>1765</v>
      </c>
      <c r="D32" s="394" t="s">
        <v>1766</v>
      </c>
      <c r="E32" s="394" t="s">
        <v>1767</v>
      </c>
      <c r="F32" s="397">
        <v>1</v>
      </c>
      <c r="G32" s="397">
        <v>0</v>
      </c>
      <c r="H32" s="410"/>
      <c r="I32" s="397"/>
      <c r="J32" s="397"/>
      <c r="K32" s="410"/>
      <c r="L32" s="397">
        <v>1</v>
      </c>
      <c r="M32" s="398">
        <v>0</v>
      </c>
    </row>
    <row r="33" spans="1:13" ht="14.4" customHeight="1" x14ac:dyDescent="0.3">
      <c r="A33" s="393" t="s">
        <v>1542</v>
      </c>
      <c r="B33" s="394" t="s">
        <v>1768</v>
      </c>
      <c r="C33" s="394" t="s">
        <v>1769</v>
      </c>
      <c r="D33" s="394" t="s">
        <v>1770</v>
      </c>
      <c r="E33" s="394" t="s">
        <v>1771</v>
      </c>
      <c r="F33" s="397"/>
      <c r="G33" s="397"/>
      <c r="H33" s="410">
        <v>0</v>
      </c>
      <c r="I33" s="397">
        <v>1</v>
      </c>
      <c r="J33" s="397">
        <v>101.16</v>
      </c>
      <c r="K33" s="410">
        <v>1</v>
      </c>
      <c r="L33" s="397">
        <v>1</v>
      </c>
      <c r="M33" s="398">
        <v>101.16</v>
      </c>
    </row>
    <row r="34" spans="1:13" ht="14.4" customHeight="1" x14ac:dyDescent="0.3">
      <c r="A34" s="393" t="s">
        <v>1542</v>
      </c>
      <c r="B34" s="394" t="s">
        <v>1772</v>
      </c>
      <c r="C34" s="394" t="s">
        <v>1773</v>
      </c>
      <c r="D34" s="394" t="s">
        <v>1774</v>
      </c>
      <c r="E34" s="394" t="s">
        <v>1775</v>
      </c>
      <c r="F34" s="397"/>
      <c r="G34" s="397"/>
      <c r="H34" s="410">
        <v>0</v>
      </c>
      <c r="I34" s="397">
        <v>1</v>
      </c>
      <c r="J34" s="397">
        <v>143.71</v>
      </c>
      <c r="K34" s="410">
        <v>1</v>
      </c>
      <c r="L34" s="397">
        <v>1</v>
      </c>
      <c r="M34" s="398">
        <v>143.71</v>
      </c>
    </row>
    <row r="35" spans="1:13" ht="14.4" customHeight="1" x14ac:dyDescent="0.3">
      <c r="A35" s="393" t="s">
        <v>1542</v>
      </c>
      <c r="B35" s="394" t="s">
        <v>1472</v>
      </c>
      <c r="C35" s="394" t="s">
        <v>1776</v>
      </c>
      <c r="D35" s="394" t="s">
        <v>1777</v>
      </c>
      <c r="E35" s="394" t="s">
        <v>1778</v>
      </c>
      <c r="F35" s="397">
        <v>1</v>
      </c>
      <c r="G35" s="397">
        <v>0</v>
      </c>
      <c r="H35" s="410"/>
      <c r="I35" s="397"/>
      <c r="J35" s="397"/>
      <c r="K35" s="410"/>
      <c r="L35" s="397">
        <v>1</v>
      </c>
      <c r="M35" s="398">
        <v>0</v>
      </c>
    </row>
    <row r="36" spans="1:13" ht="14.4" customHeight="1" x14ac:dyDescent="0.3">
      <c r="A36" s="393" t="s">
        <v>1542</v>
      </c>
      <c r="B36" s="394" t="s">
        <v>1779</v>
      </c>
      <c r="C36" s="394" t="s">
        <v>1780</v>
      </c>
      <c r="D36" s="394" t="s">
        <v>1781</v>
      </c>
      <c r="E36" s="394" t="s">
        <v>1244</v>
      </c>
      <c r="F36" s="397"/>
      <c r="G36" s="397"/>
      <c r="H36" s="410">
        <v>0</v>
      </c>
      <c r="I36" s="397">
        <v>1</v>
      </c>
      <c r="J36" s="397">
        <v>83.54</v>
      </c>
      <c r="K36" s="410">
        <v>1</v>
      </c>
      <c r="L36" s="397">
        <v>1</v>
      </c>
      <c r="M36" s="398">
        <v>83.54</v>
      </c>
    </row>
    <row r="37" spans="1:13" ht="14.4" customHeight="1" x14ac:dyDescent="0.3">
      <c r="A37" s="393" t="s">
        <v>1542</v>
      </c>
      <c r="B37" s="394" t="s">
        <v>1779</v>
      </c>
      <c r="C37" s="394" t="s">
        <v>1782</v>
      </c>
      <c r="D37" s="394" t="s">
        <v>1781</v>
      </c>
      <c r="E37" s="394" t="s">
        <v>1316</v>
      </c>
      <c r="F37" s="397"/>
      <c r="G37" s="397"/>
      <c r="H37" s="410">
        <v>0</v>
      </c>
      <c r="I37" s="397">
        <v>2</v>
      </c>
      <c r="J37" s="397">
        <v>501.24</v>
      </c>
      <c r="K37" s="410">
        <v>1</v>
      </c>
      <c r="L37" s="397">
        <v>2</v>
      </c>
      <c r="M37" s="398">
        <v>501.24</v>
      </c>
    </row>
    <row r="38" spans="1:13" ht="14.4" customHeight="1" x14ac:dyDescent="0.3">
      <c r="A38" s="393" t="s">
        <v>1542</v>
      </c>
      <c r="B38" s="394" t="s">
        <v>1783</v>
      </c>
      <c r="C38" s="394" t="s">
        <v>1784</v>
      </c>
      <c r="D38" s="394" t="s">
        <v>1785</v>
      </c>
      <c r="E38" s="394" t="s">
        <v>731</v>
      </c>
      <c r="F38" s="397"/>
      <c r="G38" s="397"/>
      <c r="H38" s="410">
        <v>0</v>
      </c>
      <c r="I38" s="397">
        <v>1</v>
      </c>
      <c r="J38" s="397">
        <v>119.41</v>
      </c>
      <c r="K38" s="410">
        <v>1</v>
      </c>
      <c r="L38" s="397">
        <v>1</v>
      </c>
      <c r="M38" s="398">
        <v>119.41</v>
      </c>
    </row>
    <row r="39" spans="1:13" ht="14.4" customHeight="1" x14ac:dyDescent="0.3">
      <c r="A39" s="393" t="s">
        <v>1542</v>
      </c>
      <c r="B39" s="394" t="s">
        <v>1786</v>
      </c>
      <c r="C39" s="394" t="s">
        <v>1787</v>
      </c>
      <c r="D39" s="394" t="s">
        <v>1788</v>
      </c>
      <c r="E39" s="394" t="s">
        <v>1789</v>
      </c>
      <c r="F39" s="397">
        <v>1</v>
      </c>
      <c r="G39" s="397">
        <v>50.57</v>
      </c>
      <c r="H39" s="410">
        <v>1</v>
      </c>
      <c r="I39" s="397"/>
      <c r="J39" s="397"/>
      <c r="K39" s="410">
        <v>0</v>
      </c>
      <c r="L39" s="397">
        <v>1</v>
      </c>
      <c r="M39" s="398">
        <v>50.57</v>
      </c>
    </row>
    <row r="40" spans="1:13" ht="14.4" customHeight="1" x14ac:dyDescent="0.3">
      <c r="A40" s="393" t="s">
        <v>1542</v>
      </c>
      <c r="B40" s="394" t="s">
        <v>1480</v>
      </c>
      <c r="C40" s="394" t="s">
        <v>1096</v>
      </c>
      <c r="D40" s="394" t="s">
        <v>1481</v>
      </c>
      <c r="E40" s="394" t="s">
        <v>1482</v>
      </c>
      <c r="F40" s="397"/>
      <c r="G40" s="397"/>
      <c r="H40" s="410">
        <v>0</v>
      </c>
      <c r="I40" s="397">
        <v>33</v>
      </c>
      <c r="J40" s="397">
        <v>10999.23</v>
      </c>
      <c r="K40" s="410">
        <v>1</v>
      </c>
      <c r="L40" s="397">
        <v>33</v>
      </c>
      <c r="M40" s="398">
        <v>10999.23</v>
      </c>
    </row>
    <row r="41" spans="1:13" ht="14.4" customHeight="1" x14ac:dyDescent="0.3">
      <c r="A41" s="393" t="s">
        <v>1542</v>
      </c>
      <c r="B41" s="394" t="s">
        <v>1486</v>
      </c>
      <c r="C41" s="394" t="s">
        <v>1108</v>
      </c>
      <c r="D41" s="394" t="s">
        <v>1109</v>
      </c>
      <c r="E41" s="394" t="s">
        <v>1487</v>
      </c>
      <c r="F41" s="397"/>
      <c r="G41" s="397"/>
      <c r="H41" s="410">
        <v>0</v>
      </c>
      <c r="I41" s="397">
        <v>3</v>
      </c>
      <c r="J41" s="397">
        <v>1199.76</v>
      </c>
      <c r="K41" s="410">
        <v>1</v>
      </c>
      <c r="L41" s="397">
        <v>3</v>
      </c>
      <c r="M41" s="398">
        <v>1199.76</v>
      </c>
    </row>
    <row r="42" spans="1:13" ht="14.4" customHeight="1" x14ac:dyDescent="0.3">
      <c r="A42" s="393" t="s">
        <v>1542</v>
      </c>
      <c r="B42" s="394" t="s">
        <v>1486</v>
      </c>
      <c r="C42" s="394" t="s">
        <v>1790</v>
      </c>
      <c r="D42" s="394" t="s">
        <v>1791</v>
      </c>
      <c r="E42" s="394" t="s">
        <v>1792</v>
      </c>
      <c r="F42" s="397"/>
      <c r="G42" s="397"/>
      <c r="H42" s="410">
        <v>0</v>
      </c>
      <c r="I42" s="397">
        <v>22</v>
      </c>
      <c r="J42" s="397">
        <v>8798.24</v>
      </c>
      <c r="K42" s="410">
        <v>1</v>
      </c>
      <c r="L42" s="397">
        <v>22</v>
      </c>
      <c r="M42" s="398">
        <v>8798.24</v>
      </c>
    </row>
    <row r="43" spans="1:13" ht="14.4" customHeight="1" x14ac:dyDescent="0.3">
      <c r="A43" s="393" t="s">
        <v>1542</v>
      </c>
      <c r="B43" s="394" t="s">
        <v>1486</v>
      </c>
      <c r="C43" s="394" t="s">
        <v>1793</v>
      </c>
      <c r="D43" s="394" t="s">
        <v>1794</v>
      </c>
      <c r="E43" s="394" t="s">
        <v>1795</v>
      </c>
      <c r="F43" s="397"/>
      <c r="G43" s="397"/>
      <c r="H43" s="410">
        <v>0</v>
      </c>
      <c r="I43" s="397">
        <v>1</v>
      </c>
      <c r="J43" s="397">
        <v>87.6</v>
      </c>
      <c r="K43" s="410">
        <v>1</v>
      </c>
      <c r="L43" s="397">
        <v>1</v>
      </c>
      <c r="M43" s="398">
        <v>87.6</v>
      </c>
    </row>
    <row r="44" spans="1:13" ht="14.4" customHeight="1" x14ac:dyDescent="0.3">
      <c r="A44" s="393" t="s">
        <v>1542</v>
      </c>
      <c r="B44" s="394" t="s">
        <v>1488</v>
      </c>
      <c r="C44" s="394" t="s">
        <v>1112</v>
      </c>
      <c r="D44" s="394" t="s">
        <v>1113</v>
      </c>
      <c r="E44" s="394" t="s">
        <v>1114</v>
      </c>
      <c r="F44" s="397"/>
      <c r="G44" s="397"/>
      <c r="H44" s="410">
        <v>0</v>
      </c>
      <c r="I44" s="397">
        <v>1</v>
      </c>
      <c r="J44" s="397">
        <v>222.25</v>
      </c>
      <c r="K44" s="410">
        <v>1</v>
      </c>
      <c r="L44" s="397">
        <v>1</v>
      </c>
      <c r="M44" s="398">
        <v>222.25</v>
      </c>
    </row>
    <row r="45" spans="1:13" ht="14.4" customHeight="1" x14ac:dyDescent="0.3">
      <c r="A45" s="393" t="s">
        <v>1542</v>
      </c>
      <c r="B45" s="394" t="s">
        <v>1714</v>
      </c>
      <c r="C45" s="394" t="s">
        <v>1715</v>
      </c>
      <c r="D45" s="394" t="s">
        <v>1716</v>
      </c>
      <c r="E45" s="394" t="s">
        <v>1717</v>
      </c>
      <c r="F45" s="397"/>
      <c r="G45" s="397"/>
      <c r="H45" s="410">
        <v>0</v>
      </c>
      <c r="I45" s="397">
        <v>3</v>
      </c>
      <c r="J45" s="397">
        <v>209.57999999999998</v>
      </c>
      <c r="K45" s="410">
        <v>1</v>
      </c>
      <c r="L45" s="397">
        <v>3</v>
      </c>
      <c r="M45" s="398">
        <v>209.57999999999998</v>
      </c>
    </row>
    <row r="46" spans="1:13" ht="14.4" customHeight="1" x14ac:dyDescent="0.3">
      <c r="A46" s="393" t="s">
        <v>1542</v>
      </c>
      <c r="B46" s="394" t="s">
        <v>1796</v>
      </c>
      <c r="C46" s="394" t="s">
        <v>1797</v>
      </c>
      <c r="D46" s="394" t="s">
        <v>1798</v>
      </c>
      <c r="E46" s="394" t="s">
        <v>1060</v>
      </c>
      <c r="F46" s="397">
        <v>1</v>
      </c>
      <c r="G46" s="397">
        <v>89.58</v>
      </c>
      <c r="H46" s="410">
        <v>1</v>
      </c>
      <c r="I46" s="397"/>
      <c r="J46" s="397"/>
      <c r="K46" s="410">
        <v>0</v>
      </c>
      <c r="L46" s="397">
        <v>1</v>
      </c>
      <c r="M46" s="398">
        <v>89.58</v>
      </c>
    </row>
    <row r="47" spans="1:13" ht="14.4" customHeight="1" x14ac:dyDescent="0.3">
      <c r="A47" s="393" t="s">
        <v>1542</v>
      </c>
      <c r="B47" s="394" t="s">
        <v>1489</v>
      </c>
      <c r="C47" s="394" t="s">
        <v>1799</v>
      </c>
      <c r="D47" s="394" t="s">
        <v>1800</v>
      </c>
      <c r="E47" s="394" t="s">
        <v>1801</v>
      </c>
      <c r="F47" s="397"/>
      <c r="G47" s="397"/>
      <c r="H47" s="410">
        <v>0</v>
      </c>
      <c r="I47" s="397">
        <v>1</v>
      </c>
      <c r="J47" s="397">
        <v>32.74</v>
      </c>
      <c r="K47" s="410">
        <v>1</v>
      </c>
      <c r="L47" s="397">
        <v>1</v>
      </c>
      <c r="M47" s="398">
        <v>32.74</v>
      </c>
    </row>
    <row r="48" spans="1:13" ht="14.4" customHeight="1" x14ac:dyDescent="0.3">
      <c r="A48" s="393" t="s">
        <v>1542</v>
      </c>
      <c r="B48" s="394" t="s">
        <v>1489</v>
      </c>
      <c r="C48" s="394" t="s">
        <v>1802</v>
      </c>
      <c r="D48" s="394" t="s">
        <v>1803</v>
      </c>
      <c r="E48" s="394" t="s">
        <v>1804</v>
      </c>
      <c r="F48" s="397"/>
      <c r="G48" s="397"/>
      <c r="H48" s="410">
        <v>0</v>
      </c>
      <c r="I48" s="397">
        <v>1</v>
      </c>
      <c r="J48" s="397">
        <v>147.36000000000001</v>
      </c>
      <c r="K48" s="410">
        <v>1</v>
      </c>
      <c r="L48" s="397">
        <v>1</v>
      </c>
      <c r="M48" s="398">
        <v>147.36000000000001</v>
      </c>
    </row>
    <row r="49" spans="1:13" ht="14.4" customHeight="1" x14ac:dyDescent="0.3">
      <c r="A49" s="393" t="s">
        <v>1542</v>
      </c>
      <c r="B49" s="394" t="s">
        <v>1489</v>
      </c>
      <c r="C49" s="394" t="s">
        <v>1805</v>
      </c>
      <c r="D49" s="394" t="s">
        <v>1806</v>
      </c>
      <c r="E49" s="394" t="s">
        <v>1807</v>
      </c>
      <c r="F49" s="397"/>
      <c r="G49" s="397"/>
      <c r="H49" s="410">
        <v>0</v>
      </c>
      <c r="I49" s="397">
        <v>1</v>
      </c>
      <c r="J49" s="397">
        <v>41.5</v>
      </c>
      <c r="K49" s="410">
        <v>1</v>
      </c>
      <c r="L49" s="397">
        <v>1</v>
      </c>
      <c r="M49" s="398">
        <v>41.5</v>
      </c>
    </row>
    <row r="50" spans="1:13" ht="14.4" customHeight="1" x14ac:dyDescent="0.3">
      <c r="A50" s="393" t="s">
        <v>1542</v>
      </c>
      <c r="B50" s="394" t="s">
        <v>1808</v>
      </c>
      <c r="C50" s="394" t="s">
        <v>1809</v>
      </c>
      <c r="D50" s="394" t="s">
        <v>1810</v>
      </c>
      <c r="E50" s="394" t="s">
        <v>1811</v>
      </c>
      <c r="F50" s="397"/>
      <c r="G50" s="397"/>
      <c r="H50" s="410">
        <v>0</v>
      </c>
      <c r="I50" s="397">
        <v>2</v>
      </c>
      <c r="J50" s="397">
        <v>208.38</v>
      </c>
      <c r="K50" s="410">
        <v>1</v>
      </c>
      <c r="L50" s="397">
        <v>2</v>
      </c>
      <c r="M50" s="398">
        <v>208.38</v>
      </c>
    </row>
    <row r="51" spans="1:13" ht="14.4" customHeight="1" x14ac:dyDescent="0.3">
      <c r="A51" s="393" t="s">
        <v>1542</v>
      </c>
      <c r="B51" s="394" t="s">
        <v>1491</v>
      </c>
      <c r="C51" s="394" t="s">
        <v>1812</v>
      </c>
      <c r="D51" s="394" t="s">
        <v>1813</v>
      </c>
      <c r="E51" s="394" t="s">
        <v>1814</v>
      </c>
      <c r="F51" s="397"/>
      <c r="G51" s="397"/>
      <c r="H51" s="410">
        <v>0</v>
      </c>
      <c r="I51" s="397">
        <v>1</v>
      </c>
      <c r="J51" s="397">
        <v>17.690000000000001</v>
      </c>
      <c r="K51" s="410">
        <v>1</v>
      </c>
      <c r="L51" s="397">
        <v>1</v>
      </c>
      <c r="M51" s="398">
        <v>17.690000000000001</v>
      </c>
    </row>
    <row r="52" spans="1:13" ht="14.4" customHeight="1" x14ac:dyDescent="0.3">
      <c r="A52" s="393" t="s">
        <v>1542</v>
      </c>
      <c r="B52" s="394" t="s">
        <v>1505</v>
      </c>
      <c r="C52" s="394" t="s">
        <v>817</v>
      </c>
      <c r="D52" s="394" t="s">
        <v>1165</v>
      </c>
      <c r="E52" s="394" t="s">
        <v>1166</v>
      </c>
      <c r="F52" s="397"/>
      <c r="G52" s="397"/>
      <c r="H52" s="410">
        <v>0</v>
      </c>
      <c r="I52" s="397">
        <v>1</v>
      </c>
      <c r="J52" s="397">
        <v>137.6</v>
      </c>
      <c r="K52" s="410">
        <v>1</v>
      </c>
      <c r="L52" s="397">
        <v>1</v>
      </c>
      <c r="M52" s="398">
        <v>137.6</v>
      </c>
    </row>
    <row r="53" spans="1:13" ht="14.4" customHeight="1" x14ac:dyDescent="0.3">
      <c r="A53" s="393" t="s">
        <v>1542</v>
      </c>
      <c r="B53" s="394" t="s">
        <v>1496</v>
      </c>
      <c r="C53" s="394" t="s">
        <v>1037</v>
      </c>
      <c r="D53" s="394" t="s">
        <v>1038</v>
      </c>
      <c r="E53" s="394" t="s">
        <v>1497</v>
      </c>
      <c r="F53" s="397"/>
      <c r="G53" s="397"/>
      <c r="H53" s="410">
        <v>0</v>
      </c>
      <c r="I53" s="397">
        <v>2</v>
      </c>
      <c r="J53" s="397">
        <v>189.6</v>
      </c>
      <c r="K53" s="410">
        <v>1</v>
      </c>
      <c r="L53" s="397">
        <v>2</v>
      </c>
      <c r="M53" s="398">
        <v>189.6</v>
      </c>
    </row>
    <row r="54" spans="1:13" ht="14.4" customHeight="1" x14ac:dyDescent="0.3">
      <c r="A54" s="393" t="s">
        <v>1542</v>
      </c>
      <c r="B54" s="394" t="s">
        <v>1500</v>
      </c>
      <c r="C54" s="394" t="s">
        <v>1815</v>
      </c>
      <c r="D54" s="394" t="s">
        <v>1052</v>
      </c>
      <c r="E54" s="394" t="s">
        <v>785</v>
      </c>
      <c r="F54" s="397"/>
      <c r="G54" s="397"/>
      <c r="H54" s="410">
        <v>0</v>
      </c>
      <c r="I54" s="397">
        <v>1</v>
      </c>
      <c r="J54" s="397">
        <v>137.74</v>
      </c>
      <c r="K54" s="410">
        <v>1</v>
      </c>
      <c r="L54" s="397">
        <v>1</v>
      </c>
      <c r="M54" s="398">
        <v>137.74</v>
      </c>
    </row>
    <row r="55" spans="1:13" ht="14.4" customHeight="1" x14ac:dyDescent="0.3">
      <c r="A55" s="393" t="s">
        <v>1542</v>
      </c>
      <c r="B55" s="394" t="s">
        <v>1500</v>
      </c>
      <c r="C55" s="394" t="s">
        <v>1816</v>
      </c>
      <c r="D55" s="394" t="s">
        <v>491</v>
      </c>
      <c r="E55" s="394" t="s">
        <v>1817</v>
      </c>
      <c r="F55" s="397">
        <v>1</v>
      </c>
      <c r="G55" s="397">
        <v>0</v>
      </c>
      <c r="H55" s="410"/>
      <c r="I55" s="397"/>
      <c r="J55" s="397"/>
      <c r="K55" s="410"/>
      <c r="L55" s="397">
        <v>1</v>
      </c>
      <c r="M55" s="398">
        <v>0</v>
      </c>
    </row>
    <row r="56" spans="1:13" ht="14.4" customHeight="1" x14ac:dyDescent="0.3">
      <c r="A56" s="393" t="s">
        <v>1543</v>
      </c>
      <c r="B56" s="394" t="s">
        <v>1466</v>
      </c>
      <c r="C56" s="394" t="s">
        <v>1022</v>
      </c>
      <c r="D56" s="394" t="s">
        <v>1023</v>
      </c>
      <c r="E56" s="394" t="s">
        <v>496</v>
      </c>
      <c r="F56" s="397"/>
      <c r="G56" s="397"/>
      <c r="H56" s="410">
        <v>0</v>
      </c>
      <c r="I56" s="397">
        <v>1</v>
      </c>
      <c r="J56" s="397">
        <v>56.01</v>
      </c>
      <c r="K56" s="410">
        <v>1</v>
      </c>
      <c r="L56" s="397">
        <v>1</v>
      </c>
      <c r="M56" s="398">
        <v>56.01</v>
      </c>
    </row>
    <row r="57" spans="1:13" ht="14.4" customHeight="1" x14ac:dyDescent="0.3">
      <c r="A57" s="393" t="s">
        <v>1543</v>
      </c>
      <c r="B57" s="394" t="s">
        <v>1728</v>
      </c>
      <c r="C57" s="394" t="s">
        <v>1818</v>
      </c>
      <c r="D57" s="394" t="s">
        <v>1730</v>
      </c>
      <c r="E57" s="394" t="s">
        <v>1819</v>
      </c>
      <c r="F57" s="397"/>
      <c r="G57" s="397"/>
      <c r="H57" s="410"/>
      <c r="I57" s="397">
        <v>2</v>
      </c>
      <c r="J57" s="397">
        <v>0</v>
      </c>
      <c r="K57" s="410"/>
      <c r="L57" s="397">
        <v>2</v>
      </c>
      <c r="M57" s="398">
        <v>0</v>
      </c>
    </row>
    <row r="58" spans="1:13" ht="14.4" customHeight="1" x14ac:dyDescent="0.3">
      <c r="A58" s="393" t="s">
        <v>1543</v>
      </c>
      <c r="B58" s="394" t="s">
        <v>1480</v>
      </c>
      <c r="C58" s="394" t="s">
        <v>1096</v>
      </c>
      <c r="D58" s="394" t="s">
        <v>1481</v>
      </c>
      <c r="E58" s="394" t="s">
        <v>1482</v>
      </c>
      <c r="F58" s="397"/>
      <c r="G58" s="397"/>
      <c r="H58" s="410">
        <v>0</v>
      </c>
      <c r="I58" s="397">
        <v>11</v>
      </c>
      <c r="J58" s="397">
        <v>3666.4100000000003</v>
      </c>
      <c r="K58" s="410">
        <v>1</v>
      </c>
      <c r="L58" s="397">
        <v>11</v>
      </c>
      <c r="M58" s="398">
        <v>3666.4100000000003</v>
      </c>
    </row>
    <row r="59" spans="1:13" ht="14.4" customHeight="1" x14ac:dyDescent="0.3">
      <c r="A59" s="393" t="s">
        <v>1543</v>
      </c>
      <c r="B59" s="394" t="s">
        <v>1820</v>
      </c>
      <c r="C59" s="394" t="s">
        <v>1821</v>
      </c>
      <c r="D59" s="394" t="s">
        <v>1822</v>
      </c>
      <c r="E59" s="394" t="s">
        <v>1823</v>
      </c>
      <c r="F59" s="397"/>
      <c r="G59" s="397"/>
      <c r="H59" s="410">
        <v>0</v>
      </c>
      <c r="I59" s="397">
        <v>1</v>
      </c>
      <c r="J59" s="397">
        <v>154.01</v>
      </c>
      <c r="K59" s="410">
        <v>1</v>
      </c>
      <c r="L59" s="397">
        <v>1</v>
      </c>
      <c r="M59" s="398">
        <v>154.01</v>
      </c>
    </row>
    <row r="60" spans="1:13" ht="14.4" customHeight="1" x14ac:dyDescent="0.3">
      <c r="A60" s="393" t="s">
        <v>1543</v>
      </c>
      <c r="B60" s="394" t="s">
        <v>1820</v>
      </c>
      <c r="C60" s="394" t="s">
        <v>1824</v>
      </c>
      <c r="D60" s="394" t="s">
        <v>1825</v>
      </c>
      <c r="E60" s="394" t="s">
        <v>1826</v>
      </c>
      <c r="F60" s="397"/>
      <c r="G60" s="397"/>
      <c r="H60" s="410">
        <v>0</v>
      </c>
      <c r="I60" s="397">
        <v>2</v>
      </c>
      <c r="J60" s="397">
        <v>154.02000000000001</v>
      </c>
      <c r="K60" s="410">
        <v>1</v>
      </c>
      <c r="L60" s="397">
        <v>2</v>
      </c>
      <c r="M60" s="398">
        <v>154.02000000000001</v>
      </c>
    </row>
    <row r="61" spans="1:13" ht="14.4" customHeight="1" x14ac:dyDescent="0.3">
      <c r="A61" s="393" t="s">
        <v>1544</v>
      </c>
      <c r="B61" s="394" t="s">
        <v>1480</v>
      </c>
      <c r="C61" s="394" t="s">
        <v>1096</v>
      </c>
      <c r="D61" s="394" t="s">
        <v>1481</v>
      </c>
      <c r="E61" s="394" t="s">
        <v>1482</v>
      </c>
      <c r="F61" s="397"/>
      <c r="G61" s="397"/>
      <c r="H61" s="410">
        <v>0</v>
      </c>
      <c r="I61" s="397">
        <v>1</v>
      </c>
      <c r="J61" s="397">
        <v>333.31</v>
      </c>
      <c r="K61" s="410">
        <v>1</v>
      </c>
      <c r="L61" s="397">
        <v>1</v>
      </c>
      <c r="M61" s="398">
        <v>333.31</v>
      </c>
    </row>
    <row r="62" spans="1:13" ht="14.4" customHeight="1" x14ac:dyDescent="0.3">
      <c r="A62" s="393" t="s">
        <v>1545</v>
      </c>
      <c r="B62" s="394" t="s">
        <v>1827</v>
      </c>
      <c r="C62" s="394" t="s">
        <v>1828</v>
      </c>
      <c r="D62" s="394" t="s">
        <v>1829</v>
      </c>
      <c r="E62" s="394" t="s">
        <v>1830</v>
      </c>
      <c r="F62" s="397">
        <v>1</v>
      </c>
      <c r="G62" s="397">
        <v>848.11</v>
      </c>
      <c r="H62" s="410">
        <v>1</v>
      </c>
      <c r="I62" s="397"/>
      <c r="J62" s="397"/>
      <c r="K62" s="410">
        <v>0</v>
      </c>
      <c r="L62" s="397">
        <v>1</v>
      </c>
      <c r="M62" s="398">
        <v>848.11</v>
      </c>
    </row>
    <row r="63" spans="1:13" ht="14.4" customHeight="1" x14ac:dyDescent="0.3">
      <c r="A63" s="393" t="s">
        <v>1545</v>
      </c>
      <c r="B63" s="394" t="s">
        <v>1827</v>
      </c>
      <c r="C63" s="394" t="s">
        <v>1831</v>
      </c>
      <c r="D63" s="394" t="s">
        <v>1832</v>
      </c>
      <c r="E63" s="394" t="s">
        <v>1833</v>
      </c>
      <c r="F63" s="397"/>
      <c r="G63" s="397"/>
      <c r="H63" s="410">
        <v>0</v>
      </c>
      <c r="I63" s="397">
        <v>2</v>
      </c>
      <c r="J63" s="397">
        <v>1526.6</v>
      </c>
      <c r="K63" s="410">
        <v>1</v>
      </c>
      <c r="L63" s="397">
        <v>2</v>
      </c>
      <c r="M63" s="398">
        <v>1526.6</v>
      </c>
    </row>
    <row r="64" spans="1:13" ht="14.4" customHeight="1" x14ac:dyDescent="0.3">
      <c r="A64" s="393" t="s">
        <v>1545</v>
      </c>
      <c r="B64" s="394" t="s">
        <v>1834</v>
      </c>
      <c r="C64" s="394" t="s">
        <v>1835</v>
      </c>
      <c r="D64" s="394" t="s">
        <v>1836</v>
      </c>
      <c r="E64" s="394" t="s">
        <v>1837</v>
      </c>
      <c r="F64" s="397"/>
      <c r="G64" s="397"/>
      <c r="H64" s="410">
        <v>0</v>
      </c>
      <c r="I64" s="397">
        <v>1</v>
      </c>
      <c r="J64" s="397">
        <v>41.55</v>
      </c>
      <c r="K64" s="410">
        <v>1</v>
      </c>
      <c r="L64" s="397">
        <v>1</v>
      </c>
      <c r="M64" s="398">
        <v>41.55</v>
      </c>
    </row>
    <row r="65" spans="1:13" ht="14.4" customHeight="1" x14ac:dyDescent="0.3">
      <c r="A65" s="393" t="s">
        <v>1545</v>
      </c>
      <c r="B65" s="394" t="s">
        <v>1480</v>
      </c>
      <c r="C65" s="394" t="s">
        <v>1838</v>
      </c>
      <c r="D65" s="394" t="s">
        <v>1839</v>
      </c>
      <c r="E65" s="394" t="s">
        <v>1840</v>
      </c>
      <c r="F65" s="397"/>
      <c r="G65" s="397"/>
      <c r="H65" s="410">
        <v>0</v>
      </c>
      <c r="I65" s="397">
        <v>1</v>
      </c>
      <c r="J65" s="397">
        <v>333.31</v>
      </c>
      <c r="K65" s="410">
        <v>1</v>
      </c>
      <c r="L65" s="397">
        <v>1</v>
      </c>
      <c r="M65" s="398">
        <v>333.31</v>
      </c>
    </row>
    <row r="66" spans="1:13" ht="14.4" customHeight="1" x14ac:dyDescent="0.3">
      <c r="A66" s="393" t="s">
        <v>1545</v>
      </c>
      <c r="B66" s="394" t="s">
        <v>1480</v>
      </c>
      <c r="C66" s="394" t="s">
        <v>1841</v>
      </c>
      <c r="D66" s="394" t="s">
        <v>1842</v>
      </c>
      <c r="E66" s="394" t="s">
        <v>1843</v>
      </c>
      <c r="F66" s="397"/>
      <c r="G66" s="397"/>
      <c r="H66" s="410">
        <v>0</v>
      </c>
      <c r="I66" s="397">
        <v>11</v>
      </c>
      <c r="J66" s="397">
        <v>3666.41</v>
      </c>
      <c r="K66" s="410">
        <v>1</v>
      </c>
      <c r="L66" s="397">
        <v>11</v>
      </c>
      <c r="M66" s="398">
        <v>3666.41</v>
      </c>
    </row>
    <row r="67" spans="1:13" ht="14.4" customHeight="1" x14ac:dyDescent="0.3">
      <c r="A67" s="393" t="s">
        <v>1545</v>
      </c>
      <c r="B67" s="394" t="s">
        <v>1485</v>
      </c>
      <c r="C67" s="394" t="s">
        <v>1844</v>
      </c>
      <c r="D67" s="394" t="s">
        <v>1071</v>
      </c>
      <c r="E67" s="394" t="s">
        <v>1717</v>
      </c>
      <c r="F67" s="397">
        <v>2</v>
      </c>
      <c r="G67" s="397">
        <v>0</v>
      </c>
      <c r="H67" s="410"/>
      <c r="I67" s="397"/>
      <c r="J67" s="397"/>
      <c r="K67" s="410"/>
      <c r="L67" s="397">
        <v>2</v>
      </c>
      <c r="M67" s="398">
        <v>0</v>
      </c>
    </row>
    <row r="68" spans="1:13" ht="14.4" customHeight="1" x14ac:dyDescent="0.3">
      <c r="A68" s="393" t="s">
        <v>1545</v>
      </c>
      <c r="B68" s="394" t="s">
        <v>1485</v>
      </c>
      <c r="C68" s="394" t="s">
        <v>1845</v>
      </c>
      <c r="D68" s="394" t="s">
        <v>1846</v>
      </c>
      <c r="E68" s="394" t="s">
        <v>1717</v>
      </c>
      <c r="F68" s="397"/>
      <c r="G68" s="397"/>
      <c r="H68" s="410">
        <v>0</v>
      </c>
      <c r="I68" s="397">
        <v>2</v>
      </c>
      <c r="J68" s="397">
        <v>368.44</v>
      </c>
      <c r="K68" s="410">
        <v>1</v>
      </c>
      <c r="L68" s="397">
        <v>2</v>
      </c>
      <c r="M68" s="398">
        <v>368.44</v>
      </c>
    </row>
    <row r="69" spans="1:13" ht="14.4" customHeight="1" x14ac:dyDescent="0.3">
      <c r="A69" s="393" t="s">
        <v>1545</v>
      </c>
      <c r="B69" s="394" t="s">
        <v>1486</v>
      </c>
      <c r="C69" s="394" t="s">
        <v>1790</v>
      </c>
      <c r="D69" s="394" t="s">
        <v>1791</v>
      </c>
      <c r="E69" s="394" t="s">
        <v>1792</v>
      </c>
      <c r="F69" s="397"/>
      <c r="G69" s="397"/>
      <c r="H69" s="410">
        <v>0</v>
      </c>
      <c r="I69" s="397">
        <v>1</v>
      </c>
      <c r="J69" s="397">
        <v>116.8</v>
      </c>
      <c r="K69" s="410">
        <v>1</v>
      </c>
      <c r="L69" s="397">
        <v>1</v>
      </c>
      <c r="M69" s="398">
        <v>116.8</v>
      </c>
    </row>
    <row r="70" spans="1:13" ht="14.4" customHeight="1" x14ac:dyDescent="0.3">
      <c r="A70" s="393" t="s">
        <v>1545</v>
      </c>
      <c r="B70" s="394" t="s">
        <v>1710</v>
      </c>
      <c r="C70" s="394" t="s">
        <v>1711</v>
      </c>
      <c r="D70" s="394" t="s">
        <v>1712</v>
      </c>
      <c r="E70" s="394" t="s">
        <v>1713</v>
      </c>
      <c r="F70" s="397"/>
      <c r="G70" s="397"/>
      <c r="H70" s="410">
        <v>0</v>
      </c>
      <c r="I70" s="397">
        <v>7</v>
      </c>
      <c r="J70" s="397">
        <v>489.02</v>
      </c>
      <c r="K70" s="410">
        <v>1</v>
      </c>
      <c r="L70" s="397">
        <v>7</v>
      </c>
      <c r="M70" s="398">
        <v>489.02</v>
      </c>
    </row>
    <row r="71" spans="1:13" ht="14.4" customHeight="1" x14ac:dyDescent="0.3">
      <c r="A71" s="393" t="s">
        <v>1545</v>
      </c>
      <c r="B71" s="394" t="s">
        <v>1714</v>
      </c>
      <c r="C71" s="394" t="s">
        <v>1715</v>
      </c>
      <c r="D71" s="394" t="s">
        <v>1716</v>
      </c>
      <c r="E71" s="394" t="s">
        <v>1717</v>
      </c>
      <c r="F71" s="397"/>
      <c r="G71" s="397"/>
      <c r="H71" s="410">
        <v>0</v>
      </c>
      <c r="I71" s="397">
        <v>2</v>
      </c>
      <c r="J71" s="397">
        <v>139.72</v>
      </c>
      <c r="K71" s="410">
        <v>1</v>
      </c>
      <c r="L71" s="397">
        <v>2</v>
      </c>
      <c r="M71" s="398">
        <v>139.72</v>
      </c>
    </row>
    <row r="72" spans="1:13" ht="14.4" customHeight="1" x14ac:dyDescent="0.3">
      <c r="A72" s="393" t="s">
        <v>1545</v>
      </c>
      <c r="B72" s="394" t="s">
        <v>1847</v>
      </c>
      <c r="C72" s="394" t="s">
        <v>1848</v>
      </c>
      <c r="D72" s="394" t="s">
        <v>1849</v>
      </c>
      <c r="E72" s="394" t="s">
        <v>1850</v>
      </c>
      <c r="F72" s="397"/>
      <c r="G72" s="397"/>
      <c r="H72" s="410">
        <v>0</v>
      </c>
      <c r="I72" s="397">
        <v>3</v>
      </c>
      <c r="J72" s="397">
        <v>579.78</v>
      </c>
      <c r="K72" s="410">
        <v>1</v>
      </c>
      <c r="L72" s="397">
        <v>3</v>
      </c>
      <c r="M72" s="398">
        <v>579.78</v>
      </c>
    </row>
    <row r="73" spans="1:13" ht="14.4" customHeight="1" x14ac:dyDescent="0.3">
      <c r="A73" s="393" t="s">
        <v>1546</v>
      </c>
      <c r="B73" s="394" t="s">
        <v>1467</v>
      </c>
      <c r="C73" s="394" t="s">
        <v>1045</v>
      </c>
      <c r="D73" s="394" t="s">
        <v>998</v>
      </c>
      <c r="E73" s="394" t="s">
        <v>1046</v>
      </c>
      <c r="F73" s="397"/>
      <c r="G73" s="397"/>
      <c r="H73" s="410">
        <v>0</v>
      </c>
      <c r="I73" s="397">
        <v>2</v>
      </c>
      <c r="J73" s="397">
        <v>937.92</v>
      </c>
      <c r="K73" s="410">
        <v>1</v>
      </c>
      <c r="L73" s="397">
        <v>2</v>
      </c>
      <c r="M73" s="398">
        <v>937.92</v>
      </c>
    </row>
    <row r="74" spans="1:13" ht="14.4" customHeight="1" x14ac:dyDescent="0.3">
      <c r="A74" s="393" t="s">
        <v>1546</v>
      </c>
      <c r="B74" s="394" t="s">
        <v>1467</v>
      </c>
      <c r="C74" s="394" t="s">
        <v>1048</v>
      </c>
      <c r="D74" s="394" t="s">
        <v>998</v>
      </c>
      <c r="E74" s="394" t="s">
        <v>1049</v>
      </c>
      <c r="F74" s="397"/>
      <c r="G74" s="397"/>
      <c r="H74" s="410">
        <v>0</v>
      </c>
      <c r="I74" s="397">
        <v>47</v>
      </c>
      <c r="J74" s="397">
        <v>29388.629999999994</v>
      </c>
      <c r="K74" s="410">
        <v>1</v>
      </c>
      <c r="L74" s="397">
        <v>47</v>
      </c>
      <c r="M74" s="398">
        <v>29388.629999999994</v>
      </c>
    </row>
    <row r="75" spans="1:13" ht="14.4" customHeight="1" x14ac:dyDescent="0.3">
      <c r="A75" s="393" t="s">
        <v>1546</v>
      </c>
      <c r="B75" s="394" t="s">
        <v>1467</v>
      </c>
      <c r="C75" s="394" t="s">
        <v>997</v>
      </c>
      <c r="D75" s="394" t="s">
        <v>998</v>
      </c>
      <c r="E75" s="394" t="s">
        <v>999</v>
      </c>
      <c r="F75" s="397"/>
      <c r="G75" s="397"/>
      <c r="H75" s="410">
        <v>0</v>
      </c>
      <c r="I75" s="397">
        <v>9</v>
      </c>
      <c r="J75" s="397">
        <v>8441.369999999999</v>
      </c>
      <c r="K75" s="410">
        <v>1</v>
      </c>
      <c r="L75" s="397">
        <v>9</v>
      </c>
      <c r="M75" s="398">
        <v>8441.369999999999</v>
      </c>
    </row>
    <row r="76" spans="1:13" ht="14.4" customHeight="1" x14ac:dyDescent="0.3">
      <c r="A76" s="393" t="s">
        <v>1546</v>
      </c>
      <c r="B76" s="394" t="s">
        <v>1851</v>
      </c>
      <c r="C76" s="394" t="s">
        <v>1852</v>
      </c>
      <c r="D76" s="394" t="s">
        <v>1853</v>
      </c>
      <c r="E76" s="394" t="s">
        <v>1854</v>
      </c>
      <c r="F76" s="397">
        <v>1</v>
      </c>
      <c r="G76" s="397">
        <v>472.71</v>
      </c>
      <c r="H76" s="410">
        <v>1</v>
      </c>
      <c r="I76" s="397"/>
      <c r="J76" s="397"/>
      <c r="K76" s="410">
        <v>0</v>
      </c>
      <c r="L76" s="397">
        <v>1</v>
      </c>
      <c r="M76" s="398">
        <v>472.71</v>
      </c>
    </row>
    <row r="77" spans="1:13" ht="14.4" customHeight="1" x14ac:dyDescent="0.3">
      <c r="A77" s="393" t="s">
        <v>1546</v>
      </c>
      <c r="B77" s="394" t="s">
        <v>1480</v>
      </c>
      <c r="C77" s="394" t="s">
        <v>1855</v>
      </c>
      <c r="D77" s="394" t="s">
        <v>1856</v>
      </c>
      <c r="E77" s="394" t="s">
        <v>1482</v>
      </c>
      <c r="F77" s="397">
        <v>1</v>
      </c>
      <c r="G77" s="397">
        <v>333.31</v>
      </c>
      <c r="H77" s="410">
        <v>1</v>
      </c>
      <c r="I77" s="397"/>
      <c r="J77" s="397"/>
      <c r="K77" s="410">
        <v>0</v>
      </c>
      <c r="L77" s="397">
        <v>1</v>
      </c>
      <c r="M77" s="398">
        <v>333.31</v>
      </c>
    </row>
    <row r="78" spans="1:13" ht="14.4" customHeight="1" x14ac:dyDescent="0.3">
      <c r="A78" s="393" t="s">
        <v>1546</v>
      </c>
      <c r="B78" s="394" t="s">
        <v>1480</v>
      </c>
      <c r="C78" s="394" t="s">
        <v>1857</v>
      </c>
      <c r="D78" s="394" t="s">
        <v>1856</v>
      </c>
      <c r="E78" s="394" t="s">
        <v>1858</v>
      </c>
      <c r="F78" s="397">
        <v>1</v>
      </c>
      <c r="G78" s="397">
        <v>333.31</v>
      </c>
      <c r="H78" s="410">
        <v>1</v>
      </c>
      <c r="I78" s="397"/>
      <c r="J78" s="397"/>
      <c r="K78" s="410">
        <v>0</v>
      </c>
      <c r="L78" s="397">
        <v>1</v>
      </c>
      <c r="M78" s="398">
        <v>333.31</v>
      </c>
    </row>
    <row r="79" spans="1:13" ht="14.4" customHeight="1" x14ac:dyDescent="0.3">
      <c r="A79" s="393" t="s">
        <v>1546</v>
      </c>
      <c r="B79" s="394" t="s">
        <v>1480</v>
      </c>
      <c r="C79" s="394" t="s">
        <v>1859</v>
      </c>
      <c r="D79" s="394" t="s">
        <v>1860</v>
      </c>
      <c r="E79" s="394" t="s">
        <v>1861</v>
      </c>
      <c r="F79" s="397"/>
      <c r="G79" s="397"/>
      <c r="H79" s="410">
        <v>0</v>
      </c>
      <c r="I79" s="397">
        <v>1</v>
      </c>
      <c r="J79" s="397">
        <v>79.36</v>
      </c>
      <c r="K79" s="410">
        <v>1</v>
      </c>
      <c r="L79" s="397">
        <v>1</v>
      </c>
      <c r="M79" s="398">
        <v>79.36</v>
      </c>
    </row>
    <row r="80" spans="1:13" ht="14.4" customHeight="1" x14ac:dyDescent="0.3">
      <c r="A80" s="393" t="s">
        <v>1546</v>
      </c>
      <c r="B80" s="394" t="s">
        <v>1480</v>
      </c>
      <c r="C80" s="394" t="s">
        <v>1838</v>
      </c>
      <c r="D80" s="394" t="s">
        <v>1839</v>
      </c>
      <c r="E80" s="394" t="s">
        <v>1840</v>
      </c>
      <c r="F80" s="397"/>
      <c r="G80" s="397"/>
      <c r="H80" s="410">
        <v>0</v>
      </c>
      <c r="I80" s="397">
        <v>2</v>
      </c>
      <c r="J80" s="397">
        <v>666.62</v>
      </c>
      <c r="K80" s="410">
        <v>1</v>
      </c>
      <c r="L80" s="397">
        <v>2</v>
      </c>
      <c r="M80" s="398">
        <v>666.62</v>
      </c>
    </row>
    <row r="81" spans="1:13" ht="14.4" customHeight="1" x14ac:dyDescent="0.3">
      <c r="A81" s="393" t="s">
        <v>1546</v>
      </c>
      <c r="B81" s="394" t="s">
        <v>1480</v>
      </c>
      <c r="C81" s="394" t="s">
        <v>1862</v>
      </c>
      <c r="D81" s="394" t="s">
        <v>1863</v>
      </c>
      <c r="E81" s="394" t="s">
        <v>1864</v>
      </c>
      <c r="F81" s="397">
        <v>50</v>
      </c>
      <c r="G81" s="397">
        <v>16665.5</v>
      </c>
      <c r="H81" s="410">
        <v>1</v>
      </c>
      <c r="I81" s="397"/>
      <c r="J81" s="397"/>
      <c r="K81" s="410">
        <v>0</v>
      </c>
      <c r="L81" s="397">
        <v>50</v>
      </c>
      <c r="M81" s="398">
        <v>16665.5</v>
      </c>
    </row>
    <row r="82" spans="1:13" ht="14.4" customHeight="1" x14ac:dyDescent="0.3">
      <c r="A82" s="393" t="s">
        <v>1546</v>
      </c>
      <c r="B82" s="394" t="s">
        <v>1480</v>
      </c>
      <c r="C82" s="394" t="s">
        <v>1865</v>
      </c>
      <c r="D82" s="394" t="s">
        <v>1863</v>
      </c>
      <c r="E82" s="394" t="s">
        <v>1843</v>
      </c>
      <c r="F82" s="397">
        <v>4</v>
      </c>
      <c r="G82" s="397">
        <v>1333.24</v>
      </c>
      <c r="H82" s="410">
        <v>1</v>
      </c>
      <c r="I82" s="397"/>
      <c r="J82" s="397"/>
      <c r="K82" s="410">
        <v>0</v>
      </c>
      <c r="L82" s="397">
        <v>4</v>
      </c>
      <c r="M82" s="398">
        <v>1333.24</v>
      </c>
    </row>
    <row r="83" spans="1:13" ht="14.4" customHeight="1" x14ac:dyDescent="0.3">
      <c r="A83" s="393" t="s">
        <v>1546</v>
      </c>
      <c r="B83" s="394" t="s">
        <v>1480</v>
      </c>
      <c r="C83" s="394" t="s">
        <v>1866</v>
      </c>
      <c r="D83" s="394" t="s">
        <v>1863</v>
      </c>
      <c r="E83" s="394" t="s">
        <v>1867</v>
      </c>
      <c r="F83" s="397">
        <v>2</v>
      </c>
      <c r="G83" s="397">
        <v>0</v>
      </c>
      <c r="H83" s="410"/>
      <c r="I83" s="397"/>
      <c r="J83" s="397"/>
      <c r="K83" s="410"/>
      <c r="L83" s="397">
        <v>2</v>
      </c>
      <c r="M83" s="398">
        <v>0</v>
      </c>
    </row>
    <row r="84" spans="1:13" ht="14.4" customHeight="1" x14ac:dyDescent="0.3">
      <c r="A84" s="393" t="s">
        <v>1546</v>
      </c>
      <c r="B84" s="394" t="s">
        <v>1820</v>
      </c>
      <c r="C84" s="394" t="s">
        <v>1868</v>
      </c>
      <c r="D84" s="394" t="s">
        <v>1825</v>
      </c>
      <c r="E84" s="394" t="s">
        <v>1869</v>
      </c>
      <c r="F84" s="397"/>
      <c r="G84" s="397"/>
      <c r="H84" s="410">
        <v>0</v>
      </c>
      <c r="I84" s="397">
        <v>1</v>
      </c>
      <c r="J84" s="397">
        <v>481.27</v>
      </c>
      <c r="K84" s="410">
        <v>1</v>
      </c>
      <c r="L84" s="397">
        <v>1</v>
      </c>
      <c r="M84" s="398">
        <v>481.27</v>
      </c>
    </row>
    <row r="85" spans="1:13" ht="14.4" customHeight="1" x14ac:dyDescent="0.3">
      <c r="A85" s="393" t="s">
        <v>1546</v>
      </c>
      <c r="B85" s="394" t="s">
        <v>1847</v>
      </c>
      <c r="C85" s="394" t="s">
        <v>1870</v>
      </c>
      <c r="D85" s="394" t="s">
        <v>1871</v>
      </c>
      <c r="E85" s="394" t="s">
        <v>1872</v>
      </c>
      <c r="F85" s="397">
        <v>1</v>
      </c>
      <c r="G85" s="397">
        <v>0</v>
      </c>
      <c r="H85" s="410"/>
      <c r="I85" s="397"/>
      <c r="J85" s="397"/>
      <c r="K85" s="410"/>
      <c r="L85" s="397">
        <v>1</v>
      </c>
      <c r="M85" s="398">
        <v>0</v>
      </c>
    </row>
    <row r="86" spans="1:13" ht="14.4" customHeight="1" x14ac:dyDescent="0.3">
      <c r="A86" s="393" t="s">
        <v>1546</v>
      </c>
      <c r="B86" s="394" t="s">
        <v>1847</v>
      </c>
      <c r="C86" s="394" t="s">
        <v>1873</v>
      </c>
      <c r="D86" s="394" t="s">
        <v>1849</v>
      </c>
      <c r="E86" s="394" t="s">
        <v>1874</v>
      </c>
      <c r="F86" s="397"/>
      <c r="G86" s="397"/>
      <c r="H86" s="410">
        <v>0</v>
      </c>
      <c r="I86" s="397">
        <v>1</v>
      </c>
      <c r="J86" s="397">
        <v>48.31</v>
      </c>
      <c r="K86" s="410">
        <v>1</v>
      </c>
      <c r="L86" s="397">
        <v>1</v>
      </c>
      <c r="M86" s="398">
        <v>48.31</v>
      </c>
    </row>
    <row r="87" spans="1:13" ht="14.4" customHeight="1" x14ac:dyDescent="0.3">
      <c r="A87" s="393" t="s">
        <v>1546</v>
      </c>
      <c r="B87" s="394" t="s">
        <v>1847</v>
      </c>
      <c r="C87" s="394" t="s">
        <v>1848</v>
      </c>
      <c r="D87" s="394" t="s">
        <v>1849</v>
      </c>
      <c r="E87" s="394" t="s">
        <v>1850</v>
      </c>
      <c r="F87" s="397"/>
      <c r="G87" s="397"/>
      <c r="H87" s="410">
        <v>0</v>
      </c>
      <c r="I87" s="397">
        <v>1</v>
      </c>
      <c r="J87" s="397">
        <v>193.26</v>
      </c>
      <c r="K87" s="410">
        <v>1</v>
      </c>
      <c r="L87" s="397">
        <v>1</v>
      </c>
      <c r="M87" s="398">
        <v>193.26</v>
      </c>
    </row>
    <row r="88" spans="1:13" ht="14.4" customHeight="1" x14ac:dyDescent="0.3">
      <c r="A88" s="393" t="s">
        <v>1546</v>
      </c>
      <c r="B88" s="394" t="s">
        <v>1847</v>
      </c>
      <c r="C88" s="394" t="s">
        <v>1875</v>
      </c>
      <c r="D88" s="394" t="s">
        <v>1849</v>
      </c>
      <c r="E88" s="394" t="s">
        <v>1876</v>
      </c>
      <c r="F88" s="397">
        <v>14</v>
      </c>
      <c r="G88" s="397">
        <v>0</v>
      </c>
      <c r="H88" s="410"/>
      <c r="I88" s="397"/>
      <c r="J88" s="397"/>
      <c r="K88" s="410"/>
      <c r="L88" s="397">
        <v>14</v>
      </c>
      <c r="M88" s="398">
        <v>0</v>
      </c>
    </row>
    <row r="89" spans="1:13" ht="14.4" customHeight="1" x14ac:dyDescent="0.3">
      <c r="A89" s="393" t="s">
        <v>1546</v>
      </c>
      <c r="B89" s="394" t="s">
        <v>1847</v>
      </c>
      <c r="C89" s="394" t="s">
        <v>1877</v>
      </c>
      <c r="D89" s="394" t="s">
        <v>1878</v>
      </c>
      <c r="E89" s="394" t="s">
        <v>1879</v>
      </c>
      <c r="F89" s="397">
        <v>35</v>
      </c>
      <c r="G89" s="397">
        <v>3382.0499999999997</v>
      </c>
      <c r="H89" s="410">
        <v>1</v>
      </c>
      <c r="I89" s="397"/>
      <c r="J89" s="397"/>
      <c r="K89" s="410">
        <v>0</v>
      </c>
      <c r="L89" s="397">
        <v>35</v>
      </c>
      <c r="M89" s="398">
        <v>3382.0499999999997</v>
      </c>
    </row>
    <row r="90" spans="1:13" ht="14.4" customHeight="1" x14ac:dyDescent="0.3">
      <c r="A90" s="393" t="s">
        <v>1546</v>
      </c>
      <c r="B90" s="394" t="s">
        <v>1847</v>
      </c>
      <c r="C90" s="394" t="s">
        <v>1880</v>
      </c>
      <c r="D90" s="394" t="s">
        <v>1849</v>
      </c>
      <c r="E90" s="394" t="s">
        <v>1881</v>
      </c>
      <c r="F90" s="397">
        <v>4</v>
      </c>
      <c r="G90" s="397">
        <v>0</v>
      </c>
      <c r="H90" s="410"/>
      <c r="I90" s="397"/>
      <c r="J90" s="397"/>
      <c r="K90" s="410"/>
      <c r="L90" s="397">
        <v>4</v>
      </c>
      <c r="M90" s="398">
        <v>0</v>
      </c>
    </row>
    <row r="91" spans="1:13" ht="14.4" customHeight="1" x14ac:dyDescent="0.3">
      <c r="A91" s="393" t="s">
        <v>1546</v>
      </c>
      <c r="B91" s="394" t="s">
        <v>1847</v>
      </c>
      <c r="C91" s="394" t="s">
        <v>1882</v>
      </c>
      <c r="D91" s="394" t="s">
        <v>1849</v>
      </c>
      <c r="E91" s="394" t="s">
        <v>1883</v>
      </c>
      <c r="F91" s="397">
        <v>1</v>
      </c>
      <c r="G91" s="397">
        <v>0</v>
      </c>
      <c r="H91" s="410"/>
      <c r="I91" s="397"/>
      <c r="J91" s="397"/>
      <c r="K91" s="410"/>
      <c r="L91" s="397">
        <v>1</v>
      </c>
      <c r="M91" s="398">
        <v>0</v>
      </c>
    </row>
    <row r="92" spans="1:13" ht="14.4" customHeight="1" x14ac:dyDescent="0.3">
      <c r="A92" s="393" t="s">
        <v>1546</v>
      </c>
      <c r="B92" s="394" t="s">
        <v>1489</v>
      </c>
      <c r="C92" s="394" t="s">
        <v>1884</v>
      </c>
      <c r="D92" s="394" t="s">
        <v>1885</v>
      </c>
      <c r="E92" s="394" t="s">
        <v>1886</v>
      </c>
      <c r="F92" s="397">
        <v>1</v>
      </c>
      <c r="G92" s="397">
        <v>98.23</v>
      </c>
      <c r="H92" s="410">
        <v>1</v>
      </c>
      <c r="I92" s="397"/>
      <c r="J92" s="397"/>
      <c r="K92" s="410">
        <v>0</v>
      </c>
      <c r="L92" s="397">
        <v>1</v>
      </c>
      <c r="M92" s="398">
        <v>98.23</v>
      </c>
    </row>
    <row r="93" spans="1:13" ht="14.4" customHeight="1" x14ac:dyDescent="0.3">
      <c r="A93" s="393" t="s">
        <v>1547</v>
      </c>
      <c r="B93" s="394" t="s">
        <v>1724</v>
      </c>
      <c r="C93" s="394" t="s">
        <v>1887</v>
      </c>
      <c r="D93" s="394" t="s">
        <v>1888</v>
      </c>
      <c r="E93" s="394" t="s">
        <v>1889</v>
      </c>
      <c r="F93" s="397">
        <v>1</v>
      </c>
      <c r="G93" s="397">
        <v>0</v>
      </c>
      <c r="H93" s="410"/>
      <c r="I93" s="397"/>
      <c r="J93" s="397"/>
      <c r="K93" s="410"/>
      <c r="L93" s="397">
        <v>1</v>
      </c>
      <c r="M93" s="398">
        <v>0</v>
      </c>
    </row>
    <row r="94" spans="1:13" ht="14.4" customHeight="1" x14ac:dyDescent="0.3">
      <c r="A94" s="393" t="s">
        <v>1547</v>
      </c>
      <c r="B94" s="394" t="s">
        <v>1462</v>
      </c>
      <c r="C94" s="394" t="s">
        <v>1708</v>
      </c>
      <c r="D94" s="394" t="s">
        <v>586</v>
      </c>
      <c r="E94" s="394" t="s">
        <v>1709</v>
      </c>
      <c r="F94" s="397"/>
      <c r="G94" s="397"/>
      <c r="H94" s="410">
        <v>0</v>
      </c>
      <c r="I94" s="397">
        <v>2</v>
      </c>
      <c r="J94" s="397">
        <v>190.48</v>
      </c>
      <c r="K94" s="410">
        <v>1</v>
      </c>
      <c r="L94" s="397">
        <v>2</v>
      </c>
      <c r="M94" s="398">
        <v>190.48</v>
      </c>
    </row>
    <row r="95" spans="1:13" ht="14.4" customHeight="1" x14ac:dyDescent="0.3">
      <c r="A95" s="393" t="s">
        <v>1547</v>
      </c>
      <c r="B95" s="394" t="s">
        <v>1462</v>
      </c>
      <c r="C95" s="394" t="s">
        <v>585</v>
      </c>
      <c r="D95" s="394" t="s">
        <v>586</v>
      </c>
      <c r="E95" s="394" t="s">
        <v>587</v>
      </c>
      <c r="F95" s="397"/>
      <c r="G95" s="397"/>
      <c r="H95" s="410">
        <v>0</v>
      </c>
      <c r="I95" s="397">
        <v>3</v>
      </c>
      <c r="J95" s="397">
        <v>571.43999999999994</v>
      </c>
      <c r="K95" s="410">
        <v>1</v>
      </c>
      <c r="L95" s="397">
        <v>3</v>
      </c>
      <c r="M95" s="398">
        <v>571.43999999999994</v>
      </c>
    </row>
    <row r="96" spans="1:13" ht="14.4" customHeight="1" x14ac:dyDescent="0.3">
      <c r="A96" s="393" t="s">
        <v>1547</v>
      </c>
      <c r="B96" s="394" t="s">
        <v>1466</v>
      </c>
      <c r="C96" s="394" t="s">
        <v>1022</v>
      </c>
      <c r="D96" s="394" t="s">
        <v>1023</v>
      </c>
      <c r="E96" s="394" t="s">
        <v>496</v>
      </c>
      <c r="F96" s="397"/>
      <c r="G96" s="397"/>
      <c r="H96" s="410">
        <v>0</v>
      </c>
      <c r="I96" s="397">
        <v>2</v>
      </c>
      <c r="J96" s="397">
        <v>112.02</v>
      </c>
      <c r="K96" s="410">
        <v>1</v>
      </c>
      <c r="L96" s="397">
        <v>2</v>
      </c>
      <c r="M96" s="398">
        <v>112.02</v>
      </c>
    </row>
    <row r="97" spans="1:13" ht="14.4" customHeight="1" x14ac:dyDescent="0.3">
      <c r="A97" s="393" t="s">
        <v>1547</v>
      </c>
      <c r="B97" s="394" t="s">
        <v>1467</v>
      </c>
      <c r="C97" s="394" t="s">
        <v>1001</v>
      </c>
      <c r="D97" s="394" t="s">
        <v>998</v>
      </c>
      <c r="E97" s="394" t="s">
        <v>1002</v>
      </c>
      <c r="F97" s="397"/>
      <c r="G97" s="397"/>
      <c r="H97" s="410">
        <v>0</v>
      </c>
      <c r="I97" s="397">
        <v>1</v>
      </c>
      <c r="J97" s="397">
        <v>1166.47</v>
      </c>
      <c r="K97" s="410">
        <v>1</v>
      </c>
      <c r="L97" s="397">
        <v>1</v>
      </c>
      <c r="M97" s="398">
        <v>1166.47</v>
      </c>
    </row>
    <row r="98" spans="1:13" ht="14.4" customHeight="1" x14ac:dyDescent="0.3">
      <c r="A98" s="393" t="s">
        <v>1547</v>
      </c>
      <c r="B98" s="394" t="s">
        <v>1468</v>
      </c>
      <c r="C98" s="394" t="s">
        <v>1890</v>
      </c>
      <c r="D98" s="394" t="s">
        <v>1891</v>
      </c>
      <c r="E98" s="394" t="s">
        <v>1892</v>
      </c>
      <c r="F98" s="397">
        <v>1</v>
      </c>
      <c r="G98" s="397">
        <v>1492.58</v>
      </c>
      <c r="H98" s="410">
        <v>1</v>
      </c>
      <c r="I98" s="397"/>
      <c r="J98" s="397"/>
      <c r="K98" s="410">
        <v>0</v>
      </c>
      <c r="L98" s="397">
        <v>1</v>
      </c>
      <c r="M98" s="398">
        <v>1492.58</v>
      </c>
    </row>
    <row r="99" spans="1:13" ht="14.4" customHeight="1" x14ac:dyDescent="0.3">
      <c r="A99" s="393" t="s">
        <v>1547</v>
      </c>
      <c r="B99" s="394" t="s">
        <v>1764</v>
      </c>
      <c r="C99" s="394" t="s">
        <v>1893</v>
      </c>
      <c r="D99" s="394" t="s">
        <v>1766</v>
      </c>
      <c r="E99" s="394" t="s">
        <v>1894</v>
      </c>
      <c r="F99" s="397">
        <v>1</v>
      </c>
      <c r="G99" s="397">
        <v>0</v>
      </c>
      <c r="H99" s="410"/>
      <c r="I99" s="397"/>
      <c r="J99" s="397"/>
      <c r="K99" s="410"/>
      <c r="L99" s="397">
        <v>1</v>
      </c>
      <c r="M99" s="398">
        <v>0</v>
      </c>
    </row>
    <row r="100" spans="1:13" ht="14.4" customHeight="1" x14ac:dyDescent="0.3">
      <c r="A100" s="393" t="s">
        <v>1547</v>
      </c>
      <c r="B100" s="394" t="s">
        <v>1895</v>
      </c>
      <c r="C100" s="394" t="s">
        <v>1896</v>
      </c>
      <c r="D100" s="394" t="s">
        <v>1897</v>
      </c>
      <c r="E100" s="394" t="s">
        <v>1898</v>
      </c>
      <c r="F100" s="397"/>
      <c r="G100" s="397"/>
      <c r="H100" s="410">
        <v>0</v>
      </c>
      <c r="I100" s="397">
        <v>1</v>
      </c>
      <c r="J100" s="397">
        <v>796.04</v>
      </c>
      <c r="K100" s="410">
        <v>1</v>
      </c>
      <c r="L100" s="397">
        <v>1</v>
      </c>
      <c r="M100" s="398">
        <v>796.04</v>
      </c>
    </row>
    <row r="101" spans="1:13" ht="14.4" customHeight="1" x14ac:dyDescent="0.3">
      <c r="A101" s="393" t="s">
        <v>1547</v>
      </c>
      <c r="B101" s="394" t="s">
        <v>1899</v>
      </c>
      <c r="C101" s="394" t="s">
        <v>1900</v>
      </c>
      <c r="D101" s="394" t="s">
        <v>1901</v>
      </c>
      <c r="E101" s="394" t="s">
        <v>1902</v>
      </c>
      <c r="F101" s="397"/>
      <c r="G101" s="397"/>
      <c r="H101" s="410">
        <v>0</v>
      </c>
      <c r="I101" s="397">
        <v>1</v>
      </c>
      <c r="J101" s="397">
        <v>716.43</v>
      </c>
      <c r="K101" s="410">
        <v>1</v>
      </c>
      <c r="L101" s="397">
        <v>1</v>
      </c>
      <c r="M101" s="398">
        <v>716.43</v>
      </c>
    </row>
    <row r="102" spans="1:13" ht="14.4" customHeight="1" x14ac:dyDescent="0.3">
      <c r="A102" s="393" t="s">
        <v>1547</v>
      </c>
      <c r="B102" s="394" t="s">
        <v>1480</v>
      </c>
      <c r="C102" s="394" t="s">
        <v>1096</v>
      </c>
      <c r="D102" s="394" t="s">
        <v>1481</v>
      </c>
      <c r="E102" s="394" t="s">
        <v>1482</v>
      </c>
      <c r="F102" s="397"/>
      <c r="G102" s="397"/>
      <c r="H102" s="410">
        <v>0</v>
      </c>
      <c r="I102" s="397">
        <v>1</v>
      </c>
      <c r="J102" s="397">
        <v>333.31</v>
      </c>
      <c r="K102" s="410">
        <v>1</v>
      </c>
      <c r="L102" s="397">
        <v>1</v>
      </c>
      <c r="M102" s="398">
        <v>333.31</v>
      </c>
    </row>
    <row r="103" spans="1:13" ht="14.4" customHeight="1" x14ac:dyDescent="0.3">
      <c r="A103" s="393" t="s">
        <v>1547</v>
      </c>
      <c r="B103" s="394" t="s">
        <v>1480</v>
      </c>
      <c r="C103" s="394" t="s">
        <v>1903</v>
      </c>
      <c r="D103" s="394" t="s">
        <v>1856</v>
      </c>
      <c r="E103" s="394" t="s">
        <v>1904</v>
      </c>
      <c r="F103" s="397">
        <v>1</v>
      </c>
      <c r="G103" s="397">
        <v>0</v>
      </c>
      <c r="H103" s="410"/>
      <c r="I103" s="397"/>
      <c r="J103" s="397"/>
      <c r="K103" s="410"/>
      <c r="L103" s="397">
        <v>1</v>
      </c>
      <c r="M103" s="398">
        <v>0</v>
      </c>
    </row>
    <row r="104" spans="1:13" ht="14.4" customHeight="1" x14ac:dyDescent="0.3">
      <c r="A104" s="393" t="s">
        <v>1547</v>
      </c>
      <c r="B104" s="394" t="s">
        <v>1486</v>
      </c>
      <c r="C104" s="394" t="s">
        <v>1790</v>
      </c>
      <c r="D104" s="394" t="s">
        <v>1791</v>
      </c>
      <c r="E104" s="394" t="s">
        <v>1792</v>
      </c>
      <c r="F104" s="397"/>
      <c r="G104" s="397"/>
      <c r="H104" s="410">
        <v>0</v>
      </c>
      <c r="I104" s="397">
        <v>1</v>
      </c>
      <c r="J104" s="397">
        <v>399.92</v>
      </c>
      <c r="K104" s="410">
        <v>1</v>
      </c>
      <c r="L104" s="397">
        <v>1</v>
      </c>
      <c r="M104" s="398">
        <v>399.92</v>
      </c>
    </row>
    <row r="105" spans="1:13" ht="14.4" customHeight="1" x14ac:dyDescent="0.3">
      <c r="A105" s="393" t="s">
        <v>1547</v>
      </c>
      <c r="B105" s="394" t="s">
        <v>1847</v>
      </c>
      <c r="C105" s="394" t="s">
        <v>1873</v>
      </c>
      <c r="D105" s="394" t="s">
        <v>1849</v>
      </c>
      <c r="E105" s="394" t="s">
        <v>1874</v>
      </c>
      <c r="F105" s="397"/>
      <c r="G105" s="397"/>
      <c r="H105" s="410">
        <v>0</v>
      </c>
      <c r="I105" s="397">
        <v>1</v>
      </c>
      <c r="J105" s="397">
        <v>48.31</v>
      </c>
      <c r="K105" s="410">
        <v>1</v>
      </c>
      <c r="L105" s="397">
        <v>1</v>
      </c>
      <c r="M105" s="398">
        <v>48.31</v>
      </c>
    </row>
    <row r="106" spans="1:13" ht="14.4" customHeight="1" x14ac:dyDescent="0.3">
      <c r="A106" s="393" t="s">
        <v>1547</v>
      </c>
      <c r="B106" s="394" t="s">
        <v>1847</v>
      </c>
      <c r="C106" s="394" t="s">
        <v>1905</v>
      </c>
      <c r="D106" s="394" t="s">
        <v>1849</v>
      </c>
      <c r="E106" s="394" t="s">
        <v>1872</v>
      </c>
      <c r="F106" s="397"/>
      <c r="G106" s="397"/>
      <c r="H106" s="410">
        <v>0</v>
      </c>
      <c r="I106" s="397">
        <v>50</v>
      </c>
      <c r="J106" s="397">
        <v>4831.5</v>
      </c>
      <c r="K106" s="410">
        <v>1</v>
      </c>
      <c r="L106" s="397">
        <v>50</v>
      </c>
      <c r="M106" s="398">
        <v>4831.5</v>
      </c>
    </row>
    <row r="107" spans="1:13" ht="14.4" customHeight="1" x14ac:dyDescent="0.3">
      <c r="A107" s="393" t="s">
        <v>1547</v>
      </c>
      <c r="B107" s="394" t="s">
        <v>1847</v>
      </c>
      <c r="C107" s="394" t="s">
        <v>1875</v>
      </c>
      <c r="D107" s="394" t="s">
        <v>1849</v>
      </c>
      <c r="E107" s="394" t="s">
        <v>1876</v>
      </c>
      <c r="F107" s="397">
        <v>1</v>
      </c>
      <c r="G107" s="397">
        <v>0</v>
      </c>
      <c r="H107" s="410"/>
      <c r="I107" s="397"/>
      <c r="J107" s="397"/>
      <c r="K107" s="410"/>
      <c r="L107" s="397">
        <v>1</v>
      </c>
      <c r="M107" s="398">
        <v>0</v>
      </c>
    </row>
    <row r="108" spans="1:13" ht="14.4" customHeight="1" x14ac:dyDescent="0.3">
      <c r="A108" s="393" t="s">
        <v>1547</v>
      </c>
      <c r="B108" s="394" t="s">
        <v>1489</v>
      </c>
      <c r="C108" s="394" t="s">
        <v>1884</v>
      </c>
      <c r="D108" s="394" t="s">
        <v>1885</v>
      </c>
      <c r="E108" s="394" t="s">
        <v>1886</v>
      </c>
      <c r="F108" s="397">
        <v>1</v>
      </c>
      <c r="G108" s="397">
        <v>124.51</v>
      </c>
      <c r="H108" s="410">
        <v>1</v>
      </c>
      <c r="I108" s="397"/>
      <c r="J108" s="397"/>
      <c r="K108" s="410">
        <v>0</v>
      </c>
      <c r="L108" s="397">
        <v>1</v>
      </c>
      <c r="M108" s="398">
        <v>124.51</v>
      </c>
    </row>
    <row r="109" spans="1:13" ht="14.4" customHeight="1" x14ac:dyDescent="0.3">
      <c r="A109" s="393" t="s">
        <v>1547</v>
      </c>
      <c r="B109" s="394" t="s">
        <v>1489</v>
      </c>
      <c r="C109" s="394" t="s">
        <v>1906</v>
      </c>
      <c r="D109" s="394" t="s">
        <v>1907</v>
      </c>
      <c r="E109" s="394" t="s">
        <v>1908</v>
      </c>
      <c r="F109" s="397">
        <v>1</v>
      </c>
      <c r="G109" s="397">
        <v>0</v>
      </c>
      <c r="H109" s="410"/>
      <c r="I109" s="397"/>
      <c r="J109" s="397"/>
      <c r="K109" s="410"/>
      <c r="L109" s="397">
        <v>1</v>
      </c>
      <c r="M109" s="398">
        <v>0</v>
      </c>
    </row>
    <row r="110" spans="1:13" ht="14.4" customHeight="1" x14ac:dyDescent="0.3">
      <c r="A110" s="393" t="s">
        <v>1547</v>
      </c>
      <c r="B110" s="394" t="s">
        <v>1489</v>
      </c>
      <c r="C110" s="394" t="s">
        <v>1909</v>
      </c>
      <c r="D110" s="394" t="s">
        <v>1910</v>
      </c>
      <c r="E110" s="394" t="s">
        <v>1911</v>
      </c>
      <c r="F110" s="397"/>
      <c r="G110" s="397"/>
      <c r="H110" s="410">
        <v>0</v>
      </c>
      <c r="I110" s="397">
        <v>3</v>
      </c>
      <c r="J110" s="397">
        <v>130.97999999999999</v>
      </c>
      <c r="K110" s="410">
        <v>1</v>
      </c>
      <c r="L110" s="397">
        <v>3</v>
      </c>
      <c r="M110" s="398">
        <v>130.97999999999999</v>
      </c>
    </row>
    <row r="111" spans="1:13" ht="14.4" customHeight="1" x14ac:dyDescent="0.3">
      <c r="A111" s="393" t="s">
        <v>1547</v>
      </c>
      <c r="B111" s="394" t="s">
        <v>1489</v>
      </c>
      <c r="C111" s="394" t="s">
        <v>1912</v>
      </c>
      <c r="D111" s="394" t="s">
        <v>1907</v>
      </c>
      <c r="E111" s="394" t="s">
        <v>1913</v>
      </c>
      <c r="F111" s="397">
        <v>1</v>
      </c>
      <c r="G111" s="397">
        <v>49.12</v>
      </c>
      <c r="H111" s="410">
        <v>1</v>
      </c>
      <c r="I111" s="397"/>
      <c r="J111" s="397"/>
      <c r="K111" s="410">
        <v>0</v>
      </c>
      <c r="L111" s="397">
        <v>1</v>
      </c>
      <c r="M111" s="398">
        <v>49.12</v>
      </c>
    </row>
    <row r="112" spans="1:13" ht="14.4" customHeight="1" x14ac:dyDescent="0.3">
      <c r="A112" s="393" t="s">
        <v>1547</v>
      </c>
      <c r="B112" s="394" t="s">
        <v>1490</v>
      </c>
      <c r="C112" s="394" t="s">
        <v>1914</v>
      </c>
      <c r="D112" s="394" t="s">
        <v>1915</v>
      </c>
      <c r="E112" s="394" t="s">
        <v>1916</v>
      </c>
      <c r="F112" s="397"/>
      <c r="G112" s="397"/>
      <c r="H112" s="410">
        <v>0</v>
      </c>
      <c r="I112" s="397">
        <v>3</v>
      </c>
      <c r="J112" s="397">
        <v>1397.1</v>
      </c>
      <c r="K112" s="410">
        <v>1</v>
      </c>
      <c r="L112" s="397">
        <v>3</v>
      </c>
      <c r="M112" s="398">
        <v>1397.1</v>
      </c>
    </row>
    <row r="113" spans="1:13" ht="14.4" customHeight="1" x14ac:dyDescent="0.3">
      <c r="A113" s="393" t="s">
        <v>1547</v>
      </c>
      <c r="B113" s="394" t="s">
        <v>1917</v>
      </c>
      <c r="C113" s="394" t="s">
        <v>1918</v>
      </c>
      <c r="D113" s="394" t="s">
        <v>1919</v>
      </c>
      <c r="E113" s="394" t="s">
        <v>1060</v>
      </c>
      <c r="F113" s="397"/>
      <c r="G113" s="397"/>
      <c r="H113" s="410">
        <v>0</v>
      </c>
      <c r="I113" s="397">
        <v>1</v>
      </c>
      <c r="J113" s="397">
        <v>578.23</v>
      </c>
      <c r="K113" s="410">
        <v>1</v>
      </c>
      <c r="L113" s="397">
        <v>1</v>
      </c>
      <c r="M113" s="398">
        <v>578.23</v>
      </c>
    </row>
    <row r="114" spans="1:13" ht="14.4" customHeight="1" x14ac:dyDescent="0.3">
      <c r="A114" s="393" t="s">
        <v>1547</v>
      </c>
      <c r="B114" s="394" t="s">
        <v>1917</v>
      </c>
      <c r="C114" s="394" t="s">
        <v>1920</v>
      </c>
      <c r="D114" s="394" t="s">
        <v>1921</v>
      </c>
      <c r="E114" s="394" t="s">
        <v>1872</v>
      </c>
      <c r="F114" s="397">
        <v>1</v>
      </c>
      <c r="G114" s="397">
        <v>173.47</v>
      </c>
      <c r="H114" s="410">
        <v>1</v>
      </c>
      <c r="I114" s="397"/>
      <c r="J114" s="397"/>
      <c r="K114" s="410">
        <v>0</v>
      </c>
      <c r="L114" s="397">
        <v>1</v>
      </c>
      <c r="M114" s="398">
        <v>173.47</v>
      </c>
    </row>
    <row r="115" spans="1:13" ht="14.4" customHeight="1" x14ac:dyDescent="0.3">
      <c r="A115" s="393" t="s">
        <v>1547</v>
      </c>
      <c r="B115" s="394" t="s">
        <v>1922</v>
      </c>
      <c r="C115" s="394" t="s">
        <v>1923</v>
      </c>
      <c r="D115" s="394" t="s">
        <v>1924</v>
      </c>
      <c r="E115" s="394" t="s">
        <v>1925</v>
      </c>
      <c r="F115" s="397"/>
      <c r="G115" s="397"/>
      <c r="H115" s="410">
        <v>0</v>
      </c>
      <c r="I115" s="397">
        <v>1</v>
      </c>
      <c r="J115" s="397">
        <v>443.52</v>
      </c>
      <c r="K115" s="410">
        <v>1</v>
      </c>
      <c r="L115" s="397">
        <v>1</v>
      </c>
      <c r="M115" s="398">
        <v>443.52</v>
      </c>
    </row>
    <row r="116" spans="1:13" ht="14.4" customHeight="1" x14ac:dyDescent="0.3">
      <c r="A116" s="393" t="s">
        <v>1547</v>
      </c>
      <c r="B116" s="394" t="s">
        <v>1922</v>
      </c>
      <c r="C116" s="394" t="s">
        <v>1926</v>
      </c>
      <c r="D116" s="394" t="s">
        <v>1924</v>
      </c>
      <c r="E116" s="394" t="s">
        <v>1927</v>
      </c>
      <c r="F116" s="397"/>
      <c r="G116" s="397"/>
      <c r="H116" s="410">
        <v>0</v>
      </c>
      <c r="I116" s="397">
        <v>6</v>
      </c>
      <c r="J116" s="397">
        <v>5322.3</v>
      </c>
      <c r="K116" s="410">
        <v>1</v>
      </c>
      <c r="L116" s="397">
        <v>6</v>
      </c>
      <c r="M116" s="398">
        <v>5322.3</v>
      </c>
    </row>
    <row r="117" spans="1:13" ht="14.4" customHeight="1" x14ac:dyDescent="0.3">
      <c r="A117" s="393" t="s">
        <v>1547</v>
      </c>
      <c r="B117" s="394" t="s">
        <v>1928</v>
      </c>
      <c r="C117" s="394" t="s">
        <v>1929</v>
      </c>
      <c r="D117" s="394" t="s">
        <v>1930</v>
      </c>
      <c r="E117" s="394" t="s">
        <v>1931</v>
      </c>
      <c r="F117" s="397"/>
      <c r="G117" s="397"/>
      <c r="H117" s="410">
        <v>0</v>
      </c>
      <c r="I117" s="397">
        <v>5</v>
      </c>
      <c r="J117" s="397">
        <v>6723.3000000000011</v>
      </c>
      <c r="K117" s="410">
        <v>1</v>
      </c>
      <c r="L117" s="397">
        <v>5</v>
      </c>
      <c r="M117" s="398">
        <v>6723.3000000000011</v>
      </c>
    </row>
    <row r="118" spans="1:13" ht="14.4" customHeight="1" x14ac:dyDescent="0.3">
      <c r="A118" s="393" t="s">
        <v>1547</v>
      </c>
      <c r="B118" s="394" t="s">
        <v>1928</v>
      </c>
      <c r="C118" s="394" t="s">
        <v>1932</v>
      </c>
      <c r="D118" s="394" t="s">
        <v>1933</v>
      </c>
      <c r="E118" s="394" t="s">
        <v>1934</v>
      </c>
      <c r="F118" s="397"/>
      <c r="G118" s="397"/>
      <c r="H118" s="410">
        <v>0</v>
      </c>
      <c r="I118" s="397">
        <v>4</v>
      </c>
      <c r="J118" s="397">
        <v>7173.84</v>
      </c>
      <c r="K118" s="410">
        <v>1</v>
      </c>
      <c r="L118" s="397">
        <v>4</v>
      </c>
      <c r="M118" s="398">
        <v>7173.84</v>
      </c>
    </row>
    <row r="119" spans="1:13" ht="14.4" customHeight="1" x14ac:dyDescent="0.3">
      <c r="A119" s="393" t="s">
        <v>1547</v>
      </c>
      <c r="B119" s="394" t="s">
        <v>1935</v>
      </c>
      <c r="C119" s="394" t="s">
        <v>1936</v>
      </c>
      <c r="D119" s="394" t="s">
        <v>1937</v>
      </c>
      <c r="E119" s="394" t="s">
        <v>1938</v>
      </c>
      <c r="F119" s="397"/>
      <c r="G119" s="397"/>
      <c r="H119" s="410">
        <v>0</v>
      </c>
      <c r="I119" s="397">
        <v>3</v>
      </c>
      <c r="J119" s="397">
        <v>648.48</v>
      </c>
      <c r="K119" s="410">
        <v>1</v>
      </c>
      <c r="L119" s="397">
        <v>3</v>
      </c>
      <c r="M119" s="398">
        <v>648.48</v>
      </c>
    </row>
    <row r="120" spans="1:13" ht="14.4" customHeight="1" x14ac:dyDescent="0.3">
      <c r="A120" s="393" t="s">
        <v>1547</v>
      </c>
      <c r="B120" s="394" t="s">
        <v>1935</v>
      </c>
      <c r="C120" s="394" t="s">
        <v>1939</v>
      </c>
      <c r="D120" s="394" t="s">
        <v>1937</v>
      </c>
      <c r="E120" s="394" t="s">
        <v>1940</v>
      </c>
      <c r="F120" s="397"/>
      <c r="G120" s="397"/>
      <c r="H120" s="410">
        <v>0</v>
      </c>
      <c r="I120" s="397">
        <v>1</v>
      </c>
      <c r="J120" s="397">
        <v>432.32</v>
      </c>
      <c r="K120" s="410">
        <v>1</v>
      </c>
      <c r="L120" s="397">
        <v>1</v>
      </c>
      <c r="M120" s="398">
        <v>432.32</v>
      </c>
    </row>
    <row r="121" spans="1:13" ht="14.4" customHeight="1" x14ac:dyDescent="0.3">
      <c r="A121" s="393" t="s">
        <v>1547</v>
      </c>
      <c r="B121" s="394" t="s">
        <v>1941</v>
      </c>
      <c r="C121" s="394" t="s">
        <v>1942</v>
      </c>
      <c r="D121" s="394" t="s">
        <v>1943</v>
      </c>
      <c r="E121" s="394" t="s">
        <v>1944</v>
      </c>
      <c r="F121" s="397">
        <v>1</v>
      </c>
      <c r="G121" s="397">
        <v>0</v>
      </c>
      <c r="H121" s="410"/>
      <c r="I121" s="397"/>
      <c r="J121" s="397"/>
      <c r="K121" s="410"/>
      <c r="L121" s="397">
        <v>1</v>
      </c>
      <c r="M121" s="398">
        <v>0</v>
      </c>
    </row>
    <row r="122" spans="1:13" ht="14.4" customHeight="1" x14ac:dyDescent="0.3">
      <c r="A122" s="393" t="s">
        <v>1547</v>
      </c>
      <c r="B122" s="394" t="s">
        <v>1945</v>
      </c>
      <c r="C122" s="394" t="s">
        <v>1946</v>
      </c>
      <c r="D122" s="394" t="s">
        <v>1947</v>
      </c>
      <c r="E122" s="394" t="s">
        <v>1948</v>
      </c>
      <c r="F122" s="397">
        <v>1</v>
      </c>
      <c r="G122" s="397">
        <v>0</v>
      </c>
      <c r="H122" s="410"/>
      <c r="I122" s="397"/>
      <c r="J122" s="397"/>
      <c r="K122" s="410"/>
      <c r="L122" s="397">
        <v>1</v>
      </c>
      <c r="M122" s="398">
        <v>0</v>
      </c>
    </row>
    <row r="123" spans="1:13" ht="14.4" customHeight="1" x14ac:dyDescent="0.3">
      <c r="A123" s="393" t="s">
        <v>1547</v>
      </c>
      <c r="B123" s="394" t="s">
        <v>1505</v>
      </c>
      <c r="C123" s="394" t="s">
        <v>817</v>
      </c>
      <c r="D123" s="394" t="s">
        <v>1165</v>
      </c>
      <c r="E123" s="394" t="s">
        <v>1166</v>
      </c>
      <c r="F123" s="397"/>
      <c r="G123" s="397"/>
      <c r="H123" s="410">
        <v>0</v>
      </c>
      <c r="I123" s="397">
        <v>1</v>
      </c>
      <c r="J123" s="397">
        <v>137.6</v>
      </c>
      <c r="K123" s="410">
        <v>1</v>
      </c>
      <c r="L123" s="397">
        <v>1</v>
      </c>
      <c r="M123" s="398">
        <v>137.6</v>
      </c>
    </row>
    <row r="124" spans="1:13" ht="14.4" customHeight="1" x14ac:dyDescent="0.3">
      <c r="A124" s="393" t="s">
        <v>1547</v>
      </c>
      <c r="B124" s="394" t="s">
        <v>1505</v>
      </c>
      <c r="C124" s="394" t="s">
        <v>1949</v>
      </c>
      <c r="D124" s="394" t="s">
        <v>1950</v>
      </c>
      <c r="E124" s="394" t="s">
        <v>1951</v>
      </c>
      <c r="F124" s="397">
        <v>1</v>
      </c>
      <c r="G124" s="397">
        <v>172</v>
      </c>
      <c r="H124" s="410">
        <v>1</v>
      </c>
      <c r="I124" s="397"/>
      <c r="J124" s="397"/>
      <c r="K124" s="410">
        <v>0</v>
      </c>
      <c r="L124" s="397">
        <v>1</v>
      </c>
      <c r="M124" s="398">
        <v>172</v>
      </c>
    </row>
    <row r="125" spans="1:13" ht="14.4" customHeight="1" x14ac:dyDescent="0.3">
      <c r="A125" s="393" t="s">
        <v>1548</v>
      </c>
      <c r="B125" s="394" t="s">
        <v>1467</v>
      </c>
      <c r="C125" s="394" t="s">
        <v>1048</v>
      </c>
      <c r="D125" s="394" t="s">
        <v>998</v>
      </c>
      <c r="E125" s="394" t="s">
        <v>1049</v>
      </c>
      <c r="F125" s="397"/>
      <c r="G125" s="397"/>
      <c r="H125" s="410">
        <v>0</v>
      </c>
      <c r="I125" s="397">
        <v>45</v>
      </c>
      <c r="J125" s="397">
        <v>28138.050000000003</v>
      </c>
      <c r="K125" s="410">
        <v>1</v>
      </c>
      <c r="L125" s="397">
        <v>45</v>
      </c>
      <c r="M125" s="398">
        <v>28138.050000000003</v>
      </c>
    </row>
    <row r="126" spans="1:13" ht="14.4" customHeight="1" x14ac:dyDescent="0.3">
      <c r="A126" s="393" t="s">
        <v>1548</v>
      </c>
      <c r="B126" s="394" t="s">
        <v>1851</v>
      </c>
      <c r="C126" s="394" t="s">
        <v>1952</v>
      </c>
      <c r="D126" s="394" t="s">
        <v>1853</v>
      </c>
      <c r="E126" s="394" t="s">
        <v>1953</v>
      </c>
      <c r="F126" s="397">
        <v>1</v>
      </c>
      <c r="G126" s="397">
        <v>375.54</v>
      </c>
      <c r="H126" s="410">
        <v>1</v>
      </c>
      <c r="I126" s="397"/>
      <c r="J126" s="397"/>
      <c r="K126" s="410">
        <v>0</v>
      </c>
      <c r="L126" s="397">
        <v>1</v>
      </c>
      <c r="M126" s="398">
        <v>375.54</v>
      </c>
    </row>
    <row r="127" spans="1:13" ht="14.4" customHeight="1" x14ac:dyDescent="0.3">
      <c r="A127" s="393" t="s">
        <v>1548</v>
      </c>
      <c r="B127" s="394" t="s">
        <v>1851</v>
      </c>
      <c r="C127" s="394" t="s">
        <v>1852</v>
      </c>
      <c r="D127" s="394" t="s">
        <v>1853</v>
      </c>
      <c r="E127" s="394" t="s">
        <v>1854</v>
      </c>
      <c r="F127" s="397">
        <v>7</v>
      </c>
      <c r="G127" s="397">
        <v>3308.97</v>
      </c>
      <c r="H127" s="410">
        <v>1</v>
      </c>
      <c r="I127" s="397"/>
      <c r="J127" s="397"/>
      <c r="K127" s="410">
        <v>0</v>
      </c>
      <c r="L127" s="397">
        <v>7</v>
      </c>
      <c r="M127" s="398">
        <v>3308.97</v>
      </c>
    </row>
    <row r="128" spans="1:13" ht="14.4" customHeight="1" x14ac:dyDescent="0.3">
      <c r="A128" s="393" t="s">
        <v>1548</v>
      </c>
      <c r="B128" s="394" t="s">
        <v>1480</v>
      </c>
      <c r="C128" s="394" t="s">
        <v>1954</v>
      </c>
      <c r="D128" s="394" t="s">
        <v>1481</v>
      </c>
      <c r="E128" s="394" t="s">
        <v>1955</v>
      </c>
      <c r="F128" s="397">
        <v>2</v>
      </c>
      <c r="G128" s="397">
        <v>0</v>
      </c>
      <c r="H128" s="410"/>
      <c r="I128" s="397"/>
      <c r="J128" s="397"/>
      <c r="K128" s="410"/>
      <c r="L128" s="397">
        <v>2</v>
      </c>
      <c r="M128" s="398">
        <v>0</v>
      </c>
    </row>
    <row r="129" spans="1:13" ht="14.4" customHeight="1" x14ac:dyDescent="0.3">
      <c r="A129" s="393" t="s">
        <v>1548</v>
      </c>
      <c r="B129" s="394" t="s">
        <v>1480</v>
      </c>
      <c r="C129" s="394" t="s">
        <v>1096</v>
      </c>
      <c r="D129" s="394" t="s">
        <v>1481</v>
      </c>
      <c r="E129" s="394" t="s">
        <v>1482</v>
      </c>
      <c r="F129" s="397"/>
      <c r="G129" s="397"/>
      <c r="H129" s="410">
        <v>0</v>
      </c>
      <c r="I129" s="397">
        <v>13</v>
      </c>
      <c r="J129" s="397">
        <v>4333.03</v>
      </c>
      <c r="K129" s="410">
        <v>1</v>
      </c>
      <c r="L129" s="397">
        <v>13</v>
      </c>
      <c r="M129" s="398">
        <v>4333.03</v>
      </c>
    </row>
    <row r="130" spans="1:13" ht="14.4" customHeight="1" x14ac:dyDescent="0.3">
      <c r="A130" s="393" t="s">
        <v>1548</v>
      </c>
      <c r="B130" s="394" t="s">
        <v>1480</v>
      </c>
      <c r="C130" s="394" t="s">
        <v>1862</v>
      </c>
      <c r="D130" s="394" t="s">
        <v>1863</v>
      </c>
      <c r="E130" s="394" t="s">
        <v>1864</v>
      </c>
      <c r="F130" s="397">
        <v>1</v>
      </c>
      <c r="G130" s="397">
        <v>333.31</v>
      </c>
      <c r="H130" s="410">
        <v>1</v>
      </c>
      <c r="I130" s="397"/>
      <c r="J130" s="397"/>
      <c r="K130" s="410">
        <v>0</v>
      </c>
      <c r="L130" s="397">
        <v>1</v>
      </c>
      <c r="M130" s="398">
        <v>333.31</v>
      </c>
    </row>
    <row r="131" spans="1:13" ht="14.4" customHeight="1" x14ac:dyDescent="0.3">
      <c r="A131" s="393" t="s">
        <v>1548</v>
      </c>
      <c r="B131" s="394" t="s">
        <v>1480</v>
      </c>
      <c r="C131" s="394" t="s">
        <v>1956</v>
      </c>
      <c r="D131" s="394" t="s">
        <v>1957</v>
      </c>
      <c r="E131" s="394" t="s">
        <v>1958</v>
      </c>
      <c r="F131" s="397"/>
      <c r="G131" s="397"/>
      <c r="H131" s="410">
        <v>0</v>
      </c>
      <c r="I131" s="397">
        <v>3</v>
      </c>
      <c r="J131" s="397">
        <v>457.08000000000004</v>
      </c>
      <c r="K131" s="410">
        <v>1</v>
      </c>
      <c r="L131" s="397">
        <v>3</v>
      </c>
      <c r="M131" s="398">
        <v>457.08000000000004</v>
      </c>
    </row>
    <row r="132" spans="1:13" ht="14.4" customHeight="1" x14ac:dyDescent="0.3">
      <c r="A132" s="393" t="s">
        <v>1548</v>
      </c>
      <c r="B132" s="394" t="s">
        <v>1480</v>
      </c>
      <c r="C132" s="394" t="s">
        <v>1959</v>
      </c>
      <c r="D132" s="394" t="s">
        <v>1957</v>
      </c>
      <c r="E132" s="394" t="s">
        <v>1960</v>
      </c>
      <c r="F132" s="397"/>
      <c r="G132" s="397"/>
      <c r="H132" s="410">
        <v>0</v>
      </c>
      <c r="I132" s="397">
        <v>1</v>
      </c>
      <c r="J132" s="397">
        <v>304.74</v>
      </c>
      <c r="K132" s="410">
        <v>1</v>
      </c>
      <c r="L132" s="397">
        <v>1</v>
      </c>
      <c r="M132" s="398">
        <v>304.74</v>
      </c>
    </row>
    <row r="133" spans="1:13" ht="14.4" customHeight="1" x14ac:dyDescent="0.3">
      <c r="A133" s="393" t="s">
        <v>1548</v>
      </c>
      <c r="B133" s="394" t="s">
        <v>1820</v>
      </c>
      <c r="C133" s="394" t="s">
        <v>1821</v>
      </c>
      <c r="D133" s="394" t="s">
        <v>1822</v>
      </c>
      <c r="E133" s="394" t="s">
        <v>1823</v>
      </c>
      <c r="F133" s="397"/>
      <c r="G133" s="397"/>
      <c r="H133" s="410">
        <v>0</v>
      </c>
      <c r="I133" s="397">
        <v>1</v>
      </c>
      <c r="J133" s="397">
        <v>154.01</v>
      </c>
      <c r="K133" s="410">
        <v>1</v>
      </c>
      <c r="L133" s="397">
        <v>1</v>
      </c>
      <c r="M133" s="398">
        <v>154.01</v>
      </c>
    </row>
    <row r="134" spans="1:13" ht="14.4" customHeight="1" x14ac:dyDescent="0.3">
      <c r="A134" s="393" t="s">
        <v>1548</v>
      </c>
      <c r="B134" s="394" t="s">
        <v>1961</v>
      </c>
      <c r="C134" s="394" t="s">
        <v>1962</v>
      </c>
      <c r="D134" s="394" t="s">
        <v>1963</v>
      </c>
      <c r="E134" s="394" t="s">
        <v>1964</v>
      </c>
      <c r="F134" s="397"/>
      <c r="G134" s="397"/>
      <c r="H134" s="410">
        <v>0</v>
      </c>
      <c r="I134" s="397">
        <v>1</v>
      </c>
      <c r="J134" s="397">
        <v>193.26</v>
      </c>
      <c r="K134" s="410">
        <v>1</v>
      </c>
      <c r="L134" s="397">
        <v>1</v>
      </c>
      <c r="M134" s="398">
        <v>193.26</v>
      </c>
    </row>
    <row r="135" spans="1:13" ht="14.4" customHeight="1" x14ac:dyDescent="0.3">
      <c r="A135" s="393" t="s">
        <v>1548</v>
      </c>
      <c r="B135" s="394" t="s">
        <v>1961</v>
      </c>
      <c r="C135" s="394" t="s">
        <v>1965</v>
      </c>
      <c r="D135" s="394" t="s">
        <v>1963</v>
      </c>
      <c r="E135" s="394" t="s">
        <v>1966</v>
      </c>
      <c r="F135" s="397"/>
      <c r="G135" s="397"/>
      <c r="H135" s="410">
        <v>0</v>
      </c>
      <c r="I135" s="397">
        <v>5</v>
      </c>
      <c r="J135" s="397">
        <v>644.20000000000005</v>
      </c>
      <c r="K135" s="410">
        <v>1</v>
      </c>
      <c r="L135" s="397">
        <v>5</v>
      </c>
      <c r="M135" s="398">
        <v>644.20000000000005</v>
      </c>
    </row>
    <row r="136" spans="1:13" ht="14.4" customHeight="1" x14ac:dyDescent="0.3">
      <c r="A136" s="393" t="s">
        <v>1548</v>
      </c>
      <c r="B136" s="394" t="s">
        <v>1847</v>
      </c>
      <c r="C136" s="394" t="s">
        <v>1905</v>
      </c>
      <c r="D136" s="394" t="s">
        <v>1849</v>
      </c>
      <c r="E136" s="394" t="s">
        <v>1872</v>
      </c>
      <c r="F136" s="397"/>
      <c r="G136" s="397"/>
      <c r="H136" s="410">
        <v>0</v>
      </c>
      <c r="I136" s="397">
        <v>6</v>
      </c>
      <c r="J136" s="397">
        <v>579.78</v>
      </c>
      <c r="K136" s="410">
        <v>1</v>
      </c>
      <c r="L136" s="397">
        <v>6</v>
      </c>
      <c r="M136" s="398">
        <v>579.78</v>
      </c>
    </row>
    <row r="137" spans="1:13" ht="14.4" customHeight="1" x14ac:dyDescent="0.3">
      <c r="A137" s="393" t="s">
        <v>1548</v>
      </c>
      <c r="B137" s="394" t="s">
        <v>1847</v>
      </c>
      <c r="C137" s="394" t="s">
        <v>1967</v>
      </c>
      <c r="D137" s="394" t="s">
        <v>1878</v>
      </c>
      <c r="E137" s="394" t="s">
        <v>1968</v>
      </c>
      <c r="F137" s="397">
        <v>8</v>
      </c>
      <c r="G137" s="397">
        <v>0</v>
      </c>
      <c r="H137" s="410"/>
      <c r="I137" s="397"/>
      <c r="J137" s="397"/>
      <c r="K137" s="410"/>
      <c r="L137" s="397">
        <v>8</v>
      </c>
      <c r="M137" s="398">
        <v>0</v>
      </c>
    </row>
    <row r="138" spans="1:13" ht="14.4" customHeight="1" x14ac:dyDescent="0.3">
      <c r="A138" s="393" t="s">
        <v>1548</v>
      </c>
      <c r="B138" s="394" t="s">
        <v>1847</v>
      </c>
      <c r="C138" s="394" t="s">
        <v>1877</v>
      </c>
      <c r="D138" s="394" t="s">
        <v>1878</v>
      </c>
      <c r="E138" s="394" t="s">
        <v>1879</v>
      </c>
      <c r="F138" s="397">
        <v>15</v>
      </c>
      <c r="G138" s="397">
        <v>1449.4499999999998</v>
      </c>
      <c r="H138" s="410">
        <v>1</v>
      </c>
      <c r="I138" s="397"/>
      <c r="J138" s="397"/>
      <c r="K138" s="410">
        <v>0</v>
      </c>
      <c r="L138" s="397">
        <v>15</v>
      </c>
      <c r="M138" s="398">
        <v>1449.4499999999998</v>
      </c>
    </row>
    <row r="139" spans="1:13" ht="14.4" customHeight="1" x14ac:dyDescent="0.3">
      <c r="A139" s="393" t="s">
        <v>1548</v>
      </c>
      <c r="B139" s="394" t="s">
        <v>1489</v>
      </c>
      <c r="C139" s="394" t="s">
        <v>1909</v>
      </c>
      <c r="D139" s="394" t="s">
        <v>1910</v>
      </c>
      <c r="E139" s="394" t="s">
        <v>1911</v>
      </c>
      <c r="F139" s="397"/>
      <c r="G139" s="397"/>
      <c r="H139" s="410">
        <v>0</v>
      </c>
      <c r="I139" s="397">
        <v>6</v>
      </c>
      <c r="J139" s="397">
        <v>294.71999999999997</v>
      </c>
      <c r="K139" s="410">
        <v>1</v>
      </c>
      <c r="L139" s="397">
        <v>6</v>
      </c>
      <c r="M139" s="398">
        <v>294.71999999999997</v>
      </c>
    </row>
    <row r="140" spans="1:13" ht="14.4" customHeight="1" x14ac:dyDescent="0.3">
      <c r="A140" s="393" t="s">
        <v>1548</v>
      </c>
      <c r="B140" s="394" t="s">
        <v>1491</v>
      </c>
      <c r="C140" s="394" t="s">
        <v>1969</v>
      </c>
      <c r="D140" s="394" t="s">
        <v>1970</v>
      </c>
      <c r="E140" s="394" t="s">
        <v>1493</v>
      </c>
      <c r="F140" s="397">
        <v>1</v>
      </c>
      <c r="G140" s="397">
        <v>6.98</v>
      </c>
      <c r="H140" s="410">
        <v>1</v>
      </c>
      <c r="I140" s="397"/>
      <c r="J140" s="397"/>
      <c r="K140" s="410">
        <v>0</v>
      </c>
      <c r="L140" s="397">
        <v>1</v>
      </c>
      <c r="M140" s="398">
        <v>6.98</v>
      </c>
    </row>
    <row r="141" spans="1:13" ht="14.4" customHeight="1" x14ac:dyDescent="0.3">
      <c r="A141" s="393" t="s">
        <v>1549</v>
      </c>
      <c r="B141" s="394" t="s">
        <v>1467</v>
      </c>
      <c r="C141" s="394" t="s">
        <v>1048</v>
      </c>
      <c r="D141" s="394" t="s">
        <v>998</v>
      </c>
      <c r="E141" s="394" t="s">
        <v>1049</v>
      </c>
      <c r="F141" s="397"/>
      <c r="G141" s="397"/>
      <c r="H141" s="410">
        <v>0</v>
      </c>
      <c r="I141" s="397">
        <v>12</v>
      </c>
      <c r="J141" s="397">
        <v>7503.48</v>
      </c>
      <c r="K141" s="410">
        <v>1</v>
      </c>
      <c r="L141" s="397">
        <v>12</v>
      </c>
      <c r="M141" s="398">
        <v>7503.48</v>
      </c>
    </row>
    <row r="142" spans="1:13" ht="14.4" customHeight="1" x14ac:dyDescent="0.3">
      <c r="A142" s="393" t="s">
        <v>1549</v>
      </c>
      <c r="B142" s="394" t="s">
        <v>1467</v>
      </c>
      <c r="C142" s="394" t="s">
        <v>997</v>
      </c>
      <c r="D142" s="394" t="s">
        <v>998</v>
      </c>
      <c r="E142" s="394" t="s">
        <v>999</v>
      </c>
      <c r="F142" s="397"/>
      <c r="G142" s="397"/>
      <c r="H142" s="410">
        <v>0</v>
      </c>
      <c r="I142" s="397">
        <v>3</v>
      </c>
      <c r="J142" s="397">
        <v>2813.79</v>
      </c>
      <c r="K142" s="410">
        <v>1</v>
      </c>
      <c r="L142" s="397">
        <v>3</v>
      </c>
      <c r="M142" s="398">
        <v>2813.79</v>
      </c>
    </row>
    <row r="143" spans="1:13" ht="14.4" customHeight="1" x14ac:dyDescent="0.3">
      <c r="A143" s="393" t="s">
        <v>1549</v>
      </c>
      <c r="B143" s="394" t="s">
        <v>1480</v>
      </c>
      <c r="C143" s="394" t="s">
        <v>1096</v>
      </c>
      <c r="D143" s="394" t="s">
        <v>1481</v>
      </c>
      <c r="E143" s="394" t="s">
        <v>1482</v>
      </c>
      <c r="F143" s="397"/>
      <c r="G143" s="397"/>
      <c r="H143" s="410">
        <v>0</v>
      </c>
      <c r="I143" s="397">
        <v>2</v>
      </c>
      <c r="J143" s="397">
        <v>666.62</v>
      </c>
      <c r="K143" s="410">
        <v>1</v>
      </c>
      <c r="L143" s="397">
        <v>2</v>
      </c>
      <c r="M143" s="398">
        <v>666.62</v>
      </c>
    </row>
    <row r="144" spans="1:13" ht="14.4" customHeight="1" x14ac:dyDescent="0.3">
      <c r="A144" s="393" t="s">
        <v>1549</v>
      </c>
      <c r="B144" s="394" t="s">
        <v>1480</v>
      </c>
      <c r="C144" s="394" t="s">
        <v>1841</v>
      </c>
      <c r="D144" s="394" t="s">
        <v>1842</v>
      </c>
      <c r="E144" s="394" t="s">
        <v>1843</v>
      </c>
      <c r="F144" s="397"/>
      <c r="G144" s="397"/>
      <c r="H144" s="410">
        <v>0</v>
      </c>
      <c r="I144" s="397">
        <v>2</v>
      </c>
      <c r="J144" s="397">
        <v>666.62</v>
      </c>
      <c r="K144" s="410">
        <v>1</v>
      </c>
      <c r="L144" s="397">
        <v>2</v>
      </c>
      <c r="M144" s="398">
        <v>666.62</v>
      </c>
    </row>
    <row r="145" spans="1:13" ht="14.4" customHeight="1" x14ac:dyDescent="0.3">
      <c r="A145" s="393" t="s">
        <v>1549</v>
      </c>
      <c r="B145" s="394" t="s">
        <v>1485</v>
      </c>
      <c r="C145" s="394" t="s">
        <v>1971</v>
      </c>
      <c r="D145" s="394" t="s">
        <v>1846</v>
      </c>
      <c r="E145" s="394" t="s">
        <v>1792</v>
      </c>
      <c r="F145" s="397">
        <v>1</v>
      </c>
      <c r="G145" s="397">
        <v>0</v>
      </c>
      <c r="H145" s="410"/>
      <c r="I145" s="397"/>
      <c r="J145" s="397"/>
      <c r="K145" s="410"/>
      <c r="L145" s="397">
        <v>1</v>
      </c>
      <c r="M145" s="398">
        <v>0</v>
      </c>
    </row>
    <row r="146" spans="1:13" ht="14.4" customHeight="1" x14ac:dyDescent="0.3">
      <c r="A146" s="393" t="s">
        <v>1549</v>
      </c>
      <c r="B146" s="394" t="s">
        <v>1847</v>
      </c>
      <c r="C146" s="394" t="s">
        <v>1877</v>
      </c>
      <c r="D146" s="394" t="s">
        <v>1878</v>
      </c>
      <c r="E146" s="394" t="s">
        <v>1879</v>
      </c>
      <c r="F146" s="397">
        <v>1</v>
      </c>
      <c r="G146" s="397">
        <v>96.63</v>
      </c>
      <c r="H146" s="410">
        <v>1</v>
      </c>
      <c r="I146" s="397"/>
      <c r="J146" s="397"/>
      <c r="K146" s="410">
        <v>0</v>
      </c>
      <c r="L146" s="397">
        <v>1</v>
      </c>
      <c r="M146" s="398">
        <v>96.63</v>
      </c>
    </row>
    <row r="147" spans="1:13" ht="14.4" customHeight="1" x14ac:dyDescent="0.3">
      <c r="A147" s="393" t="s">
        <v>1549</v>
      </c>
      <c r="B147" s="394" t="s">
        <v>1489</v>
      </c>
      <c r="C147" s="394" t="s">
        <v>1972</v>
      </c>
      <c r="D147" s="394" t="s">
        <v>1885</v>
      </c>
      <c r="E147" s="394" t="s">
        <v>1807</v>
      </c>
      <c r="F147" s="397">
        <v>1</v>
      </c>
      <c r="G147" s="397">
        <v>41.5</v>
      </c>
      <c r="H147" s="410">
        <v>1</v>
      </c>
      <c r="I147" s="397"/>
      <c r="J147" s="397"/>
      <c r="K147" s="410">
        <v>0</v>
      </c>
      <c r="L147" s="397">
        <v>1</v>
      </c>
      <c r="M147" s="398">
        <v>41.5</v>
      </c>
    </row>
    <row r="148" spans="1:13" ht="14.4" customHeight="1" x14ac:dyDescent="0.3">
      <c r="A148" s="393" t="s">
        <v>1550</v>
      </c>
      <c r="B148" s="394" t="s">
        <v>1467</v>
      </c>
      <c r="C148" s="394" t="s">
        <v>1001</v>
      </c>
      <c r="D148" s="394" t="s">
        <v>998</v>
      </c>
      <c r="E148" s="394" t="s">
        <v>1002</v>
      </c>
      <c r="F148" s="397"/>
      <c r="G148" s="397"/>
      <c r="H148" s="410">
        <v>0</v>
      </c>
      <c r="I148" s="397">
        <v>1</v>
      </c>
      <c r="J148" s="397">
        <v>1166.47</v>
      </c>
      <c r="K148" s="410">
        <v>1</v>
      </c>
      <c r="L148" s="397">
        <v>1</v>
      </c>
      <c r="M148" s="398">
        <v>1166.47</v>
      </c>
    </row>
    <row r="149" spans="1:13" ht="14.4" customHeight="1" x14ac:dyDescent="0.3">
      <c r="A149" s="393" t="s">
        <v>1551</v>
      </c>
      <c r="B149" s="394" t="s">
        <v>1462</v>
      </c>
      <c r="C149" s="394" t="s">
        <v>1708</v>
      </c>
      <c r="D149" s="394" t="s">
        <v>586</v>
      </c>
      <c r="E149" s="394" t="s">
        <v>1709</v>
      </c>
      <c r="F149" s="397"/>
      <c r="G149" s="397"/>
      <c r="H149" s="410">
        <v>0</v>
      </c>
      <c r="I149" s="397">
        <v>4</v>
      </c>
      <c r="J149" s="397">
        <v>380.96</v>
      </c>
      <c r="K149" s="410">
        <v>1</v>
      </c>
      <c r="L149" s="397">
        <v>4</v>
      </c>
      <c r="M149" s="398">
        <v>380.96</v>
      </c>
    </row>
    <row r="150" spans="1:13" ht="14.4" customHeight="1" x14ac:dyDescent="0.3">
      <c r="A150" s="393" t="s">
        <v>1551</v>
      </c>
      <c r="B150" s="394" t="s">
        <v>1462</v>
      </c>
      <c r="C150" s="394" t="s">
        <v>585</v>
      </c>
      <c r="D150" s="394" t="s">
        <v>586</v>
      </c>
      <c r="E150" s="394" t="s">
        <v>587</v>
      </c>
      <c r="F150" s="397"/>
      <c r="G150" s="397"/>
      <c r="H150" s="410">
        <v>0</v>
      </c>
      <c r="I150" s="397">
        <v>7</v>
      </c>
      <c r="J150" s="397">
        <v>1333.36</v>
      </c>
      <c r="K150" s="410">
        <v>1</v>
      </c>
      <c r="L150" s="397">
        <v>7</v>
      </c>
      <c r="M150" s="398">
        <v>1333.36</v>
      </c>
    </row>
    <row r="151" spans="1:13" ht="14.4" customHeight="1" x14ac:dyDescent="0.3">
      <c r="A151" s="393" t="s">
        <v>1551</v>
      </c>
      <c r="B151" s="394" t="s">
        <v>1973</v>
      </c>
      <c r="C151" s="394" t="s">
        <v>1974</v>
      </c>
      <c r="D151" s="394" t="s">
        <v>1975</v>
      </c>
      <c r="E151" s="394" t="s">
        <v>1976</v>
      </c>
      <c r="F151" s="397">
        <v>1</v>
      </c>
      <c r="G151" s="397">
        <v>123.71</v>
      </c>
      <c r="H151" s="410">
        <v>1</v>
      </c>
      <c r="I151" s="397"/>
      <c r="J151" s="397"/>
      <c r="K151" s="410">
        <v>0</v>
      </c>
      <c r="L151" s="397">
        <v>1</v>
      </c>
      <c r="M151" s="398">
        <v>123.71</v>
      </c>
    </row>
    <row r="152" spans="1:13" ht="14.4" customHeight="1" x14ac:dyDescent="0.3">
      <c r="A152" s="393" t="s">
        <v>1551</v>
      </c>
      <c r="B152" s="394" t="s">
        <v>1977</v>
      </c>
      <c r="C152" s="394" t="s">
        <v>954</v>
      </c>
      <c r="D152" s="394" t="s">
        <v>914</v>
      </c>
      <c r="E152" s="394" t="s">
        <v>1978</v>
      </c>
      <c r="F152" s="397">
        <v>1</v>
      </c>
      <c r="G152" s="397">
        <v>937.93</v>
      </c>
      <c r="H152" s="410">
        <v>1</v>
      </c>
      <c r="I152" s="397"/>
      <c r="J152" s="397"/>
      <c r="K152" s="410">
        <v>0</v>
      </c>
      <c r="L152" s="397">
        <v>1</v>
      </c>
      <c r="M152" s="398">
        <v>937.93</v>
      </c>
    </row>
    <row r="153" spans="1:13" ht="14.4" customHeight="1" x14ac:dyDescent="0.3">
      <c r="A153" s="393" t="s">
        <v>1551</v>
      </c>
      <c r="B153" s="394" t="s">
        <v>1768</v>
      </c>
      <c r="C153" s="394" t="s">
        <v>1979</v>
      </c>
      <c r="D153" s="394" t="s">
        <v>1980</v>
      </c>
      <c r="E153" s="394" t="s">
        <v>1981</v>
      </c>
      <c r="F153" s="397"/>
      <c r="G153" s="397"/>
      <c r="H153" s="410">
        <v>0</v>
      </c>
      <c r="I153" s="397">
        <v>2</v>
      </c>
      <c r="J153" s="397">
        <v>151.72</v>
      </c>
      <c r="K153" s="410">
        <v>1</v>
      </c>
      <c r="L153" s="397">
        <v>2</v>
      </c>
      <c r="M153" s="398">
        <v>151.72</v>
      </c>
    </row>
    <row r="154" spans="1:13" ht="14.4" customHeight="1" x14ac:dyDescent="0.3">
      <c r="A154" s="393" t="s">
        <v>1551</v>
      </c>
      <c r="B154" s="394" t="s">
        <v>1772</v>
      </c>
      <c r="C154" s="394" t="s">
        <v>1982</v>
      </c>
      <c r="D154" s="394" t="s">
        <v>1983</v>
      </c>
      <c r="E154" s="394" t="s">
        <v>1984</v>
      </c>
      <c r="F154" s="397">
        <v>1</v>
      </c>
      <c r="G154" s="397">
        <v>0</v>
      </c>
      <c r="H154" s="410"/>
      <c r="I154" s="397"/>
      <c r="J154" s="397"/>
      <c r="K154" s="410"/>
      <c r="L154" s="397">
        <v>1</v>
      </c>
      <c r="M154" s="398">
        <v>0</v>
      </c>
    </row>
    <row r="155" spans="1:13" ht="14.4" customHeight="1" x14ac:dyDescent="0.3">
      <c r="A155" s="393" t="s">
        <v>1551</v>
      </c>
      <c r="B155" s="394" t="s">
        <v>1786</v>
      </c>
      <c r="C155" s="394" t="s">
        <v>1985</v>
      </c>
      <c r="D155" s="394" t="s">
        <v>1986</v>
      </c>
      <c r="E155" s="394" t="s">
        <v>1987</v>
      </c>
      <c r="F155" s="397">
        <v>1</v>
      </c>
      <c r="G155" s="397">
        <v>108.46</v>
      </c>
      <c r="H155" s="410">
        <v>1</v>
      </c>
      <c r="I155" s="397"/>
      <c r="J155" s="397"/>
      <c r="K155" s="410">
        <v>0</v>
      </c>
      <c r="L155" s="397">
        <v>1</v>
      </c>
      <c r="M155" s="398">
        <v>108.46</v>
      </c>
    </row>
    <row r="156" spans="1:13" ht="14.4" customHeight="1" x14ac:dyDescent="0.3">
      <c r="A156" s="393" t="s">
        <v>1551</v>
      </c>
      <c r="B156" s="394" t="s">
        <v>1834</v>
      </c>
      <c r="C156" s="394" t="s">
        <v>1988</v>
      </c>
      <c r="D156" s="394" t="s">
        <v>1989</v>
      </c>
      <c r="E156" s="394" t="s">
        <v>1990</v>
      </c>
      <c r="F156" s="397">
        <v>9</v>
      </c>
      <c r="G156" s="397">
        <v>0</v>
      </c>
      <c r="H156" s="410"/>
      <c r="I156" s="397"/>
      <c r="J156" s="397"/>
      <c r="K156" s="410"/>
      <c r="L156" s="397">
        <v>9</v>
      </c>
      <c r="M156" s="398">
        <v>0</v>
      </c>
    </row>
    <row r="157" spans="1:13" ht="14.4" customHeight="1" x14ac:dyDescent="0.3">
      <c r="A157" s="393" t="s">
        <v>1551</v>
      </c>
      <c r="B157" s="394" t="s">
        <v>1834</v>
      </c>
      <c r="C157" s="394" t="s">
        <v>1835</v>
      </c>
      <c r="D157" s="394" t="s">
        <v>1836</v>
      </c>
      <c r="E157" s="394" t="s">
        <v>1837</v>
      </c>
      <c r="F157" s="397"/>
      <c r="G157" s="397"/>
      <c r="H157" s="410">
        <v>0</v>
      </c>
      <c r="I157" s="397">
        <v>2</v>
      </c>
      <c r="J157" s="397">
        <v>83.1</v>
      </c>
      <c r="K157" s="410">
        <v>1</v>
      </c>
      <c r="L157" s="397">
        <v>2</v>
      </c>
      <c r="M157" s="398">
        <v>83.1</v>
      </c>
    </row>
    <row r="158" spans="1:13" ht="14.4" customHeight="1" x14ac:dyDescent="0.3">
      <c r="A158" s="393" t="s">
        <v>1551</v>
      </c>
      <c r="B158" s="394" t="s">
        <v>1834</v>
      </c>
      <c r="C158" s="394" t="s">
        <v>1991</v>
      </c>
      <c r="D158" s="394" t="s">
        <v>1992</v>
      </c>
      <c r="E158" s="394" t="s">
        <v>1993</v>
      </c>
      <c r="F158" s="397">
        <v>1</v>
      </c>
      <c r="G158" s="397">
        <v>41.55</v>
      </c>
      <c r="H158" s="410">
        <v>1</v>
      </c>
      <c r="I158" s="397"/>
      <c r="J158" s="397"/>
      <c r="K158" s="410">
        <v>0</v>
      </c>
      <c r="L158" s="397">
        <v>1</v>
      </c>
      <c r="M158" s="398">
        <v>41.55</v>
      </c>
    </row>
    <row r="159" spans="1:13" ht="14.4" customHeight="1" x14ac:dyDescent="0.3">
      <c r="A159" s="393" t="s">
        <v>1551</v>
      </c>
      <c r="B159" s="394" t="s">
        <v>1480</v>
      </c>
      <c r="C159" s="394" t="s">
        <v>1096</v>
      </c>
      <c r="D159" s="394" t="s">
        <v>1481</v>
      </c>
      <c r="E159" s="394" t="s">
        <v>1482</v>
      </c>
      <c r="F159" s="397"/>
      <c r="G159" s="397"/>
      <c r="H159" s="410">
        <v>0</v>
      </c>
      <c r="I159" s="397">
        <v>9</v>
      </c>
      <c r="J159" s="397">
        <v>2999.79</v>
      </c>
      <c r="K159" s="410">
        <v>1</v>
      </c>
      <c r="L159" s="397">
        <v>9</v>
      </c>
      <c r="M159" s="398">
        <v>2999.79</v>
      </c>
    </row>
    <row r="160" spans="1:13" ht="14.4" customHeight="1" x14ac:dyDescent="0.3">
      <c r="A160" s="393" t="s">
        <v>1551</v>
      </c>
      <c r="B160" s="394" t="s">
        <v>1480</v>
      </c>
      <c r="C160" s="394" t="s">
        <v>1841</v>
      </c>
      <c r="D160" s="394" t="s">
        <v>1842</v>
      </c>
      <c r="E160" s="394" t="s">
        <v>1843</v>
      </c>
      <c r="F160" s="397"/>
      <c r="G160" s="397"/>
      <c r="H160" s="410">
        <v>0</v>
      </c>
      <c r="I160" s="397">
        <v>6</v>
      </c>
      <c r="J160" s="397">
        <v>1999.8600000000001</v>
      </c>
      <c r="K160" s="410">
        <v>1</v>
      </c>
      <c r="L160" s="397">
        <v>6</v>
      </c>
      <c r="M160" s="398">
        <v>1999.8600000000001</v>
      </c>
    </row>
    <row r="161" spans="1:13" ht="14.4" customHeight="1" x14ac:dyDescent="0.3">
      <c r="A161" s="393" t="s">
        <v>1551</v>
      </c>
      <c r="B161" s="394" t="s">
        <v>1485</v>
      </c>
      <c r="C161" s="394" t="s">
        <v>1845</v>
      </c>
      <c r="D161" s="394" t="s">
        <v>1846</v>
      </c>
      <c r="E161" s="394" t="s">
        <v>1717</v>
      </c>
      <c r="F161" s="397"/>
      <c r="G161" s="397"/>
      <c r="H161" s="410">
        <v>0</v>
      </c>
      <c r="I161" s="397">
        <v>4</v>
      </c>
      <c r="J161" s="397">
        <v>736.88</v>
      </c>
      <c r="K161" s="410">
        <v>1</v>
      </c>
      <c r="L161" s="397">
        <v>4</v>
      </c>
      <c r="M161" s="398">
        <v>736.88</v>
      </c>
    </row>
    <row r="162" spans="1:13" ht="14.4" customHeight="1" x14ac:dyDescent="0.3">
      <c r="A162" s="393" t="s">
        <v>1551</v>
      </c>
      <c r="B162" s="394" t="s">
        <v>1485</v>
      </c>
      <c r="C162" s="394" t="s">
        <v>1971</v>
      </c>
      <c r="D162" s="394" t="s">
        <v>1846</v>
      </c>
      <c r="E162" s="394" t="s">
        <v>1792</v>
      </c>
      <c r="F162" s="397">
        <v>1</v>
      </c>
      <c r="G162" s="397">
        <v>0</v>
      </c>
      <c r="H162" s="410"/>
      <c r="I162" s="397"/>
      <c r="J162" s="397"/>
      <c r="K162" s="410"/>
      <c r="L162" s="397">
        <v>1</v>
      </c>
      <c r="M162" s="398">
        <v>0</v>
      </c>
    </row>
    <row r="163" spans="1:13" ht="14.4" customHeight="1" x14ac:dyDescent="0.3">
      <c r="A163" s="393" t="s">
        <v>1551</v>
      </c>
      <c r="B163" s="394" t="s">
        <v>1486</v>
      </c>
      <c r="C163" s="394" t="s">
        <v>1790</v>
      </c>
      <c r="D163" s="394" t="s">
        <v>1791</v>
      </c>
      <c r="E163" s="394" t="s">
        <v>1792</v>
      </c>
      <c r="F163" s="397"/>
      <c r="G163" s="397"/>
      <c r="H163" s="410">
        <v>0</v>
      </c>
      <c r="I163" s="397">
        <v>8</v>
      </c>
      <c r="J163" s="397">
        <v>2916.2400000000002</v>
      </c>
      <c r="K163" s="410">
        <v>1</v>
      </c>
      <c r="L163" s="397">
        <v>8</v>
      </c>
      <c r="M163" s="398">
        <v>2916.2400000000002</v>
      </c>
    </row>
    <row r="164" spans="1:13" ht="14.4" customHeight="1" x14ac:dyDescent="0.3">
      <c r="A164" s="393" t="s">
        <v>1551</v>
      </c>
      <c r="B164" s="394" t="s">
        <v>1714</v>
      </c>
      <c r="C164" s="394" t="s">
        <v>1994</v>
      </c>
      <c r="D164" s="394" t="s">
        <v>1995</v>
      </c>
      <c r="E164" s="394" t="s">
        <v>1717</v>
      </c>
      <c r="F164" s="397">
        <v>1</v>
      </c>
      <c r="G164" s="397">
        <v>69.86</v>
      </c>
      <c r="H164" s="410">
        <v>1</v>
      </c>
      <c r="I164" s="397"/>
      <c r="J164" s="397"/>
      <c r="K164" s="410">
        <v>0</v>
      </c>
      <c r="L164" s="397">
        <v>1</v>
      </c>
      <c r="M164" s="398">
        <v>69.86</v>
      </c>
    </row>
    <row r="165" spans="1:13" ht="14.4" customHeight="1" x14ac:dyDescent="0.3">
      <c r="A165" s="393" t="s">
        <v>1551</v>
      </c>
      <c r="B165" s="394" t="s">
        <v>1847</v>
      </c>
      <c r="C165" s="394" t="s">
        <v>1873</v>
      </c>
      <c r="D165" s="394" t="s">
        <v>1849</v>
      </c>
      <c r="E165" s="394" t="s">
        <v>1874</v>
      </c>
      <c r="F165" s="397"/>
      <c r="G165" s="397"/>
      <c r="H165" s="410">
        <v>0</v>
      </c>
      <c r="I165" s="397">
        <v>5</v>
      </c>
      <c r="J165" s="397">
        <v>241.55</v>
      </c>
      <c r="K165" s="410">
        <v>1</v>
      </c>
      <c r="L165" s="397">
        <v>5</v>
      </c>
      <c r="M165" s="398">
        <v>241.55</v>
      </c>
    </row>
    <row r="166" spans="1:13" ht="14.4" customHeight="1" x14ac:dyDescent="0.3">
      <c r="A166" s="393" t="s">
        <v>1551</v>
      </c>
      <c r="B166" s="394" t="s">
        <v>1847</v>
      </c>
      <c r="C166" s="394" t="s">
        <v>1905</v>
      </c>
      <c r="D166" s="394" t="s">
        <v>1849</v>
      </c>
      <c r="E166" s="394" t="s">
        <v>1872</v>
      </c>
      <c r="F166" s="397"/>
      <c r="G166" s="397"/>
      <c r="H166" s="410">
        <v>0</v>
      </c>
      <c r="I166" s="397">
        <v>1</v>
      </c>
      <c r="J166" s="397">
        <v>96.63</v>
      </c>
      <c r="K166" s="410">
        <v>1</v>
      </c>
      <c r="L166" s="397">
        <v>1</v>
      </c>
      <c r="M166" s="398">
        <v>96.63</v>
      </c>
    </row>
    <row r="167" spans="1:13" ht="14.4" customHeight="1" x14ac:dyDescent="0.3">
      <c r="A167" s="393" t="s">
        <v>1551</v>
      </c>
      <c r="B167" s="394" t="s">
        <v>1847</v>
      </c>
      <c r="C167" s="394" t="s">
        <v>1877</v>
      </c>
      <c r="D167" s="394" t="s">
        <v>1878</v>
      </c>
      <c r="E167" s="394" t="s">
        <v>1879</v>
      </c>
      <c r="F167" s="397">
        <v>1</v>
      </c>
      <c r="G167" s="397">
        <v>96.63</v>
      </c>
      <c r="H167" s="410">
        <v>1</v>
      </c>
      <c r="I167" s="397"/>
      <c r="J167" s="397"/>
      <c r="K167" s="410">
        <v>0</v>
      </c>
      <c r="L167" s="397">
        <v>1</v>
      </c>
      <c r="M167" s="398">
        <v>96.63</v>
      </c>
    </row>
    <row r="168" spans="1:13" ht="14.4" customHeight="1" x14ac:dyDescent="0.3">
      <c r="A168" s="393" t="s">
        <v>1551</v>
      </c>
      <c r="B168" s="394" t="s">
        <v>1847</v>
      </c>
      <c r="C168" s="394" t="s">
        <v>1882</v>
      </c>
      <c r="D168" s="394" t="s">
        <v>1849</v>
      </c>
      <c r="E168" s="394" t="s">
        <v>1883</v>
      </c>
      <c r="F168" s="397">
        <v>1</v>
      </c>
      <c r="G168" s="397">
        <v>0</v>
      </c>
      <c r="H168" s="410"/>
      <c r="I168" s="397"/>
      <c r="J168" s="397"/>
      <c r="K168" s="410"/>
      <c r="L168" s="397">
        <v>1</v>
      </c>
      <c r="M168" s="398">
        <v>0</v>
      </c>
    </row>
    <row r="169" spans="1:13" ht="14.4" customHeight="1" x14ac:dyDescent="0.3">
      <c r="A169" s="393" t="s">
        <v>1551</v>
      </c>
      <c r="B169" s="394" t="s">
        <v>1489</v>
      </c>
      <c r="C169" s="394" t="s">
        <v>1996</v>
      </c>
      <c r="D169" s="394" t="s">
        <v>1997</v>
      </c>
      <c r="E169" s="394" t="s">
        <v>1319</v>
      </c>
      <c r="F169" s="397">
        <v>1</v>
      </c>
      <c r="G169" s="397">
        <v>0</v>
      </c>
      <c r="H169" s="410"/>
      <c r="I169" s="397"/>
      <c r="J169" s="397"/>
      <c r="K169" s="410"/>
      <c r="L169" s="397">
        <v>1</v>
      </c>
      <c r="M169" s="398">
        <v>0</v>
      </c>
    </row>
    <row r="170" spans="1:13" ht="14.4" customHeight="1" x14ac:dyDescent="0.3">
      <c r="A170" s="393" t="s">
        <v>1551</v>
      </c>
      <c r="B170" s="394" t="s">
        <v>1489</v>
      </c>
      <c r="C170" s="394" t="s">
        <v>1998</v>
      </c>
      <c r="D170" s="394" t="s">
        <v>1999</v>
      </c>
      <c r="E170" s="394" t="s">
        <v>2000</v>
      </c>
      <c r="F170" s="397">
        <v>1</v>
      </c>
      <c r="G170" s="397">
        <v>327.45</v>
      </c>
      <c r="H170" s="410">
        <v>1</v>
      </c>
      <c r="I170" s="397"/>
      <c r="J170" s="397"/>
      <c r="K170" s="410">
        <v>0</v>
      </c>
      <c r="L170" s="397">
        <v>1</v>
      </c>
      <c r="M170" s="398">
        <v>327.45</v>
      </c>
    </row>
    <row r="171" spans="1:13" ht="14.4" customHeight="1" x14ac:dyDescent="0.3">
      <c r="A171" s="393" t="s">
        <v>1551</v>
      </c>
      <c r="B171" s="394" t="s">
        <v>1489</v>
      </c>
      <c r="C171" s="394" t="s">
        <v>1972</v>
      </c>
      <c r="D171" s="394" t="s">
        <v>1885</v>
      </c>
      <c r="E171" s="394" t="s">
        <v>1807</v>
      </c>
      <c r="F171" s="397">
        <v>1</v>
      </c>
      <c r="G171" s="397">
        <v>41.5</v>
      </c>
      <c r="H171" s="410">
        <v>1</v>
      </c>
      <c r="I171" s="397"/>
      <c r="J171" s="397"/>
      <c r="K171" s="410">
        <v>0</v>
      </c>
      <c r="L171" s="397">
        <v>1</v>
      </c>
      <c r="M171" s="398">
        <v>41.5</v>
      </c>
    </row>
    <row r="172" spans="1:13" ht="14.4" customHeight="1" x14ac:dyDescent="0.3">
      <c r="A172" s="393" t="s">
        <v>1551</v>
      </c>
      <c r="B172" s="394" t="s">
        <v>1489</v>
      </c>
      <c r="C172" s="394" t="s">
        <v>1884</v>
      </c>
      <c r="D172" s="394" t="s">
        <v>1885</v>
      </c>
      <c r="E172" s="394" t="s">
        <v>1886</v>
      </c>
      <c r="F172" s="397">
        <v>1</v>
      </c>
      <c r="G172" s="397">
        <v>124.51</v>
      </c>
      <c r="H172" s="410">
        <v>1</v>
      </c>
      <c r="I172" s="397"/>
      <c r="J172" s="397"/>
      <c r="K172" s="410">
        <v>0</v>
      </c>
      <c r="L172" s="397">
        <v>1</v>
      </c>
      <c r="M172" s="398">
        <v>124.51</v>
      </c>
    </row>
    <row r="173" spans="1:13" ht="14.4" customHeight="1" x14ac:dyDescent="0.3">
      <c r="A173" s="393" t="s">
        <v>1551</v>
      </c>
      <c r="B173" s="394" t="s">
        <v>1489</v>
      </c>
      <c r="C173" s="394" t="s">
        <v>1799</v>
      </c>
      <c r="D173" s="394" t="s">
        <v>1800</v>
      </c>
      <c r="E173" s="394" t="s">
        <v>1801</v>
      </c>
      <c r="F173" s="397"/>
      <c r="G173" s="397"/>
      <c r="H173" s="410">
        <v>0</v>
      </c>
      <c r="I173" s="397">
        <v>2</v>
      </c>
      <c r="J173" s="397">
        <v>65.48</v>
      </c>
      <c r="K173" s="410">
        <v>1</v>
      </c>
      <c r="L173" s="397">
        <v>2</v>
      </c>
      <c r="M173" s="398">
        <v>65.48</v>
      </c>
    </row>
    <row r="174" spans="1:13" ht="14.4" customHeight="1" x14ac:dyDescent="0.3">
      <c r="A174" s="393" t="s">
        <v>1551</v>
      </c>
      <c r="B174" s="394" t="s">
        <v>1489</v>
      </c>
      <c r="C174" s="394" t="s">
        <v>2001</v>
      </c>
      <c r="D174" s="394" t="s">
        <v>1806</v>
      </c>
      <c r="E174" s="394" t="s">
        <v>1886</v>
      </c>
      <c r="F174" s="397"/>
      <c r="G174" s="397"/>
      <c r="H174" s="410">
        <v>0</v>
      </c>
      <c r="I174" s="397">
        <v>3</v>
      </c>
      <c r="J174" s="397">
        <v>373.53000000000003</v>
      </c>
      <c r="K174" s="410">
        <v>1</v>
      </c>
      <c r="L174" s="397">
        <v>3</v>
      </c>
      <c r="M174" s="398">
        <v>373.53000000000003</v>
      </c>
    </row>
    <row r="175" spans="1:13" ht="14.4" customHeight="1" x14ac:dyDescent="0.3">
      <c r="A175" s="393" t="s">
        <v>1551</v>
      </c>
      <c r="B175" s="394" t="s">
        <v>1489</v>
      </c>
      <c r="C175" s="394" t="s">
        <v>2002</v>
      </c>
      <c r="D175" s="394" t="s">
        <v>2003</v>
      </c>
      <c r="E175" s="394" t="s">
        <v>2004</v>
      </c>
      <c r="F175" s="397">
        <v>1</v>
      </c>
      <c r="G175" s="397">
        <v>0</v>
      </c>
      <c r="H175" s="410"/>
      <c r="I175" s="397"/>
      <c r="J175" s="397"/>
      <c r="K175" s="410"/>
      <c r="L175" s="397">
        <v>1</v>
      </c>
      <c r="M175" s="398">
        <v>0</v>
      </c>
    </row>
    <row r="176" spans="1:13" ht="14.4" customHeight="1" x14ac:dyDescent="0.3">
      <c r="A176" s="393" t="s">
        <v>1551</v>
      </c>
      <c r="B176" s="394" t="s">
        <v>1490</v>
      </c>
      <c r="C176" s="394" t="s">
        <v>2005</v>
      </c>
      <c r="D176" s="394" t="s">
        <v>2006</v>
      </c>
      <c r="E176" s="394" t="s">
        <v>2007</v>
      </c>
      <c r="F176" s="397">
        <v>1</v>
      </c>
      <c r="G176" s="397">
        <v>188.38</v>
      </c>
      <c r="H176" s="410">
        <v>1</v>
      </c>
      <c r="I176" s="397"/>
      <c r="J176" s="397"/>
      <c r="K176" s="410">
        <v>0</v>
      </c>
      <c r="L176" s="397">
        <v>1</v>
      </c>
      <c r="M176" s="398">
        <v>188.38</v>
      </c>
    </row>
    <row r="177" spans="1:13" ht="14.4" customHeight="1" x14ac:dyDescent="0.3">
      <c r="A177" s="393" t="s">
        <v>1551</v>
      </c>
      <c r="B177" s="394" t="s">
        <v>1491</v>
      </c>
      <c r="C177" s="394" t="s">
        <v>2008</v>
      </c>
      <c r="D177" s="394" t="s">
        <v>2009</v>
      </c>
      <c r="E177" s="394" t="s">
        <v>2010</v>
      </c>
      <c r="F177" s="397"/>
      <c r="G177" s="397"/>
      <c r="H177" s="410">
        <v>0</v>
      </c>
      <c r="I177" s="397">
        <v>1</v>
      </c>
      <c r="J177" s="397">
        <v>10.73</v>
      </c>
      <c r="K177" s="410">
        <v>1</v>
      </c>
      <c r="L177" s="397">
        <v>1</v>
      </c>
      <c r="M177" s="398">
        <v>10.73</v>
      </c>
    </row>
    <row r="178" spans="1:13" ht="14.4" customHeight="1" x14ac:dyDescent="0.3">
      <c r="A178" s="393" t="s">
        <v>1551</v>
      </c>
      <c r="B178" s="394" t="s">
        <v>1491</v>
      </c>
      <c r="C178" s="394" t="s">
        <v>1969</v>
      </c>
      <c r="D178" s="394" t="s">
        <v>1970</v>
      </c>
      <c r="E178" s="394" t="s">
        <v>1493</v>
      </c>
      <c r="F178" s="397">
        <v>8</v>
      </c>
      <c r="G178" s="397">
        <v>55.840000000000018</v>
      </c>
      <c r="H178" s="410">
        <v>1</v>
      </c>
      <c r="I178" s="397"/>
      <c r="J178" s="397"/>
      <c r="K178" s="410">
        <v>0</v>
      </c>
      <c r="L178" s="397">
        <v>8</v>
      </c>
      <c r="M178" s="398">
        <v>55.840000000000018</v>
      </c>
    </row>
    <row r="179" spans="1:13" ht="14.4" customHeight="1" x14ac:dyDescent="0.3">
      <c r="A179" s="393" t="s">
        <v>1551</v>
      </c>
      <c r="B179" s="394" t="s">
        <v>1496</v>
      </c>
      <c r="C179" s="394" t="s">
        <v>1037</v>
      </c>
      <c r="D179" s="394" t="s">
        <v>1038</v>
      </c>
      <c r="E179" s="394" t="s">
        <v>1497</v>
      </c>
      <c r="F179" s="397"/>
      <c r="G179" s="397"/>
      <c r="H179" s="410">
        <v>0</v>
      </c>
      <c r="I179" s="397">
        <v>5</v>
      </c>
      <c r="J179" s="397">
        <v>474</v>
      </c>
      <c r="K179" s="410">
        <v>1</v>
      </c>
      <c r="L179" s="397">
        <v>5</v>
      </c>
      <c r="M179" s="398">
        <v>474</v>
      </c>
    </row>
    <row r="180" spans="1:13" ht="14.4" customHeight="1" x14ac:dyDescent="0.3">
      <c r="A180" s="393" t="s">
        <v>1551</v>
      </c>
      <c r="B180" s="394" t="s">
        <v>2011</v>
      </c>
      <c r="C180" s="394" t="s">
        <v>2012</v>
      </c>
      <c r="D180" s="394" t="s">
        <v>2013</v>
      </c>
      <c r="E180" s="394" t="s">
        <v>2014</v>
      </c>
      <c r="F180" s="397">
        <v>1</v>
      </c>
      <c r="G180" s="397">
        <v>0</v>
      </c>
      <c r="H180" s="410"/>
      <c r="I180" s="397"/>
      <c r="J180" s="397"/>
      <c r="K180" s="410"/>
      <c r="L180" s="397">
        <v>1</v>
      </c>
      <c r="M180" s="398">
        <v>0</v>
      </c>
    </row>
    <row r="181" spans="1:13" ht="14.4" customHeight="1" x14ac:dyDescent="0.3">
      <c r="A181" s="393" t="s">
        <v>1551</v>
      </c>
      <c r="B181" s="394" t="s">
        <v>1498</v>
      </c>
      <c r="C181" s="394" t="s">
        <v>2015</v>
      </c>
      <c r="D181" s="394" t="s">
        <v>2016</v>
      </c>
      <c r="E181" s="394" t="s">
        <v>2017</v>
      </c>
      <c r="F181" s="397"/>
      <c r="G181" s="397"/>
      <c r="H181" s="410">
        <v>0</v>
      </c>
      <c r="I181" s="397">
        <v>1</v>
      </c>
      <c r="J181" s="397">
        <v>1309.48</v>
      </c>
      <c r="K181" s="410">
        <v>1</v>
      </c>
      <c r="L181" s="397">
        <v>1</v>
      </c>
      <c r="M181" s="398">
        <v>1309.48</v>
      </c>
    </row>
    <row r="182" spans="1:13" ht="14.4" customHeight="1" x14ac:dyDescent="0.3">
      <c r="A182" s="393" t="s">
        <v>1551</v>
      </c>
      <c r="B182" s="394" t="s">
        <v>1500</v>
      </c>
      <c r="C182" s="394" t="s">
        <v>2018</v>
      </c>
      <c r="D182" s="394" t="s">
        <v>1052</v>
      </c>
      <c r="E182" s="394" t="s">
        <v>2019</v>
      </c>
      <c r="F182" s="397"/>
      <c r="G182" s="397"/>
      <c r="H182" s="410"/>
      <c r="I182" s="397">
        <v>8</v>
      </c>
      <c r="J182" s="397">
        <v>0</v>
      </c>
      <c r="K182" s="410"/>
      <c r="L182" s="397">
        <v>8</v>
      </c>
      <c r="M182" s="398">
        <v>0</v>
      </c>
    </row>
    <row r="183" spans="1:13" ht="14.4" customHeight="1" x14ac:dyDescent="0.3">
      <c r="A183" s="393" t="s">
        <v>1551</v>
      </c>
      <c r="B183" s="394" t="s">
        <v>1500</v>
      </c>
      <c r="C183" s="394" t="s">
        <v>1815</v>
      </c>
      <c r="D183" s="394" t="s">
        <v>1052</v>
      </c>
      <c r="E183" s="394" t="s">
        <v>785</v>
      </c>
      <c r="F183" s="397"/>
      <c r="G183" s="397"/>
      <c r="H183" s="410">
        <v>0</v>
      </c>
      <c r="I183" s="397">
        <v>15</v>
      </c>
      <c r="J183" s="397">
        <v>2066.1000000000004</v>
      </c>
      <c r="K183" s="410">
        <v>1</v>
      </c>
      <c r="L183" s="397">
        <v>15</v>
      </c>
      <c r="M183" s="398">
        <v>2066.1000000000004</v>
      </c>
    </row>
    <row r="184" spans="1:13" ht="14.4" customHeight="1" x14ac:dyDescent="0.3">
      <c r="A184" s="393" t="s">
        <v>1551</v>
      </c>
      <c r="B184" s="394" t="s">
        <v>1500</v>
      </c>
      <c r="C184" s="394" t="s">
        <v>2020</v>
      </c>
      <c r="D184" s="394" t="s">
        <v>491</v>
      </c>
      <c r="E184" s="394" t="s">
        <v>2021</v>
      </c>
      <c r="F184" s="397">
        <v>1</v>
      </c>
      <c r="G184" s="397">
        <v>0</v>
      </c>
      <c r="H184" s="410"/>
      <c r="I184" s="397"/>
      <c r="J184" s="397"/>
      <c r="K184" s="410"/>
      <c r="L184" s="397">
        <v>1</v>
      </c>
      <c r="M184" s="398">
        <v>0</v>
      </c>
    </row>
    <row r="185" spans="1:13" ht="14.4" customHeight="1" x14ac:dyDescent="0.3">
      <c r="A185" s="393" t="s">
        <v>1551</v>
      </c>
      <c r="B185" s="394" t="s">
        <v>1500</v>
      </c>
      <c r="C185" s="394" t="s">
        <v>2022</v>
      </c>
      <c r="D185" s="394" t="s">
        <v>2023</v>
      </c>
      <c r="E185" s="394" t="s">
        <v>2019</v>
      </c>
      <c r="F185" s="397">
        <v>3</v>
      </c>
      <c r="G185" s="397">
        <v>0</v>
      </c>
      <c r="H185" s="410"/>
      <c r="I185" s="397"/>
      <c r="J185" s="397"/>
      <c r="K185" s="410"/>
      <c r="L185" s="397">
        <v>3</v>
      </c>
      <c r="M185" s="398">
        <v>0</v>
      </c>
    </row>
    <row r="186" spans="1:13" ht="14.4" customHeight="1" x14ac:dyDescent="0.3">
      <c r="A186" s="393" t="s">
        <v>1551</v>
      </c>
      <c r="B186" s="394" t="s">
        <v>1500</v>
      </c>
      <c r="C186" s="394" t="s">
        <v>2024</v>
      </c>
      <c r="D186" s="394" t="s">
        <v>2023</v>
      </c>
      <c r="E186" s="394" t="s">
        <v>785</v>
      </c>
      <c r="F186" s="397">
        <v>9</v>
      </c>
      <c r="G186" s="397">
        <v>0</v>
      </c>
      <c r="H186" s="410"/>
      <c r="I186" s="397"/>
      <c r="J186" s="397"/>
      <c r="K186" s="410"/>
      <c r="L186" s="397">
        <v>9</v>
      </c>
      <c r="M186" s="398">
        <v>0</v>
      </c>
    </row>
    <row r="187" spans="1:13" ht="14.4" customHeight="1" x14ac:dyDescent="0.3">
      <c r="A187" s="393" t="s">
        <v>1552</v>
      </c>
      <c r="B187" s="394" t="s">
        <v>1462</v>
      </c>
      <c r="C187" s="394" t="s">
        <v>585</v>
      </c>
      <c r="D187" s="394" t="s">
        <v>586</v>
      </c>
      <c r="E187" s="394" t="s">
        <v>587</v>
      </c>
      <c r="F187" s="397"/>
      <c r="G187" s="397"/>
      <c r="H187" s="410">
        <v>0</v>
      </c>
      <c r="I187" s="397">
        <v>1</v>
      </c>
      <c r="J187" s="397">
        <v>190.48</v>
      </c>
      <c r="K187" s="410">
        <v>1</v>
      </c>
      <c r="L187" s="397">
        <v>1</v>
      </c>
      <c r="M187" s="398">
        <v>190.48</v>
      </c>
    </row>
    <row r="188" spans="1:13" ht="14.4" customHeight="1" x14ac:dyDescent="0.3">
      <c r="A188" s="393" t="s">
        <v>1552</v>
      </c>
      <c r="B188" s="394" t="s">
        <v>1512</v>
      </c>
      <c r="C188" s="394" t="s">
        <v>2025</v>
      </c>
      <c r="D188" s="394" t="s">
        <v>2026</v>
      </c>
      <c r="E188" s="394" t="s">
        <v>1244</v>
      </c>
      <c r="F188" s="397">
        <v>1</v>
      </c>
      <c r="G188" s="397">
        <v>101.68</v>
      </c>
      <c r="H188" s="410">
        <v>1</v>
      </c>
      <c r="I188" s="397"/>
      <c r="J188" s="397"/>
      <c r="K188" s="410">
        <v>0</v>
      </c>
      <c r="L188" s="397">
        <v>1</v>
      </c>
      <c r="M188" s="398">
        <v>101.68</v>
      </c>
    </row>
    <row r="189" spans="1:13" ht="14.4" customHeight="1" x14ac:dyDescent="0.3">
      <c r="A189" s="393" t="s">
        <v>1552</v>
      </c>
      <c r="B189" s="394" t="s">
        <v>1472</v>
      </c>
      <c r="C189" s="394" t="s">
        <v>471</v>
      </c>
      <c r="D189" s="394" t="s">
        <v>472</v>
      </c>
      <c r="E189" s="394" t="s">
        <v>473</v>
      </c>
      <c r="F189" s="397">
        <v>9</v>
      </c>
      <c r="G189" s="397">
        <v>1207.17</v>
      </c>
      <c r="H189" s="410">
        <v>1</v>
      </c>
      <c r="I189" s="397"/>
      <c r="J189" s="397"/>
      <c r="K189" s="410">
        <v>0</v>
      </c>
      <c r="L189" s="397">
        <v>9</v>
      </c>
      <c r="M189" s="398">
        <v>1207.17</v>
      </c>
    </row>
    <row r="190" spans="1:13" ht="14.4" customHeight="1" x14ac:dyDescent="0.3">
      <c r="A190" s="393" t="s">
        <v>1552</v>
      </c>
      <c r="B190" s="394" t="s">
        <v>1480</v>
      </c>
      <c r="C190" s="394" t="s">
        <v>1096</v>
      </c>
      <c r="D190" s="394" t="s">
        <v>1481</v>
      </c>
      <c r="E190" s="394" t="s">
        <v>1482</v>
      </c>
      <c r="F190" s="397"/>
      <c r="G190" s="397"/>
      <c r="H190" s="410">
        <v>0</v>
      </c>
      <c r="I190" s="397">
        <v>2</v>
      </c>
      <c r="J190" s="397">
        <v>666.62</v>
      </c>
      <c r="K190" s="410">
        <v>1</v>
      </c>
      <c r="L190" s="397">
        <v>2</v>
      </c>
      <c r="M190" s="398">
        <v>666.62</v>
      </c>
    </row>
    <row r="191" spans="1:13" ht="14.4" customHeight="1" x14ac:dyDescent="0.3">
      <c r="A191" s="393" t="s">
        <v>1552</v>
      </c>
      <c r="B191" s="394" t="s">
        <v>1485</v>
      </c>
      <c r="C191" s="394" t="s">
        <v>2027</v>
      </c>
      <c r="D191" s="394" t="s">
        <v>2028</v>
      </c>
      <c r="E191" s="394" t="s">
        <v>2029</v>
      </c>
      <c r="F191" s="397"/>
      <c r="G191" s="397"/>
      <c r="H191" s="410">
        <v>0</v>
      </c>
      <c r="I191" s="397">
        <v>1</v>
      </c>
      <c r="J191" s="397">
        <v>103.71</v>
      </c>
      <c r="K191" s="410">
        <v>1</v>
      </c>
      <c r="L191" s="397">
        <v>1</v>
      </c>
      <c r="M191" s="398">
        <v>103.71</v>
      </c>
    </row>
    <row r="192" spans="1:13" ht="14.4" customHeight="1" x14ac:dyDescent="0.3">
      <c r="A192" s="393" t="s">
        <v>1552</v>
      </c>
      <c r="B192" s="394" t="s">
        <v>1486</v>
      </c>
      <c r="C192" s="394" t="s">
        <v>1790</v>
      </c>
      <c r="D192" s="394" t="s">
        <v>1791</v>
      </c>
      <c r="E192" s="394" t="s">
        <v>1792</v>
      </c>
      <c r="F192" s="397"/>
      <c r="G192" s="397"/>
      <c r="H192" s="410">
        <v>0</v>
      </c>
      <c r="I192" s="397">
        <v>1</v>
      </c>
      <c r="J192" s="397">
        <v>399.92</v>
      </c>
      <c r="K192" s="410">
        <v>1</v>
      </c>
      <c r="L192" s="397">
        <v>1</v>
      </c>
      <c r="M192" s="398">
        <v>399.92</v>
      </c>
    </row>
    <row r="193" spans="1:13" ht="14.4" customHeight="1" x14ac:dyDescent="0.3">
      <c r="A193" s="393" t="s">
        <v>1554</v>
      </c>
      <c r="B193" s="394" t="s">
        <v>1847</v>
      </c>
      <c r="C193" s="394" t="s">
        <v>1870</v>
      </c>
      <c r="D193" s="394" t="s">
        <v>1871</v>
      </c>
      <c r="E193" s="394" t="s">
        <v>1872</v>
      </c>
      <c r="F193" s="397">
        <v>3</v>
      </c>
      <c r="G193" s="397">
        <v>0</v>
      </c>
      <c r="H193" s="410"/>
      <c r="I193" s="397"/>
      <c r="J193" s="397"/>
      <c r="K193" s="410"/>
      <c r="L193" s="397">
        <v>3</v>
      </c>
      <c r="M193" s="398">
        <v>0</v>
      </c>
    </row>
    <row r="194" spans="1:13" ht="14.4" customHeight="1" x14ac:dyDescent="0.3">
      <c r="A194" s="393" t="s">
        <v>1554</v>
      </c>
      <c r="B194" s="394" t="s">
        <v>1847</v>
      </c>
      <c r="C194" s="394" t="s">
        <v>1905</v>
      </c>
      <c r="D194" s="394" t="s">
        <v>1849</v>
      </c>
      <c r="E194" s="394" t="s">
        <v>1872</v>
      </c>
      <c r="F194" s="397"/>
      <c r="G194" s="397"/>
      <c r="H194" s="410">
        <v>0</v>
      </c>
      <c r="I194" s="397">
        <v>1</v>
      </c>
      <c r="J194" s="397">
        <v>96.63</v>
      </c>
      <c r="K194" s="410">
        <v>1</v>
      </c>
      <c r="L194" s="397">
        <v>1</v>
      </c>
      <c r="M194" s="398">
        <v>96.63</v>
      </c>
    </row>
    <row r="195" spans="1:13" ht="14.4" customHeight="1" x14ac:dyDescent="0.3">
      <c r="A195" s="393" t="s">
        <v>1554</v>
      </c>
      <c r="B195" s="394" t="s">
        <v>1489</v>
      </c>
      <c r="C195" s="394" t="s">
        <v>1884</v>
      </c>
      <c r="D195" s="394" t="s">
        <v>1885</v>
      </c>
      <c r="E195" s="394" t="s">
        <v>1886</v>
      </c>
      <c r="F195" s="397">
        <v>2</v>
      </c>
      <c r="G195" s="397">
        <v>249.02</v>
      </c>
      <c r="H195" s="410">
        <v>1</v>
      </c>
      <c r="I195" s="397"/>
      <c r="J195" s="397"/>
      <c r="K195" s="410">
        <v>0</v>
      </c>
      <c r="L195" s="397">
        <v>2</v>
      </c>
      <c r="M195" s="398">
        <v>249.02</v>
      </c>
    </row>
    <row r="196" spans="1:13" ht="14.4" customHeight="1" x14ac:dyDescent="0.3">
      <c r="A196" s="393" t="s">
        <v>1554</v>
      </c>
      <c r="B196" s="394" t="s">
        <v>1917</v>
      </c>
      <c r="C196" s="394" t="s">
        <v>2030</v>
      </c>
      <c r="D196" s="394" t="s">
        <v>2031</v>
      </c>
      <c r="E196" s="394" t="s">
        <v>2032</v>
      </c>
      <c r="F196" s="397"/>
      <c r="G196" s="397"/>
      <c r="H196" s="410">
        <v>0</v>
      </c>
      <c r="I196" s="397">
        <v>1</v>
      </c>
      <c r="J196" s="397">
        <v>182.14</v>
      </c>
      <c r="K196" s="410">
        <v>1</v>
      </c>
      <c r="L196" s="397">
        <v>1</v>
      </c>
      <c r="M196" s="398">
        <v>182.14</v>
      </c>
    </row>
    <row r="197" spans="1:13" ht="14.4" customHeight="1" x14ac:dyDescent="0.3">
      <c r="A197" s="393" t="s">
        <v>1554</v>
      </c>
      <c r="B197" s="394" t="s">
        <v>2033</v>
      </c>
      <c r="C197" s="394" t="s">
        <v>2034</v>
      </c>
      <c r="D197" s="394" t="s">
        <v>2035</v>
      </c>
      <c r="E197" s="394" t="s">
        <v>2036</v>
      </c>
      <c r="F197" s="397">
        <v>1</v>
      </c>
      <c r="G197" s="397">
        <v>0</v>
      </c>
      <c r="H197" s="410"/>
      <c r="I197" s="397"/>
      <c r="J197" s="397"/>
      <c r="K197" s="410"/>
      <c r="L197" s="397">
        <v>1</v>
      </c>
      <c r="M197" s="398">
        <v>0</v>
      </c>
    </row>
    <row r="198" spans="1:13" ht="14.4" customHeight="1" x14ac:dyDescent="0.3">
      <c r="A198" s="393" t="s">
        <v>1554</v>
      </c>
      <c r="B198" s="394" t="s">
        <v>2033</v>
      </c>
      <c r="C198" s="394" t="s">
        <v>2037</v>
      </c>
      <c r="D198" s="394" t="s">
        <v>2038</v>
      </c>
      <c r="E198" s="394" t="s">
        <v>2039</v>
      </c>
      <c r="F198" s="397">
        <v>1</v>
      </c>
      <c r="G198" s="397">
        <v>1319.81</v>
      </c>
      <c r="H198" s="410">
        <v>1</v>
      </c>
      <c r="I198" s="397"/>
      <c r="J198" s="397"/>
      <c r="K198" s="410">
        <v>0</v>
      </c>
      <c r="L198" s="397">
        <v>1</v>
      </c>
      <c r="M198" s="398">
        <v>1319.81</v>
      </c>
    </row>
    <row r="199" spans="1:13" ht="14.4" customHeight="1" x14ac:dyDescent="0.3">
      <c r="A199" s="393" t="s">
        <v>1554</v>
      </c>
      <c r="B199" s="394" t="s">
        <v>2033</v>
      </c>
      <c r="C199" s="394" t="s">
        <v>2040</v>
      </c>
      <c r="D199" s="394" t="s">
        <v>2038</v>
      </c>
      <c r="E199" s="394" t="s">
        <v>2041</v>
      </c>
      <c r="F199" s="397">
        <v>1</v>
      </c>
      <c r="G199" s="397">
        <v>1692.37</v>
      </c>
      <c r="H199" s="410">
        <v>1</v>
      </c>
      <c r="I199" s="397"/>
      <c r="J199" s="397"/>
      <c r="K199" s="410">
        <v>0</v>
      </c>
      <c r="L199" s="397">
        <v>1</v>
      </c>
      <c r="M199" s="398">
        <v>1692.37</v>
      </c>
    </row>
    <row r="200" spans="1:13" ht="14.4" customHeight="1" x14ac:dyDescent="0.3">
      <c r="A200" s="393" t="s">
        <v>1554</v>
      </c>
      <c r="B200" s="394" t="s">
        <v>1505</v>
      </c>
      <c r="C200" s="394" t="s">
        <v>1179</v>
      </c>
      <c r="D200" s="394" t="s">
        <v>1180</v>
      </c>
      <c r="E200" s="394" t="s">
        <v>1166</v>
      </c>
      <c r="F200" s="397">
        <v>1</v>
      </c>
      <c r="G200" s="397">
        <v>137.6</v>
      </c>
      <c r="H200" s="410">
        <v>1</v>
      </c>
      <c r="I200" s="397"/>
      <c r="J200" s="397"/>
      <c r="K200" s="410">
        <v>0</v>
      </c>
      <c r="L200" s="397">
        <v>1</v>
      </c>
      <c r="M200" s="398">
        <v>137.6</v>
      </c>
    </row>
    <row r="201" spans="1:13" ht="14.4" customHeight="1" x14ac:dyDescent="0.3">
      <c r="A201" s="393" t="s">
        <v>1554</v>
      </c>
      <c r="B201" s="394" t="s">
        <v>1505</v>
      </c>
      <c r="C201" s="394" t="s">
        <v>2042</v>
      </c>
      <c r="D201" s="394" t="s">
        <v>1180</v>
      </c>
      <c r="E201" s="394" t="s">
        <v>1166</v>
      </c>
      <c r="F201" s="397">
        <v>1</v>
      </c>
      <c r="G201" s="397">
        <v>136.41</v>
      </c>
      <c r="H201" s="410">
        <v>1</v>
      </c>
      <c r="I201" s="397"/>
      <c r="J201" s="397"/>
      <c r="K201" s="410">
        <v>0</v>
      </c>
      <c r="L201" s="397">
        <v>1</v>
      </c>
      <c r="M201" s="398">
        <v>136.41</v>
      </c>
    </row>
    <row r="202" spans="1:13" ht="14.4" customHeight="1" x14ac:dyDescent="0.3">
      <c r="A202" s="393" t="s">
        <v>1555</v>
      </c>
      <c r="B202" s="394" t="s">
        <v>1467</v>
      </c>
      <c r="C202" s="394" t="s">
        <v>1048</v>
      </c>
      <c r="D202" s="394" t="s">
        <v>998</v>
      </c>
      <c r="E202" s="394" t="s">
        <v>1049</v>
      </c>
      <c r="F202" s="397"/>
      <c r="G202" s="397"/>
      <c r="H202" s="410">
        <v>0</v>
      </c>
      <c r="I202" s="397">
        <v>14</v>
      </c>
      <c r="J202" s="397">
        <v>8754.06</v>
      </c>
      <c r="K202" s="410">
        <v>1</v>
      </c>
      <c r="L202" s="397">
        <v>14</v>
      </c>
      <c r="M202" s="398">
        <v>8754.06</v>
      </c>
    </row>
    <row r="203" spans="1:13" ht="14.4" customHeight="1" x14ac:dyDescent="0.3">
      <c r="A203" s="393" t="s">
        <v>1555</v>
      </c>
      <c r="B203" s="394" t="s">
        <v>1851</v>
      </c>
      <c r="C203" s="394" t="s">
        <v>1852</v>
      </c>
      <c r="D203" s="394" t="s">
        <v>1853</v>
      </c>
      <c r="E203" s="394" t="s">
        <v>1854</v>
      </c>
      <c r="F203" s="397">
        <v>1</v>
      </c>
      <c r="G203" s="397">
        <v>472.71</v>
      </c>
      <c r="H203" s="410">
        <v>1</v>
      </c>
      <c r="I203" s="397"/>
      <c r="J203" s="397"/>
      <c r="K203" s="410">
        <v>0</v>
      </c>
      <c r="L203" s="397">
        <v>1</v>
      </c>
      <c r="M203" s="398">
        <v>472.71</v>
      </c>
    </row>
    <row r="204" spans="1:13" ht="14.4" customHeight="1" x14ac:dyDescent="0.3">
      <c r="A204" s="393" t="s">
        <v>1555</v>
      </c>
      <c r="B204" s="394" t="s">
        <v>1480</v>
      </c>
      <c r="C204" s="394" t="s">
        <v>1855</v>
      </c>
      <c r="D204" s="394" t="s">
        <v>1856</v>
      </c>
      <c r="E204" s="394" t="s">
        <v>1482</v>
      </c>
      <c r="F204" s="397">
        <v>1</v>
      </c>
      <c r="G204" s="397">
        <v>333.31</v>
      </c>
      <c r="H204" s="410">
        <v>1</v>
      </c>
      <c r="I204" s="397"/>
      <c r="J204" s="397"/>
      <c r="K204" s="410">
        <v>0</v>
      </c>
      <c r="L204" s="397">
        <v>1</v>
      </c>
      <c r="M204" s="398">
        <v>333.31</v>
      </c>
    </row>
    <row r="205" spans="1:13" ht="14.4" customHeight="1" x14ac:dyDescent="0.3">
      <c r="A205" s="393" t="s">
        <v>1555</v>
      </c>
      <c r="B205" s="394" t="s">
        <v>1480</v>
      </c>
      <c r="C205" s="394" t="s">
        <v>1954</v>
      </c>
      <c r="D205" s="394" t="s">
        <v>1481</v>
      </c>
      <c r="E205" s="394" t="s">
        <v>1955</v>
      </c>
      <c r="F205" s="397">
        <v>1</v>
      </c>
      <c r="G205" s="397">
        <v>0</v>
      </c>
      <c r="H205" s="410"/>
      <c r="I205" s="397"/>
      <c r="J205" s="397"/>
      <c r="K205" s="410"/>
      <c r="L205" s="397">
        <v>1</v>
      </c>
      <c r="M205" s="398">
        <v>0</v>
      </c>
    </row>
    <row r="206" spans="1:13" ht="14.4" customHeight="1" x14ac:dyDescent="0.3">
      <c r="A206" s="393" t="s">
        <v>1555</v>
      </c>
      <c r="B206" s="394" t="s">
        <v>1480</v>
      </c>
      <c r="C206" s="394" t="s">
        <v>1096</v>
      </c>
      <c r="D206" s="394" t="s">
        <v>1481</v>
      </c>
      <c r="E206" s="394" t="s">
        <v>1482</v>
      </c>
      <c r="F206" s="397"/>
      <c r="G206" s="397"/>
      <c r="H206" s="410">
        <v>0</v>
      </c>
      <c r="I206" s="397">
        <v>1</v>
      </c>
      <c r="J206" s="397">
        <v>333.31</v>
      </c>
      <c r="K206" s="410">
        <v>1</v>
      </c>
      <c r="L206" s="397">
        <v>1</v>
      </c>
      <c r="M206" s="398">
        <v>333.31</v>
      </c>
    </row>
    <row r="207" spans="1:13" ht="14.4" customHeight="1" x14ac:dyDescent="0.3">
      <c r="A207" s="393" t="s">
        <v>1555</v>
      </c>
      <c r="B207" s="394" t="s">
        <v>1480</v>
      </c>
      <c r="C207" s="394" t="s">
        <v>1841</v>
      </c>
      <c r="D207" s="394" t="s">
        <v>1842</v>
      </c>
      <c r="E207" s="394" t="s">
        <v>1843</v>
      </c>
      <c r="F207" s="397"/>
      <c r="G207" s="397"/>
      <c r="H207" s="410">
        <v>0</v>
      </c>
      <c r="I207" s="397">
        <v>2</v>
      </c>
      <c r="J207" s="397">
        <v>666.62</v>
      </c>
      <c r="K207" s="410">
        <v>1</v>
      </c>
      <c r="L207" s="397">
        <v>2</v>
      </c>
      <c r="M207" s="398">
        <v>666.62</v>
      </c>
    </row>
    <row r="208" spans="1:13" ht="14.4" customHeight="1" x14ac:dyDescent="0.3">
      <c r="A208" s="393" t="s">
        <v>1555</v>
      </c>
      <c r="B208" s="394" t="s">
        <v>1820</v>
      </c>
      <c r="C208" s="394" t="s">
        <v>1821</v>
      </c>
      <c r="D208" s="394" t="s">
        <v>1822</v>
      </c>
      <c r="E208" s="394" t="s">
        <v>1823</v>
      </c>
      <c r="F208" s="397"/>
      <c r="G208" s="397"/>
      <c r="H208" s="410">
        <v>0</v>
      </c>
      <c r="I208" s="397">
        <v>1</v>
      </c>
      <c r="J208" s="397">
        <v>154.01</v>
      </c>
      <c r="K208" s="410">
        <v>1</v>
      </c>
      <c r="L208" s="397">
        <v>1</v>
      </c>
      <c r="M208" s="398">
        <v>154.01</v>
      </c>
    </row>
    <row r="209" spans="1:13" ht="14.4" customHeight="1" x14ac:dyDescent="0.3">
      <c r="A209" s="393" t="s">
        <v>1555</v>
      </c>
      <c r="B209" s="394" t="s">
        <v>1847</v>
      </c>
      <c r="C209" s="394" t="s">
        <v>1873</v>
      </c>
      <c r="D209" s="394" t="s">
        <v>1849</v>
      </c>
      <c r="E209" s="394" t="s">
        <v>1874</v>
      </c>
      <c r="F209" s="397"/>
      <c r="G209" s="397"/>
      <c r="H209" s="410">
        <v>0</v>
      </c>
      <c r="I209" s="397">
        <v>1</v>
      </c>
      <c r="J209" s="397">
        <v>48.31</v>
      </c>
      <c r="K209" s="410">
        <v>1</v>
      </c>
      <c r="L209" s="397">
        <v>1</v>
      </c>
      <c r="M209" s="398">
        <v>48.31</v>
      </c>
    </row>
    <row r="210" spans="1:13" ht="14.4" customHeight="1" x14ac:dyDescent="0.3">
      <c r="A210" s="393" t="s">
        <v>1555</v>
      </c>
      <c r="B210" s="394" t="s">
        <v>1847</v>
      </c>
      <c r="C210" s="394" t="s">
        <v>1905</v>
      </c>
      <c r="D210" s="394" t="s">
        <v>1849</v>
      </c>
      <c r="E210" s="394" t="s">
        <v>1872</v>
      </c>
      <c r="F210" s="397"/>
      <c r="G210" s="397"/>
      <c r="H210" s="410">
        <v>0</v>
      </c>
      <c r="I210" s="397">
        <v>1</v>
      </c>
      <c r="J210" s="397">
        <v>96.63</v>
      </c>
      <c r="K210" s="410">
        <v>1</v>
      </c>
      <c r="L210" s="397">
        <v>1</v>
      </c>
      <c r="M210" s="398">
        <v>96.63</v>
      </c>
    </row>
    <row r="211" spans="1:13" ht="14.4" customHeight="1" x14ac:dyDescent="0.3">
      <c r="A211" s="393" t="s">
        <v>1555</v>
      </c>
      <c r="B211" s="394" t="s">
        <v>1847</v>
      </c>
      <c r="C211" s="394" t="s">
        <v>1877</v>
      </c>
      <c r="D211" s="394" t="s">
        <v>1878</v>
      </c>
      <c r="E211" s="394" t="s">
        <v>1879</v>
      </c>
      <c r="F211" s="397">
        <v>10</v>
      </c>
      <c r="G211" s="397">
        <v>966.3</v>
      </c>
      <c r="H211" s="410">
        <v>1</v>
      </c>
      <c r="I211" s="397"/>
      <c r="J211" s="397"/>
      <c r="K211" s="410">
        <v>0</v>
      </c>
      <c r="L211" s="397">
        <v>10</v>
      </c>
      <c r="M211" s="398">
        <v>966.3</v>
      </c>
    </row>
    <row r="212" spans="1:13" ht="14.4" customHeight="1" x14ac:dyDescent="0.3">
      <c r="A212" s="393" t="s">
        <v>1555</v>
      </c>
      <c r="B212" s="394" t="s">
        <v>1489</v>
      </c>
      <c r="C212" s="394" t="s">
        <v>1884</v>
      </c>
      <c r="D212" s="394" t="s">
        <v>1885</v>
      </c>
      <c r="E212" s="394" t="s">
        <v>1886</v>
      </c>
      <c r="F212" s="397">
        <v>1</v>
      </c>
      <c r="G212" s="397">
        <v>124.51</v>
      </c>
      <c r="H212" s="410">
        <v>1</v>
      </c>
      <c r="I212" s="397"/>
      <c r="J212" s="397"/>
      <c r="K212" s="410">
        <v>0</v>
      </c>
      <c r="L212" s="397">
        <v>1</v>
      </c>
      <c r="M212" s="398">
        <v>124.51</v>
      </c>
    </row>
    <row r="213" spans="1:13" ht="14.4" customHeight="1" x14ac:dyDescent="0.3">
      <c r="A213" s="393" t="s">
        <v>1642</v>
      </c>
      <c r="B213" s="394" t="s">
        <v>1489</v>
      </c>
      <c r="C213" s="394" t="s">
        <v>1802</v>
      </c>
      <c r="D213" s="394" t="s">
        <v>1803</v>
      </c>
      <c r="E213" s="394" t="s">
        <v>1804</v>
      </c>
      <c r="F213" s="397"/>
      <c r="G213" s="397"/>
      <c r="H213" s="410">
        <v>0</v>
      </c>
      <c r="I213" s="397">
        <v>1</v>
      </c>
      <c r="J213" s="397">
        <v>147.36000000000001</v>
      </c>
      <c r="K213" s="410">
        <v>1</v>
      </c>
      <c r="L213" s="397">
        <v>1</v>
      </c>
      <c r="M213" s="398">
        <v>147.36000000000001</v>
      </c>
    </row>
    <row r="214" spans="1:13" ht="14.4" customHeight="1" x14ac:dyDescent="0.3">
      <c r="A214" s="393" t="s">
        <v>1642</v>
      </c>
      <c r="B214" s="394" t="s">
        <v>1922</v>
      </c>
      <c r="C214" s="394" t="s">
        <v>1926</v>
      </c>
      <c r="D214" s="394" t="s">
        <v>1924</v>
      </c>
      <c r="E214" s="394" t="s">
        <v>1927</v>
      </c>
      <c r="F214" s="397"/>
      <c r="G214" s="397"/>
      <c r="H214" s="410">
        <v>0</v>
      </c>
      <c r="I214" s="397">
        <v>1</v>
      </c>
      <c r="J214" s="397">
        <v>887.05</v>
      </c>
      <c r="K214" s="410">
        <v>1</v>
      </c>
      <c r="L214" s="397">
        <v>1</v>
      </c>
      <c r="M214" s="398">
        <v>887.05</v>
      </c>
    </row>
    <row r="215" spans="1:13" ht="14.4" customHeight="1" x14ac:dyDescent="0.3">
      <c r="A215" s="393" t="s">
        <v>1642</v>
      </c>
      <c r="B215" s="394" t="s">
        <v>1505</v>
      </c>
      <c r="C215" s="394" t="s">
        <v>2043</v>
      </c>
      <c r="D215" s="394" t="s">
        <v>2044</v>
      </c>
      <c r="E215" s="394" t="s">
        <v>1951</v>
      </c>
      <c r="F215" s="397"/>
      <c r="G215" s="397"/>
      <c r="H215" s="410">
        <v>0</v>
      </c>
      <c r="I215" s="397">
        <v>1</v>
      </c>
      <c r="J215" s="397">
        <v>172</v>
      </c>
      <c r="K215" s="410">
        <v>1</v>
      </c>
      <c r="L215" s="397">
        <v>1</v>
      </c>
      <c r="M215" s="398">
        <v>172</v>
      </c>
    </row>
    <row r="216" spans="1:13" ht="14.4" customHeight="1" x14ac:dyDescent="0.3">
      <c r="A216" s="393" t="s">
        <v>1642</v>
      </c>
      <c r="B216" s="394" t="s">
        <v>1505</v>
      </c>
      <c r="C216" s="394" t="s">
        <v>817</v>
      </c>
      <c r="D216" s="394" t="s">
        <v>1165</v>
      </c>
      <c r="E216" s="394" t="s">
        <v>1166</v>
      </c>
      <c r="F216" s="397"/>
      <c r="G216" s="397"/>
      <c r="H216" s="410">
        <v>0</v>
      </c>
      <c r="I216" s="397">
        <v>1</v>
      </c>
      <c r="J216" s="397">
        <v>137.6</v>
      </c>
      <c r="K216" s="410">
        <v>1</v>
      </c>
      <c r="L216" s="397">
        <v>1</v>
      </c>
      <c r="M216" s="398">
        <v>137.6</v>
      </c>
    </row>
    <row r="217" spans="1:13" ht="14.4" customHeight="1" x14ac:dyDescent="0.3">
      <c r="A217" s="393" t="s">
        <v>1556</v>
      </c>
      <c r="B217" s="394" t="s">
        <v>1462</v>
      </c>
      <c r="C217" s="394" t="s">
        <v>585</v>
      </c>
      <c r="D217" s="394" t="s">
        <v>586</v>
      </c>
      <c r="E217" s="394" t="s">
        <v>587</v>
      </c>
      <c r="F217" s="397"/>
      <c r="G217" s="397"/>
      <c r="H217" s="410">
        <v>0</v>
      </c>
      <c r="I217" s="397">
        <v>1</v>
      </c>
      <c r="J217" s="397">
        <v>190.48</v>
      </c>
      <c r="K217" s="410">
        <v>1</v>
      </c>
      <c r="L217" s="397">
        <v>1</v>
      </c>
      <c r="M217" s="398">
        <v>190.48</v>
      </c>
    </row>
    <row r="218" spans="1:13" ht="14.4" customHeight="1" x14ac:dyDescent="0.3">
      <c r="A218" s="393" t="s">
        <v>1557</v>
      </c>
      <c r="B218" s="394" t="s">
        <v>1732</v>
      </c>
      <c r="C218" s="394" t="s">
        <v>1733</v>
      </c>
      <c r="D218" s="394" t="s">
        <v>1734</v>
      </c>
      <c r="E218" s="394" t="s">
        <v>1735</v>
      </c>
      <c r="F218" s="397"/>
      <c r="G218" s="397"/>
      <c r="H218" s="410">
        <v>0</v>
      </c>
      <c r="I218" s="397">
        <v>1</v>
      </c>
      <c r="J218" s="397">
        <v>156.25</v>
      </c>
      <c r="K218" s="410">
        <v>1</v>
      </c>
      <c r="L218" s="397">
        <v>1</v>
      </c>
      <c r="M218" s="398">
        <v>156.25</v>
      </c>
    </row>
    <row r="219" spans="1:13" ht="14.4" customHeight="1" x14ac:dyDescent="0.3">
      <c r="A219" s="393" t="s">
        <v>1557</v>
      </c>
      <c r="B219" s="394" t="s">
        <v>1480</v>
      </c>
      <c r="C219" s="394" t="s">
        <v>1841</v>
      </c>
      <c r="D219" s="394" t="s">
        <v>1842</v>
      </c>
      <c r="E219" s="394" t="s">
        <v>1843</v>
      </c>
      <c r="F219" s="397"/>
      <c r="G219" s="397"/>
      <c r="H219" s="410">
        <v>0</v>
      </c>
      <c r="I219" s="397">
        <v>9</v>
      </c>
      <c r="J219" s="397">
        <v>2999.79</v>
      </c>
      <c r="K219" s="410">
        <v>1</v>
      </c>
      <c r="L219" s="397">
        <v>9</v>
      </c>
      <c r="M219" s="398">
        <v>2999.79</v>
      </c>
    </row>
    <row r="220" spans="1:13" ht="14.4" customHeight="1" x14ac:dyDescent="0.3">
      <c r="A220" s="393" t="s">
        <v>1557</v>
      </c>
      <c r="B220" s="394" t="s">
        <v>1485</v>
      </c>
      <c r="C220" s="394" t="s">
        <v>1845</v>
      </c>
      <c r="D220" s="394" t="s">
        <v>1846</v>
      </c>
      <c r="E220" s="394" t="s">
        <v>1717</v>
      </c>
      <c r="F220" s="397"/>
      <c r="G220" s="397"/>
      <c r="H220" s="410">
        <v>0</v>
      </c>
      <c r="I220" s="397">
        <v>2</v>
      </c>
      <c r="J220" s="397">
        <v>368.44</v>
      </c>
      <c r="K220" s="410">
        <v>1</v>
      </c>
      <c r="L220" s="397">
        <v>2</v>
      </c>
      <c r="M220" s="398">
        <v>368.44</v>
      </c>
    </row>
    <row r="221" spans="1:13" ht="14.4" customHeight="1" x14ac:dyDescent="0.3">
      <c r="A221" s="393" t="s">
        <v>1557</v>
      </c>
      <c r="B221" s="394" t="s">
        <v>1710</v>
      </c>
      <c r="C221" s="394" t="s">
        <v>1711</v>
      </c>
      <c r="D221" s="394" t="s">
        <v>1712</v>
      </c>
      <c r="E221" s="394" t="s">
        <v>1713</v>
      </c>
      <c r="F221" s="397"/>
      <c r="G221" s="397"/>
      <c r="H221" s="410">
        <v>0</v>
      </c>
      <c r="I221" s="397">
        <v>2</v>
      </c>
      <c r="J221" s="397">
        <v>139.72</v>
      </c>
      <c r="K221" s="410">
        <v>1</v>
      </c>
      <c r="L221" s="397">
        <v>2</v>
      </c>
      <c r="M221" s="398">
        <v>139.72</v>
      </c>
    </row>
    <row r="222" spans="1:13" ht="14.4" customHeight="1" x14ac:dyDescent="0.3">
      <c r="A222" s="393" t="s">
        <v>1557</v>
      </c>
      <c r="B222" s="394" t="s">
        <v>1714</v>
      </c>
      <c r="C222" s="394" t="s">
        <v>1715</v>
      </c>
      <c r="D222" s="394" t="s">
        <v>1716</v>
      </c>
      <c r="E222" s="394" t="s">
        <v>1717</v>
      </c>
      <c r="F222" s="397"/>
      <c r="G222" s="397"/>
      <c r="H222" s="410">
        <v>0</v>
      </c>
      <c r="I222" s="397">
        <v>2</v>
      </c>
      <c r="J222" s="397">
        <v>139.72</v>
      </c>
      <c r="K222" s="410">
        <v>1</v>
      </c>
      <c r="L222" s="397">
        <v>2</v>
      </c>
      <c r="M222" s="398">
        <v>139.72</v>
      </c>
    </row>
    <row r="223" spans="1:13" ht="14.4" customHeight="1" x14ac:dyDescent="0.3">
      <c r="A223" s="393" t="s">
        <v>1558</v>
      </c>
      <c r="B223" s="394" t="s">
        <v>1462</v>
      </c>
      <c r="C223" s="394" t="s">
        <v>589</v>
      </c>
      <c r="D223" s="394" t="s">
        <v>586</v>
      </c>
      <c r="E223" s="394" t="s">
        <v>590</v>
      </c>
      <c r="F223" s="397"/>
      <c r="G223" s="397"/>
      <c r="H223" s="410">
        <v>0</v>
      </c>
      <c r="I223" s="397">
        <v>1</v>
      </c>
      <c r="J223" s="397">
        <v>612.26</v>
      </c>
      <c r="K223" s="410">
        <v>1</v>
      </c>
      <c r="L223" s="397">
        <v>1</v>
      </c>
      <c r="M223" s="398">
        <v>612.26</v>
      </c>
    </row>
    <row r="224" spans="1:13" ht="14.4" customHeight="1" x14ac:dyDescent="0.3">
      <c r="A224" s="393" t="s">
        <v>1558</v>
      </c>
      <c r="B224" s="394" t="s">
        <v>1728</v>
      </c>
      <c r="C224" s="394" t="s">
        <v>1729</v>
      </c>
      <c r="D224" s="394" t="s">
        <v>1730</v>
      </c>
      <c r="E224" s="394" t="s">
        <v>1731</v>
      </c>
      <c r="F224" s="397"/>
      <c r="G224" s="397"/>
      <c r="H224" s="410"/>
      <c r="I224" s="397">
        <v>1</v>
      </c>
      <c r="J224" s="397">
        <v>0</v>
      </c>
      <c r="K224" s="410"/>
      <c r="L224" s="397">
        <v>1</v>
      </c>
      <c r="M224" s="398">
        <v>0</v>
      </c>
    </row>
    <row r="225" spans="1:13" ht="14.4" customHeight="1" x14ac:dyDescent="0.3">
      <c r="A225" s="393" t="s">
        <v>1558</v>
      </c>
      <c r="B225" s="394" t="s">
        <v>1480</v>
      </c>
      <c r="C225" s="394" t="s">
        <v>1096</v>
      </c>
      <c r="D225" s="394" t="s">
        <v>1481</v>
      </c>
      <c r="E225" s="394" t="s">
        <v>1482</v>
      </c>
      <c r="F225" s="397"/>
      <c r="G225" s="397"/>
      <c r="H225" s="410">
        <v>0</v>
      </c>
      <c r="I225" s="397">
        <v>2</v>
      </c>
      <c r="J225" s="397">
        <v>666.62</v>
      </c>
      <c r="K225" s="410">
        <v>1</v>
      </c>
      <c r="L225" s="397">
        <v>2</v>
      </c>
      <c r="M225" s="398">
        <v>666.62</v>
      </c>
    </row>
    <row r="226" spans="1:13" ht="14.4" customHeight="1" x14ac:dyDescent="0.3">
      <c r="A226" s="393" t="s">
        <v>1559</v>
      </c>
      <c r="B226" s="394" t="s">
        <v>1827</v>
      </c>
      <c r="C226" s="394" t="s">
        <v>2045</v>
      </c>
      <c r="D226" s="394" t="s">
        <v>1832</v>
      </c>
      <c r="E226" s="394" t="s">
        <v>2046</v>
      </c>
      <c r="F226" s="397"/>
      <c r="G226" s="397"/>
      <c r="H226" s="410">
        <v>0</v>
      </c>
      <c r="I226" s="397">
        <v>2</v>
      </c>
      <c r="J226" s="397">
        <v>508.86</v>
      </c>
      <c r="K226" s="410">
        <v>1</v>
      </c>
      <c r="L226" s="397">
        <v>2</v>
      </c>
      <c r="M226" s="398">
        <v>508.86</v>
      </c>
    </row>
    <row r="227" spans="1:13" ht="14.4" customHeight="1" x14ac:dyDescent="0.3">
      <c r="A227" s="393" t="s">
        <v>1559</v>
      </c>
      <c r="B227" s="394" t="s">
        <v>1480</v>
      </c>
      <c r="C227" s="394" t="s">
        <v>1096</v>
      </c>
      <c r="D227" s="394" t="s">
        <v>1481</v>
      </c>
      <c r="E227" s="394" t="s">
        <v>1482</v>
      </c>
      <c r="F227" s="397"/>
      <c r="G227" s="397"/>
      <c r="H227" s="410">
        <v>0</v>
      </c>
      <c r="I227" s="397">
        <v>2</v>
      </c>
      <c r="J227" s="397">
        <v>666.62</v>
      </c>
      <c r="K227" s="410">
        <v>1</v>
      </c>
      <c r="L227" s="397">
        <v>2</v>
      </c>
      <c r="M227" s="398">
        <v>666.62</v>
      </c>
    </row>
    <row r="228" spans="1:13" ht="14.4" customHeight="1" x14ac:dyDescent="0.3">
      <c r="A228" s="393" t="s">
        <v>1559</v>
      </c>
      <c r="B228" s="394" t="s">
        <v>1480</v>
      </c>
      <c r="C228" s="394" t="s">
        <v>1841</v>
      </c>
      <c r="D228" s="394" t="s">
        <v>1842</v>
      </c>
      <c r="E228" s="394" t="s">
        <v>1843</v>
      </c>
      <c r="F228" s="397"/>
      <c r="G228" s="397"/>
      <c r="H228" s="410">
        <v>0</v>
      </c>
      <c r="I228" s="397">
        <v>6</v>
      </c>
      <c r="J228" s="397">
        <v>1999.86</v>
      </c>
      <c r="K228" s="410">
        <v>1</v>
      </c>
      <c r="L228" s="397">
        <v>6</v>
      </c>
      <c r="M228" s="398">
        <v>1999.86</v>
      </c>
    </row>
    <row r="229" spans="1:13" ht="14.4" customHeight="1" x14ac:dyDescent="0.3">
      <c r="A229" s="393" t="s">
        <v>1559</v>
      </c>
      <c r="B229" s="394" t="s">
        <v>1485</v>
      </c>
      <c r="C229" s="394" t="s">
        <v>2047</v>
      </c>
      <c r="D229" s="394" t="s">
        <v>2048</v>
      </c>
      <c r="E229" s="394" t="s">
        <v>2049</v>
      </c>
      <c r="F229" s="397"/>
      <c r="G229" s="397"/>
      <c r="H229" s="410">
        <v>0</v>
      </c>
      <c r="I229" s="397">
        <v>1</v>
      </c>
      <c r="J229" s="397">
        <v>138.16</v>
      </c>
      <c r="K229" s="410">
        <v>1</v>
      </c>
      <c r="L229" s="397">
        <v>1</v>
      </c>
      <c r="M229" s="398">
        <v>138.16</v>
      </c>
    </row>
    <row r="230" spans="1:13" ht="14.4" customHeight="1" x14ac:dyDescent="0.3">
      <c r="A230" s="393" t="s">
        <v>1559</v>
      </c>
      <c r="B230" s="394" t="s">
        <v>1485</v>
      </c>
      <c r="C230" s="394" t="s">
        <v>1845</v>
      </c>
      <c r="D230" s="394" t="s">
        <v>1846</v>
      </c>
      <c r="E230" s="394" t="s">
        <v>1717</v>
      </c>
      <c r="F230" s="397"/>
      <c r="G230" s="397"/>
      <c r="H230" s="410">
        <v>0</v>
      </c>
      <c r="I230" s="397">
        <v>5</v>
      </c>
      <c r="J230" s="397">
        <v>921.1</v>
      </c>
      <c r="K230" s="410">
        <v>1</v>
      </c>
      <c r="L230" s="397">
        <v>5</v>
      </c>
      <c r="M230" s="398">
        <v>921.1</v>
      </c>
    </row>
    <row r="231" spans="1:13" ht="14.4" customHeight="1" x14ac:dyDescent="0.3">
      <c r="A231" s="393" t="s">
        <v>1559</v>
      </c>
      <c r="B231" s="394" t="s">
        <v>1485</v>
      </c>
      <c r="C231" s="394" t="s">
        <v>2027</v>
      </c>
      <c r="D231" s="394" t="s">
        <v>2028</v>
      </c>
      <c r="E231" s="394" t="s">
        <v>2029</v>
      </c>
      <c r="F231" s="397"/>
      <c r="G231" s="397"/>
      <c r="H231" s="410">
        <v>0</v>
      </c>
      <c r="I231" s="397">
        <v>1</v>
      </c>
      <c r="J231" s="397">
        <v>103.71</v>
      </c>
      <c r="K231" s="410">
        <v>1</v>
      </c>
      <c r="L231" s="397">
        <v>1</v>
      </c>
      <c r="M231" s="398">
        <v>103.71</v>
      </c>
    </row>
    <row r="232" spans="1:13" ht="14.4" customHeight="1" x14ac:dyDescent="0.3">
      <c r="A232" s="393" t="s">
        <v>1559</v>
      </c>
      <c r="B232" s="394" t="s">
        <v>1714</v>
      </c>
      <c r="C232" s="394" t="s">
        <v>2050</v>
      </c>
      <c r="D232" s="394" t="s">
        <v>2051</v>
      </c>
      <c r="E232" s="394" t="s">
        <v>2052</v>
      </c>
      <c r="F232" s="397">
        <v>1</v>
      </c>
      <c r="G232" s="397">
        <v>261.98</v>
      </c>
      <c r="H232" s="410">
        <v>1</v>
      </c>
      <c r="I232" s="397"/>
      <c r="J232" s="397"/>
      <c r="K232" s="410">
        <v>0</v>
      </c>
      <c r="L232" s="397">
        <v>1</v>
      </c>
      <c r="M232" s="398">
        <v>261.98</v>
      </c>
    </row>
    <row r="233" spans="1:13" ht="14.4" customHeight="1" x14ac:dyDescent="0.3">
      <c r="A233" s="393" t="s">
        <v>1559</v>
      </c>
      <c r="B233" s="394" t="s">
        <v>1714</v>
      </c>
      <c r="C233" s="394" t="s">
        <v>1715</v>
      </c>
      <c r="D233" s="394" t="s">
        <v>1716</v>
      </c>
      <c r="E233" s="394" t="s">
        <v>1717</v>
      </c>
      <c r="F233" s="397"/>
      <c r="G233" s="397"/>
      <c r="H233" s="410">
        <v>0</v>
      </c>
      <c r="I233" s="397">
        <v>10</v>
      </c>
      <c r="J233" s="397">
        <v>698.6</v>
      </c>
      <c r="K233" s="410">
        <v>1</v>
      </c>
      <c r="L233" s="397">
        <v>10</v>
      </c>
      <c r="M233" s="398">
        <v>698.6</v>
      </c>
    </row>
    <row r="234" spans="1:13" ht="14.4" customHeight="1" x14ac:dyDescent="0.3">
      <c r="A234" s="393" t="s">
        <v>1560</v>
      </c>
      <c r="B234" s="394" t="s">
        <v>1480</v>
      </c>
      <c r="C234" s="394" t="s">
        <v>1096</v>
      </c>
      <c r="D234" s="394" t="s">
        <v>1481</v>
      </c>
      <c r="E234" s="394" t="s">
        <v>1482</v>
      </c>
      <c r="F234" s="397"/>
      <c r="G234" s="397"/>
      <c r="H234" s="410">
        <v>0</v>
      </c>
      <c r="I234" s="397">
        <v>2</v>
      </c>
      <c r="J234" s="397">
        <v>666.62</v>
      </c>
      <c r="K234" s="410">
        <v>1</v>
      </c>
      <c r="L234" s="397">
        <v>2</v>
      </c>
      <c r="M234" s="398">
        <v>666.62</v>
      </c>
    </row>
    <row r="235" spans="1:13" ht="14.4" customHeight="1" x14ac:dyDescent="0.3">
      <c r="A235" s="393" t="s">
        <v>1560</v>
      </c>
      <c r="B235" s="394" t="s">
        <v>1489</v>
      </c>
      <c r="C235" s="394" t="s">
        <v>2001</v>
      </c>
      <c r="D235" s="394" t="s">
        <v>1806</v>
      </c>
      <c r="E235" s="394" t="s">
        <v>1886</v>
      </c>
      <c r="F235" s="397"/>
      <c r="G235" s="397"/>
      <c r="H235" s="410">
        <v>0</v>
      </c>
      <c r="I235" s="397">
        <v>1</v>
      </c>
      <c r="J235" s="397">
        <v>98.23</v>
      </c>
      <c r="K235" s="410">
        <v>1</v>
      </c>
      <c r="L235" s="397">
        <v>1</v>
      </c>
      <c r="M235" s="398">
        <v>98.23</v>
      </c>
    </row>
    <row r="236" spans="1:13" ht="14.4" customHeight="1" x14ac:dyDescent="0.3">
      <c r="A236" s="393" t="s">
        <v>1561</v>
      </c>
      <c r="B236" s="394" t="s">
        <v>1468</v>
      </c>
      <c r="C236" s="394" t="s">
        <v>1033</v>
      </c>
      <c r="D236" s="394" t="s">
        <v>1034</v>
      </c>
      <c r="E236" s="394" t="s">
        <v>1035</v>
      </c>
      <c r="F236" s="397"/>
      <c r="G236" s="397"/>
      <c r="H236" s="410">
        <v>0</v>
      </c>
      <c r="I236" s="397">
        <v>1</v>
      </c>
      <c r="J236" s="397">
        <v>414.85</v>
      </c>
      <c r="K236" s="410">
        <v>1</v>
      </c>
      <c r="L236" s="397">
        <v>1</v>
      </c>
      <c r="M236" s="398">
        <v>414.85</v>
      </c>
    </row>
    <row r="237" spans="1:13" ht="14.4" customHeight="1" x14ac:dyDescent="0.3">
      <c r="A237" s="393" t="s">
        <v>1561</v>
      </c>
      <c r="B237" s="394" t="s">
        <v>1895</v>
      </c>
      <c r="C237" s="394" t="s">
        <v>2053</v>
      </c>
      <c r="D237" s="394" t="s">
        <v>2054</v>
      </c>
      <c r="E237" s="394" t="s">
        <v>2055</v>
      </c>
      <c r="F237" s="397"/>
      <c r="G237" s="397"/>
      <c r="H237" s="410">
        <v>0</v>
      </c>
      <c r="I237" s="397">
        <v>1</v>
      </c>
      <c r="J237" s="397">
        <v>119.41</v>
      </c>
      <c r="K237" s="410">
        <v>1</v>
      </c>
      <c r="L237" s="397">
        <v>1</v>
      </c>
      <c r="M237" s="398">
        <v>119.41</v>
      </c>
    </row>
    <row r="238" spans="1:13" ht="14.4" customHeight="1" x14ac:dyDescent="0.3">
      <c r="A238" s="393" t="s">
        <v>1561</v>
      </c>
      <c r="B238" s="394" t="s">
        <v>1895</v>
      </c>
      <c r="C238" s="394" t="s">
        <v>2056</v>
      </c>
      <c r="D238" s="394" t="s">
        <v>1897</v>
      </c>
      <c r="E238" s="394" t="s">
        <v>731</v>
      </c>
      <c r="F238" s="397"/>
      <c r="G238" s="397"/>
      <c r="H238" s="410">
        <v>0</v>
      </c>
      <c r="I238" s="397">
        <v>1</v>
      </c>
      <c r="J238" s="397">
        <v>238.81</v>
      </c>
      <c r="K238" s="410">
        <v>1</v>
      </c>
      <c r="L238" s="397">
        <v>1</v>
      </c>
      <c r="M238" s="398">
        <v>238.81</v>
      </c>
    </row>
    <row r="239" spans="1:13" ht="14.4" customHeight="1" x14ac:dyDescent="0.3">
      <c r="A239" s="393" t="s">
        <v>1561</v>
      </c>
      <c r="B239" s="394" t="s">
        <v>1489</v>
      </c>
      <c r="C239" s="394" t="s">
        <v>1909</v>
      </c>
      <c r="D239" s="394" t="s">
        <v>1910</v>
      </c>
      <c r="E239" s="394" t="s">
        <v>1911</v>
      </c>
      <c r="F239" s="397"/>
      <c r="G239" s="397"/>
      <c r="H239" s="410">
        <v>0</v>
      </c>
      <c r="I239" s="397">
        <v>5</v>
      </c>
      <c r="J239" s="397">
        <v>245.59999999999997</v>
      </c>
      <c r="K239" s="410">
        <v>1</v>
      </c>
      <c r="L239" s="397">
        <v>5</v>
      </c>
      <c r="M239" s="398">
        <v>245.59999999999997</v>
      </c>
    </row>
    <row r="240" spans="1:13" ht="14.4" customHeight="1" x14ac:dyDescent="0.3">
      <c r="A240" s="393" t="s">
        <v>1561</v>
      </c>
      <c r="B240" s="394" t="s">
        <v>1922</v>
      </c>
      <c r="C240" s="394" t="s">
        <v>1923</v>
      </c>
      <c r="D240" s="394" t="s">
        <v>1924</v>
      </c>
      <c r="E240" s="394" t="s">
        <v>1925</v>
      </c>
      <c r="F240" s="397"/>
      <c r="G240" s="397"/>
      <c r="H240" s="410">
        <v>0</v>
      </c>
      <c r="I240" s="397">
        <v>1</v>
      </c>
      <c r="J240" s="397">
        <v>443.52</v>
      </c>
      <c r="K240" s="410">
        <v>1</v>
      </c>
      <c r="L240" s="397">
        <v>1</v>
      </c>
      <c r="M240" s="398">
        <v>443.52</v>
      </c>
    </row>
    <row r="241" spans="1:13" ht="14.4" customHeight="1" x14ac:dyDescent="0.3">
      <c r="A241" s="393" t="s">
        <v>1561</v>
      </c>
      <c r="B241" s="394" t="s">
        <v>1501</v>
      </c>
      <c r="C241" s="394" t="s">
        <v>2057</v>
      </c>
      <c r="D241" s="394" t="s">
        <v>2058</v>
      </c>
      <c r="E241" s="394" t="s">
        <v>2059</v>
      </c>
      <c r="F241" s="397"/>
      <c r="G241" s="397"/>
      <c r="H241" s="410"/>
      <c r="I241" s="397">
        <v>2</v>
      </c>
      <c r="J241" s="397">
        <v>0</v>
      </c>
      <c r="K241" s="410"/>
      <c r="L241" s="397">
        <v>2</v>
      </c>
      <c r="M241" s="398">
        <v>0</v>
      </c>
    </row>
    <row r="242" spans="1:13" ht="14.4" customHeight="1" x14ac:dyDescent="0.3">
      <c r="A242" s="393" t="s">
        <v>1562</v>
      </c>
      <c r="B242" s="394" t="s">
        <v>1755</v>
      </c>
      <c r="C242" s="394" t="s">
        <v>1756</v>
      </c>
      <c r="D242" s="394" t="s">
        <v>1757</v>
      </c>
      <c r="E242" s="394" t="s">
        <v>785</v>
      </c>
      <c r="F242" s="397"/>
      <c r="G242" s="397"/>
      <c r="H242" s="410">
        <v>0</v>
      </c>
      <c r="I242" s="397">
        <v>3</v>
      </c>
      <c r="J242" s="397">
        <v>134.67000000000002</v>
      </c>
      <c r="K242" s="410">
        <v>1</v>
      </c>
      <c r="L242" s="397">
        <v>3</v>
      </c>
      <c r="M242" s="398">
        <v>134.67000000000002</v>
      </c>
    </row>
    <row r="243" spans="1:13" ht="14.4" customHeight="1" x14ac:dyDescent="0.3">
      <c r="A243" s="393" t="s">
        <v>1562</v>
      </c>
      <c r="B243" s="394" t="s">
        <v>1500</v>
      </c>
      <c r="C243" s="394" t="s">
        <v>2060</v>
      </c>
      <c r="D243" s="394" t="s">
        <v>2023</v>
      </c>
      <c r="E243" s="394" t="s">
        <v>871</v>
      </c>
      <c r="F243" s="397">
        <v>1</v>
      </c>
      <c r="G243" s="397">
        <v>413.22</v>
      </c>
      <c r="H243" s="410">
        <v>1</v>
      </c>
      <c r="I243" s="397"/>
      <c r="J243" s="397"/>
      <c r="K243" s="410">
        <v>0</v>
      </c>
      <c r="L243" s="397">
        <v>1</v>
      </c>
      <c r="M243" s="398">
        <v>413.22</v>
      </c>
    </row>
    <row r="244" spans="1:13" ht="14.4" customHeight="1" x14ac:dyDescent="0.3">
      <c r="A244" s="393" t="s">
        <v>1563</v>
      </c>
      <c r="B244" s="394" t="s">
        <v>1847</v>
      </c>
      <c r="C244" s="394" t="s">
        <v>1873</v>
      </c>
      <c r="D244" s="394" t="s">
        <v>1849</v>
      </c>
      <c r="E244" s="394" t="s">
        <v>1874</v>
      </c>
      <c r="F244" s="397"/>
      <c r="G244" s="397"/>
      <c r="H244" s="410">
        <v>0</v>
      </c>
      <c r="I244" s="397">
        <v>2</v>
      </c>
      <c r="J244" s="397">
        <v>96.62</v>
      </c>
      <c r="K244" s="410">
        <v>1</v>
      </c>
      <c r="L244" s="397">
        <v>2</v>
      </c>
      <c r="M244" s="398">
        <v>96.62</v>
      </c>
    </row>
    <row r="245" spans="1:13" ht="14.4" customHeight="1" x14ac:dyDescent="0.3">
      <c r="A245" s="393" t="s">
        <v>1563</v>
      </c>
      <c r="B245" s="394" t="s">
        <v>1491</v>
      </c>
      <c r="C245" s="394" t="s">
        <v>2061</v>
      </c>
      <c r="D245" s="394" t="s">
        <v>2062</v>
      </c>
      <c r="E245" s="394" t="s">
        <v>2063</v>
      </c>
      <c r="F245" s="397"/>
      <c r="G245" s="397"/>
      <c r="H245" s="410">
        <v>0</v>
      </c>
      <c r="I245" s="397">
        <v>1</v>
      </c>
      <c r="J245" s="397">
        <v>16.27</v>
      </c>
      <c r="K245" s="410">
        <v>1</v>
      </c>
      <c r="L245" s="397">
        <v>1</v>
      </c>
      <c r="M245" s="398">
        <v>16.27</v>
      </c>
    </row>
    <row r="246" spans="1:13" ht="14.4" customHeight="1" x14ac:dyDescent="0.3">
      <c r="A246" s="393" t="s">
        <v>1563</v>
      </c>
      <c r="B246" s="394" t="s">
        <v>1935</v>
      </c>
      <c r="C246" s="394" t="s">
        <v>2064</v>
      </c>
      <c r="D246" s="394" t="s">
        <v>2065</v>
      </c>
      <c r="E246" s="394" t="s">
        <v>2066</v>
      </c>
      <c r="F246" s="397"/>
      <c r="G246" s="397"/>
      <c r="H246" s="410">
        <v>0</v>
      </c>
      <c r="I246" s="397">
        <v>1</v>
      </c>
      <c r="J246" s="397">
        <v>162.13</v>
      </c>
      <c r="K246" s="410">
        <v>1</v>
      </c>
      <c r="L246" s="397">
        <v>1</v>
      </c>
      <c r="M246" s="398">
        <v>162.13</v>
      </c>
    </row>
    <row r="247" spans="1:13" ht="14.4" customHeight="1" x14ac:dyDescent="0.3">
      <c r="A247" s="393" t="s">
        <v>1564</v>
      </c>
      <c r="B247" s="394" t="s">
        <v>1467</v>
      </c>
      <c r="C247" s="394" t="s">
        <v>1048</v>
      </c>
      <c r="D247" s="394" t="s">
        <v>998</v>
      </c>
      <c r="E247" s="394" t="s">
        <v>1049</v>
      </c>
      <c r="F247" s="397"/>
      <c r="G247" s="397"/>
      <c r="H247" s="410">
        <v>0</v>
      </c>
      <c r="I247" s="397">
        <v>23</v>
      </c>
      <c r="J247" s="397">
        <v>14381.67</v>
      </c>
      <c r="K247" s="410">
        <v>1</v>
      </c>
      <c r="L247" s="397">
        <v>23</v>
      </c>
      <c r="M247" s="398">
        <v>14381.67</v>
      </c>
    </row>
    <row r="248" spans="1:13" ht="14.4" customHeight="1" x14ac:dyDescent="0.3">
      <c r="A248" s="393" t="s">
        <v>1564</v>
      </c>
      <c r="B248" s="394" t="s">
        <v>1851</v>
      </c>
      <c r="C248" s="394" t="s">
        <v>1852</v>
      </c>
      <c r="D248" s="394" t="s">
        <v>1853</v>
      </c>
      <c r="E248" s="394" t="s">
        <v>1854</v>
      </c>
      <c r="F248" s="397">
        <v>5</v>
      </c>
      <c r="G248" s="397">
        <v>2363.5499999999997</v>
      </c>
      <c r="H248" s="410">
        <v>1</v>
      </c>
      <c r="I248" s="397"/>
      <c r="J248" s="397"/>
      <c r="K248" s="410">
        <v>0</v>
      </c>
      <c r="L248" s="397">
        <v>5</v>
      </c>
      <c r="M248" s="398">
        <v>2363.5499999999997</v>
      </c>
    </row>
    <row r="249" spans="1:13" ht="14.4" customHeight="1" x14ac:dyDescent="0.3">
      <c r="A249" s="393" t="s">
        <v>1564</v>
      </c>
      <c r="B249" s="394" t="s">
        <v>1480</v>
      </c>
      <c r="C249" s="394" t="s">
        <v>1841</v>
      </c>
      <c r="D249" s="394" t="s">
        <v>1842</v>
      </c>
      <c r="E249" s="394" t="s">
        <v>1843</v>
      </c>
      <c r="F249" s="397"/>
      <c r="G249" s="397"/>
      <c r="H249" s="410">
        <v>0</v>
      </c>
      <c r="I249" s="397">
        <v>5</v>
      </c>
      <c r="J249" s="397">
        <v>1666.5500000000002</v>
      </c>
      <c r="K249" s="410">
        <v>1</v>
      </c>
      <c r="L249" s="397">
        <v>5</v>
      </c>
      <c r="M249" s="398">
        <v>1666.5500000000002</v>
      </c>
    </row>
    <row r="250" spans="1:13" ht="14.4" customHeight="1" x14ac:dyDescent="0.3">
      <c r="A250" s="393" t="s">
        <v>1564</v>
      </c>
      <c r="B250" s="394" t="s">
        <v>1480</v>
      </c>
      <c r="C250" s="394" t="s">
        <v>1862</v>
      </c>
      <c r="D250" s="394" t="s">
        <v>1863</v>
      </c>
      <c r="E250" s="394" t="s">
        <v>1864</v>
      </c>
      <c r="F250" s="397">
        <v>2</v>
      </c>
      <c r="G250" s="397">
        <v>666.62</v>
      </c>
      <c r="H250" s="410">
        <v>1</v>
      </c>
      <c r="I250" s="397"/>
      <c r="J250" s="397"/>
      <c r="K250" s="410">
        <v>0</v>
      </c>
      <c r="L250" s="397">
        <v>2</v>
      </c>
      <c r="M250" s="398">
        <v>666.62</v>
      </c>
    </row>
    <row r="251" spans="1:13" ht="14.4" customHeight="1" x14ac:dyDescent="0.3">
      <c r="A251" s="393" t="s">
        <v>1564</v>
      </c>
      <c r="B251" s="394" t="s">
        <v>1847</v>
      </c>
      <c r="C251" s="394" t="s">
        <v>1873</v>
      </c>
      <c r="D251" s="394" t="s">
        <v>1849</v>
      </c>
      <c r="E251" s="394" t="s">
        <v>1874</v>
      </c>
      <c r="F251" s="397"/>
      <c r="G251" s="397"/>
      <c r="H251" s="410">
        <v>0</v>
      </c>
      <c r="I251" s="397">
        <v>1</v>
      </c>
      <c r="J251" s="397">
        <v>48.31</v>
      </c>
      <c r="K251" s="410">
        <v>1</v>
      </c>
      <c r="L251" s="397">
        <v>1</v>
      </c>
      <c r="M251" s="398">
        <v>48.31</v>
      </c>
    </row>
    <row r="252" spans="1:13" ht="14.4" customHeight="1" x14ac:dyDescent="0.3">
      <c r="A252" s="393" t="s">
        <v>1565</v>
      </c>
      <c r="B252" s="394" t="s">
        <v>1462</v>
      </c>
      <c r="C252" s="394" t="s">
        <v>1708</v>
      </c>
      <c r="D252" s="394" t="s">
        <v>586</v>
      </c>
      <c r="E252" s="394" t="s">
        <v>1709</v>
      </c>
      <c r="F252" s="397"/>
      <c r="G252" s="397"/>
      <c r="H252" s="410">
        <v>0</v>
      </c>
      <c r="I252" s="397">
        <v>24</v>
      </c>
      <c r="J252" s="397">
        <v>2285.7599999999998</v>
      </c>
      <c r="K252" s="410">
        <v>1</v>
      </c>
      <c r="L252" s="397">
        <v>24</v>
      </c>
      <c r="M252" s="398">
        <v>2285.7599999999998</v>
      </c>
    </row>
    <row r="253" spans="1:13" ht="14.4" customHeight="1" x14ac:dyDescent="0.3">
      <c r="A253" s="393" t="s">
        <v>1565</v>
      </c>
      <c r="B253" s="394" t="s">
        <v>1462</v>
      </c>
      <c r="C253" s="394" t="s">
        <v>585</v>
      </c>
      <c r="D253" s="394" t="s">
        <v>586</v>
      </c>
      <c r="E253" s="394" t="s">
        <v>587</v>
      </c>
      <c r="F253" s="397"/>
      <c r="G253" s="397"/>
      <c r="H253" s="410">
        <v>0</v>
      </c>
      <c r="I253" s="397">
        <v>5</v>
      </c>
      <c r="J253" s="397">
        <v>952.4</v>
      </c>
      <c r="K253" s="410">
        <v>1</v>
      </c>
      <c r="L253" s="397">
        <v>5</v>
      </c>
      <c r="M253" s="398">
        <v>952.4</v>
      </c>
    </row>
    <row r="254" spans="1:13" ht="14.4" customHeight="1" x14ac:dyDescent="0.3">
      <c r="A254" s="393" t="s">
        <v>1565</v>
      </c>
      <c r="B254" s="394" t="s">
        <v>1462</v>
      </c>
      <c r="C254" s="394" t="s">
        <v>589</v>
      </c>
      <c r="D254" s="394" t="s">
        <v>586</v>
      </c>
      <c r="E254" s="394" t="s">
        <v>590</v>
      </c>
      <c r="F254" s="397"/>
      <c r="G254" s="397"/>
      <c r="H254" s="410">
        <v>0</v>
      </c>
      <c r="I254" s="397">
        <v>4</v>
      </c>
      <c r="J254" s="397">
        <v>2449.04</v>
      </c>
      <c r="K254" s="410">
        <v>1</v>
      </c>
      <c r="L254" s="397">
        <v>4</v>
      </c>
      <c r="M254" s="398">
        <v>2449.04</v>
      </c>
    </row>
    <row r="255" spans="1:13" ht="14.4" customHeight="1" x14ac:dyDescent="0.3">
      <c r="A255" s="393" t="s">
        <v>1565</v>
      </c>
      <c r="B255" s="394" t="s">
        <v>1466</v>
      </c>
      <c r="C255" s="394" t="s">
        <v>1022</v>
      </c>
      <c r="D255" s="394" t="s">
        <v>1023</v>
      </c>
      <c r="E255" s="394" t="s">
        <v>496</v>
      </c>
      <c r="F255" s="397"/>
      <c r="G255" s="397"/>
      <c r="H255" s="410">
        <v>0</v>
      </c>
      <c r="I255" s="397">
        <v>25</v>
      </c>
      <c r="J255" s="397">
        <v>1400.25</v>
      </c>
      <c r="K255" s="410">
        <v>1</v>
      </c>
      <c r="L255" s="397">
        <v>25</v>
      </c>
      <c r="M255" s="398">
        <v>1400.25</v>
      </c>
    </row>
    <row r="256" spans="1:13" ht="14.4" customHeight="1" x14ac:dyDescent="0.3">
      <c r="A256" s="393" t="s">
        <v>1565</v>
      </c>
      <c r="B256" s="394" t="s">
        <v>1466</v>
      </c>
      <c r="C256" s="394" t="s">
        <v>2067</v>
      </c>
      <c r="D256" s="394" t="s">
        <v>1023</v>
      </c>
      <c r="E256" s="394" t="s">
        <v>2068</v>
      </c>
      <c r="F256" s="397"/>
      <c r="G256" s="397"/>
      <c r="H256" s="410">
        <v>0</v>
      </c>
      <c r="I256" s="397">
        <v>3</v>
      </c>
      <c r="J256" s="397">
        <v>420.09000000000003</v>
      </c>
      <c r="K256" s="410">
        <v>1</v>
      </c>
      <c r="L256" s="397">
        <v>3</v>
      </c>
      <c r="M256" s="398">
        <v>420.09000000000003</v>
      </c>
    </row>
    <row r="257" spans="1:13" ht="14.4" customHeight="1" x14ac:dyDescent="0.3">
      <c r="A257" s="393" t="s">
        <v>1565</v>
      </c>
      <c r="B257" s="394" t="s">
        <v>1466</v>
      </c>
      <c r="C257" s="394" t="s">
        <v>2069</v>
      </c>
      <c r="D257" s="394" t="s">
        <v>2070</v>
      </c>
      <c r="E257" s="394" t="s">
        <v>2071</v>
      </c>
      <c r="F257" s="397">
        <v>1</v>
      </c>
      <c r="G257" s="397">
        <v>140.03</v>
      </c>
      <c r="H257" s="410">
        <v>1</v>
      </c>
      <c r="I257" s="397"/>
      <c r="J257" s="397"/>
      <c r="K257" s="410">
        <v>0</v>
      </c>
      <c r="L257" s="397">
        <v>1</v>
      </c>
      <c r="M257" s="398">
        <v>140.03</v>
      </c>
    </row>
    <row r="258" spans="1:13" ht="14.4" customHeight="1" x14ac:dyDescent="0.3">
      <c r="A258" s="393" t="s">
        <v>1565</v>
      </c>
      <c r="B258" s="394" t="s">
        <v>1728</v>
      </c>
      <c r="C258" s="394" t="s">
        <v>1729</v>
      </c>
      <c r="D258" s="394" t="s">
        <v>1730</v>
      </c>
      <c r="E258" s="394" t="s">
        <v>1731</v>
      </c>
      <c r="F258" s="397"/>
      <c r="G258" s="397"/>
      <c r="H258" s="410"/>
      <c r="I258" s="397">
        <v>3</v>
      </c>
      <c r="J258" s="397">
        <v>0</v>
      </c>
      <c r="K258" s="410"/>
      <c r="L258" s="397">
        <v>3</v>
      </c>
      <c r="M258" s="398">
        <v>0</v>
      </c>
    </row>
    <row r="259" spans="1:13" ht="14.4" customHeight="1" x14ac:dyDescent="0.3">
      <c r="A259" s="393" t="s">
        <v>1565</v>
      </c>
      <c r="B259" s="394" t="s">
        <v>1732</v>
      </c>
      <c r="C259" s="394" t="s">
        <v>2072</v>
      </c>
      <c r="D259" s="394" t="s">
        <v>2073</v>
      </c>
      <c r="E259" s="394" t="s">
        <v>1394</v>
      </c>
      <c r="F259" s="397">
        <v>1</v>
      </c>
      <c r="G259" s="397">
        <v>193.14</v>
      </c>
      <c r="H259" s="410">
        <v>1</v>
      </c>
      <c r="I259" s="397"/>
      <c r="J259" s="397"/>
      <c r="K259" s="410">
        <v>0</v>
      </c>
      <c r="L259" s="397">
        <v>1</v>
      </c>
      <c r="M259" s="398">
        <v>193.14</v>
      </c>
    </row>
    <row r="260" spans="1:13" ht="14.4" customHeight="1" x14ac:dyDescent="0.3">
      <c r="A260" s="393" t="s">
        <v>1565</v>
      </c>
      <c r="B260" s="394" t="s">
        <v>1732</v>
      </c>
      <c r="C260" s="394" t="s">
        <v>2074</v>
      </c>
      <c r="D260" s="394" t="s">
        <v>2075</v>
      </c>
      <c r="E260" s="394" t="s">
        <v>1394</v>
      </c>
      <c r="F260" s="397"/>
      <c r="G260" s="397"/>
      <c r="H260" s="410">
        <v>0</v>
      </c>
      <c r="I260" s="397">
        <v>1</v>
      </c>
      <c r="J260" s="397">
        <v>193.14</v>
      </c>
      <c r="K260" s="410">
        <v>1</v>
      </c>
      <c r="L260" s="397">
        <v>1</v>
      </c>
      <c r="M260" s="398">
        <v>193.14</v>
      </c>
    </row>
    <row r="261" spans="1:13" ht="14.4" customHeight="1" x14ac:dyDescent="0.3">
      <c r="A261" s="393" t="s">
        <v>1565</v>
      </c>
      <c r="B261" s="394" t="s">
        <v>1467</v>
      </c>
      <c r="C261" s="394" t="s">
        <v>997</v>
      </c>
      <c r="D261" s="394" t="s">
        <v>998</v>
      </c>
      <c r="E261" s="394" t="s">
        <v>999</v>
      </c>
      <c r="F261" s="397"/>
      <c r="G261" s="397"/>
      <c r="H261" s="410">
        <v>0</v>
      </c>
      <c r="I261" s="397">
        <v>1</v>
      </c>
      <c r="J261" s="397">
        <v>937.93</v>
      </c>
      <c r="K261" s="410">
        <v>1</v>
      </c>
      <c r="L261" s="397">
        <v>1</v>
      </c>
      <c r="M261" s="398">
        <v>937.93</v>
      </c>
    </row>
    <row r="262" spans="1:13" ht="14.4" customHeight="1" x14ac:dyDescent="0.3">
      <c r="A262" s="393" t="s">
        <v>1565</v>
      </c>
      <c r="B262" s="394" t="s">
        <v>1467</v>
      </c>
      <c r="C262" s="394" t="s">
        <v>2076</v>
      </c>
      <c r="D262" s="394" t="s">
        <v>1737</v>
      </c>
      <c r="E262" s="394" t="s">
        <v>999</v>
      </c>
      <c r="F262" s="397"/>
      <c r="G262" s="397"/>
      <c r="H262" s="410">
        <v>0</v>
      </c>
      <c r="I262" s="397">
        <v>9</v>
      </c>
      <c r="J262" s="397">
        <v>15747.210000000003</v>
      </c>
      <c r="K262" s="410">
        <v>1</v>
      </c>
      <c r="L262" s="397">
        <v>9</v>
      </c>
      <c r="M262" s="398">
        <v>15747.210000000003</v>
      </c>
    </row>
    <row r="263" spans="1:13" ht="14.4" customHeight="1" x14ac:dyDescent="0.3">
      <c r="A263" s="393" t="s">
        <v>1565</v>
      </c>
      <c r="B263" s="394" t="s">
        <v>1467</v>
      </c>
      <c r="C263" s="394" t="s">
        <v>1741</v>
      </c>
      <c r="D263" s="394" t="s">
        <v>1737</v>
      </c>
      <c r="E263" s="394" t="s">
        <v>1002</v>
      </c>
      <c r="F263" s="397"/>
      <c r="G263" s="397"/>
      <c r="H263" s="410">
        <v>0</v>
      </c>
      <c r="I263" s="397">
        <v>3</v>
      </c>
      <c r="J263" s="397">
        <v>6998.76</v>
      </c>
      <c r="K263" s="410">
        <v>1</v>
      </c>
      <c r="L263" s="397">
        <v>3</v>
      </c>
      <c r="M263" s="398">
        <v>6998.76</v>
      </c>
    </row>
    <row r="264" spans="1:13" ht="14.4" customHeight="1" x14ac:dyDescent="0.3">
      <c r="A264" s="393" t="s">
        <v>1565</v>
      </c>
      <c r="B264" s="394" t="s">
        <v>2077</v>
      </c>
      <c r="C264" s="394" t="s">
        <v>2078</v>
      </c>
      <c r="D264" s="394" t="s">
        <v>2079</v>
      </c>
      <c r="E264" s="394" t="s">
        <v>2080</v>
      </c>
      <c r="F264" s="397"/>
      <c r="G264" s="397"/>
      <c r="H264" s="410">
        <v>0</v>
      </c>
      <c r="I264" s="397">
        <v>6</v>
      </c>
      <c r="J264" s="397">
        <v>782.64</v>
      </c>
      <c r="K264" s="410">
        <v>1</v>
      </c>
      <c r="L264" s="397">
        <v>6</v>
      </c>
      <c r="M264" s="398">
        <v>782.64</v>
      </c>
    </row>
    <row r="265" spans="1:13" ht="14.4" customHeight="1" x14ac:dyDescent="0.3">
      <c r="A265" s="393" t="s">
        <v>1565</v>
      </c>
      <c r="B265" s="394" t="s">
        <v>2077</v>
      </c>
      <c r="C265" s="394" t="s">
        <v>2081</v>
      </c>
      <c r="D265" s="394" t="s">
        <v>2079</v>
      </c>
      <c r="E265" s="394" t="s">
        <v>2082</v>
      </c>
      <c r="F265" s="397"/>
      <c r="G265" s="397"/>
      <c r="H265" s="410">
        <v>0</v>
      </c>
      <c r="I265" s="397">
        <v>4</v>
      </c>
      <c r="J265" s="397">
        <v>1739.2</v>
      </c>
      <c r="K265" s="410">
        <v>1</v>
      </c>
      <c r="L265" s="397">
        <v>4</v>
      </c>
      <c r="M265" s="398">
        <v>1739.2</v>
      </c>
    </row>
    <row r="266" spans="1:13" ht="14.4" customHeight="1" x14ac:dyDescent="0.3">
      <c r="A266" s="393" t="s">
        <v>1565</v>
      </c>
      <c r="B266" s="394" t="s">
        <v>1745</v>
      </c>
      <c r="C266" s="394" t="s">
        <v>1746</v>
      </c>
      <c r="D266" s="394" t="s">
        <v>1747</v>
      </c>
      <c r="E266" s="394" t="s">
        <v>1748</v>
      </c>
      <c r="F266" s="397"/>
      <c r="G266" s="397"/>
      <c r="H266" s="410">
        <v>0</v>
      </c>
      <c r="I266" s="397">
        <v>4</v>
      </c>
      <c r="J266" s="397">
        <v>449.8</v>
      </c>
      <c r="K266" s="410">
        <v>1</v>
      </c>
      <c r="L266" s="397">
        <v>4</v>
      </c>
      <c r="M266" s="398">
        <v>449.8</v>
      </c>
    </row>
    <row r="267" spans="1:13" ht="14.4" customHeight="1" x14ac:dyDescent="0.3">
      <c r="A267" s="393" t="s">
        <v>1565</v>
      </c>
      <c r="B267" s="394" t="s">
        <v>1745</v>
      </c>
      <c r="C267" s="394" t="s">
        <v>2083</v>
      </c>
      <c r="D267" s="394" t="s">
        <v>2084</v>
      </c>
      <c r="E267" s="394" t="s">
        <v>2085</v>
      </c>
      <c r="F267" s="397">
        <v>3</v>
      </c>
      <c r="G267" s="397">
        <v>101.19</v>
      </c>
      <c r="H267" s="410">
        <v>1</v>
      </c>
      <c r="I267" s="397"/>
      <c r="J267" s="397"/>
      <c r="K267" s="410">
        <v>0</v>
      </c>
      <c r="L267" s="397">
        <v>3</v>
      </c>
      <c r="M267" s="398">
        <v>101.19</v>
      </c>
    </row>
    <row r="268" spans="1:13" ht="14.4" customHeight="1" x14ac:dyDescent="0.3">
      <c r="A268" s="393" t="s">
        <v>1565</v>
      </c>
      <c r="B268" s="394" t="s">
        <v>1749</v>
      </c>
      <c r="C268" s="394" t="s">
        <v>1750</v>
      </c>
      <c r="D268" s="394" t="s">
        <v>1751</v>
      </c>
      <c r="E268" s="394" t="s">
        <v>1752</v>
      </c>
      <c r="F268" s="397"/>
      <c r="G268" s="397"/>
      <c r="H268" s="410">
        <v>0</v>
      </c>
      <c r="I268" s="397">
        <v>1</v>
      </c>
      <c r="J268" s="397">
        <v>41.89</v>
      </c>
      <c r="K268" s="410">
        <v>1</v>
      </c>
      <c r="L268" s="397">
        <v>1</v>
      </c>
      <c r="M268" s="398">
        <v>41.89</v>
      </c>
    </row>
    <row r="269" spans="1:13" ht="14.4" customHeight="1" x14ac:dyDescent="0.3">
      <c r="A269" s="393" t="s">
        <v>1565</v>
      </c>
      <c r="B269" s="394" t="s">
        <v>1507</v>
      </c>
      <c r="C269" s="394" t="s">
        <v>2086</v>
      </c>
      <c r="D269" s="394" t="s">
        <v>1759</v>
      </c>
      <c r="E269" s="394" t="s">
        <v>2087</v>
      </c>
      <c r="F269" s="397"/>
      <c r="G269" s="397"/>
      <c r="H269" s="410">
        <v>0</v>
      </c>
      <c r="I269" s="397">
        <v>6</v>
      </c>
      <c r="J269" s="397">
        <v>487.26</v>
      </c>
      <c r="K269" s="410">
        <v>1</v>
      </c>
      <c r="L269" s="397">
        <v>6</v>
      </c>
      <c r="M269" s="398">
        <v>487.26</v>
      </c>
    </row>
    <row r="270" spans="1:13" ht="14.4" customHeight="1" x14ac:dyDescent="0.3">
      <c r="A270" s="393" t="s">
        <v>1565</v>
      </c>
      <c r="B270" s="394" t="s">
        <v>1507</v>
      </c>
      <c r="C270" s="394" t="s">
        <v>1758</v>
      </c>
      <c r="D270" s="394" t="s">
        <v>1759</v>
      </c>
      <c r="E270" s="394" t="s">
        <v>1760</v>
      </c>
      <c r="F270" s="397"/>
      <c r="G270" s="397"/>
      <c r="H270" s="410">
        <v>0</v>
      </c>
      <c r="I270" s="397">
        <v>5</v>
      </c>
      <c r="J270" s="397">
        <v>1353.45</v>
      </c>
      <c r="K270" s="410">
        <v>1</v>
      </c>
      <c r="L270" s="397">
        <v>5</v>
      </c>
      <c r="M270" s="398">
        <v>1353.45</v>
      </c>
    </row>
    <row r="271" spans="1:13" ht="14.4" customHeight="1" x14ac:dyDescent="0.3">
      <c r="A271" s="393" t="s">
        <v>1565</v>
      </c>
      <c r="B271" s="394" t="s">
        <v>1507</v>
      </c>
      <c r="C271" s="394" t="s">
        <v>2088</v>
      </c>
      <c r="D271" s="394" t="s">
        <v>1759</v>
      </c>
      <c r="E271" s="394" t="s">
        <v>1760</v>
      </c>
      <c r="F271" s="397"/>
      <c r="G271" s="397"/>
      <c r="H271" s="410">
        <v>0</v>
      </c>
      <c r="I271" s="397">
        <v>1</v>
      </c>
      <c r="J271" s="397">
        <v>270.69</v>
      </c>
      <c r="K271" s="410">
        <v>1</v>
      </c>
      <c r="L271" s="397">
        <v>1</v>
      </c>
      <c r="M271" s="398">
        <v>270.69</v>
      </c>
    </row>
    <row r="272" spans="1:13" ht="14.4" customHeight="1" x14ac:dyDescent="0.3">
      <c r="A272" s="393" t="s">
        <v>1565</v>
      </c>
      <c r="B272" s="394" t="s">
        <v>1507</v>
      </c>
      <c r="C272" s="394" t="s">
        <v>2089</v>
      </c>
      <c r="D272" s="394" t="s">
        <v>1393</v>
      </c>
      <c r="E272" s="394" t="s">
        <v>1771</v>
      </c>
      <c r="F272" s="397"/>
      <c r="G272" s="397"/>
      <c r="H272" s="410"/>
      <c r="I272" s="397">
        <v>1</v>
      </c>
      <c r="J272" s="397">
        <v>0</v>
      </c>
      <c r="K272" s="410"/>
      <c r="L272" s="397">
        <v>1</v>
      </c>
      <c r="M272" s="398">
        <v>0</v>
      </c>
    </row>
    <row r="273" spans="1:13" ht="14.4" customHeight="1" x14ac:dyDescent="0.3">
      <c r="A273" s="393" t="s">
        <v>1565</v>
      </c>
      <c r="B273" s="394" t="s">
        <v>1507</v>
      </c>
      <c r="C273" s="394" t="s">
        <v>2090</v>
      </c>
      <c r="D273" s="394" t="s">
        <v>1393</v>
      </c>
      <c r="E273" s="394" t="s">
        <v>1771</v>
      </c>
      <c r="F273" s="397"/>
      <c r="G273" s="397"/>
      <c r="H273" s="410">
        <v>0</v>
      </c>
      <c r="I273" s="397">
        <v>6</v>
      </c>
      <c r="J273" s="397">
        <v>365.52000000000004</v>
      </c>
      <c r="K273" s="410">
        <v>1</v>
      </c>
      <c r="L273" s="397">
        <v>6</v>
      </c>
      <c r="M273" s="398">
        <v>365.52000000000004</v>
      </c>
    </row>
    <row r="274" spans="1:13" ht="14.4" customHeight="1" x14ac:dyDescent="0.3">
      <c r="A274" s="393" t="s">
        <v>1565</v>
      </c>
      <c r="B274" s="394" t="s">
        <v>2091</v>
      </c>
      <c r="C274" s="394" t="s">
        <v>2092</v>
      </c>
      <c r="D274" s="394" t="s">
        <v>2093</v>
      </c>
      <c r="E274" s="394" t="s">
        <v>2094</v>
      </c>
      <c r="F274" s="397"/>
      <c r="G274" s="397"/>
      <c r="H274" s="410">
        <v>0</v>
      </c>
      <c r="I274" s="397">
        <v>1</v>
      </c>
      <c r="J274" s="397">
        <v>184.61</v>
      </c>
      <c r="K274" s="410">
        <v>1</v>
      </c>
      <c r="L274" s="397">
        <v>1</v>
      </c>
      <c r="M274" s="398">
        <v>184.61</v>
      </c>
    </row>
    <row r="275" spans="1:13" ht="14.4" customHeight="1" x14ac:dyDescent="0.3">
      <c r="A275" s="393" t="s">
        <v>1565</v>
      </c>
      <c r="B275" s="394" t="s">
        <v>1508</v>
      </c>
      <c r="C275" s="394" t="s">
        <v>2095</v>
      </c>
      <c r="D275" s="394" t="s">
        <v>1762</v>
      </c>
      <c r="E275" s="394" t="s">
        <v>2096</v>
      </c>
      <c r="F275" s="397"/>
      <c r="G275" s="397"/>
      <c r="H275" s="410">
        <v>0</v>
      </c>
      <c r="I275" s="397">
        <v>1</v>
      </c>
      <c r="J275" s="397">
        <v>388.86</v>
      </c>
      <c r="K275" s="410">
        <v>1</v>
      </c>
      <c r="L275" s="397">
        <v>1</v>
      </c>
      <c r="M275" s="398">
        <v>388.86</v>
      </c>
    </row>
    <row r="276" spans="1:13" ht="14.4" customHeight="1" x14ac:dyDescent="0.3">
      <c r="A276" s="393" t="s">
        <v>1565</v>
      </c>
      <c r="B276" s="394" t="s">
        <v>1764</v>
      </c>
      <c r="C276" s="394" t="s">
        <v>2097</v>
      </c>
      <c r="D276" s="394" t="s">
        <v>2098</v>
      </c>
      <c r="E276" s="394" t="s">
        <v>2099</v>
      </c>
      <c r="F276" s="397"/>
      <c r="G276" s="397"/>
      <c r="H276" s="410">
        <v>0</v>
      </c>
      <c r="I276" s="397">
        <v>2</v>
      </c>
      <c r="J276" s="397">
        <v>674.34</v>
      </c>
      <c r="K276" s="410">
        <v>1</v>
      </c>
      <c r="L276" s="397">
        <v>2</v>
      </c>
      <c r="M276" s="398">
        <v>674.34</v>
      </c>
    </row>
    <row r="277" spans="1:13" ht="14.4" customHeight="1" x14ac:dyDescent="0.3">
      <c r="A277" s="393" t="s">
        <v>1565</v>
      </c>
      <c r="B277" s="394" t="s">
        <v>1768</v>
      </c>
      <c r="C277" s="394" t="s">
        <v>2100</v>
      </c>
      <c r="D277" s="394" t="s">
        <v>2101</v>
      </c>
      <c r="E277" s="394" t="s">
        <v>2087</v>
      </c>
      <c r="F277" s="397"/>
      <c r="G277" s="397"/>
      <c r="H277" s="410">
        <v>0</v>
      </c>
      <c r="I277" s="397">
        <v>1</v>
      </c>
      <c r="J277" s="397">
        <v>134.84</v>
      </c>
      <c r="K277" s="410">
        <v>1</v>
      </c>
      <c r="L277" s="397">
        <v>1</v>
      </c>
      <c r="M277" s="398">
        <v>134.84</v>
      </c>
    </row>
    <row r="278" spans="1:13" ht="14.4" customHeight="1" x14ac:dyDescent="0.3">
      <c r="A278" s="393" t="s">
        <v>1565</v>
      </c>
      <c r="B278" s="394" t="s">
        <v>1768</v>
      </c>
      <c r="C278" s="394" t="s">
        <v>2102</v>
      </c>
      <c r="D278" s="394" t="s">
        <v>2103</v>
      </c>
      <c r="E278" s="394" t="s">
        <v>2104</v>
      </c>
      <c r="F278" s="397"/>
      <c r="G278" s="397"/>
      <c r="H278" s="410">
        <v>0</v>
      </c>
      <c r="I278" s="397">
        <v>1</v>
      </c>
      <c r="J278" s="397">
        <v>37.96</v>
      </c>
      <c r="K278" s="410">
        <v>1</v>
      </c>
      <c r="L278" s="397">
        <v>1</v>
      </c>
      <c r="M278" s="398">
        <v>37.96</v>
      </c>
    </row>
    <row r="279" spans="1:13" ht="14.4" customHeight="1" x14ac:dyDescent="0.3">
      <c r="A279" s="393" t="s">
        <v>1565</v>
      </c>
      <c r="B279" s="394" t="s">
        <v>1768</v>
      </c>
      <c r="C279" s="394" t="s">
        <v>2105</v>
      </c>
      <c r="D279" s="394" t="s">
        <v>2103</v>
      </c>
      <c r="E279" s="394" t="s">
        <v>2106</v>
      </c>
      <c r="F279" s="397"/>
      <c r="G279" s="397"/>
      <c r="H279" s="410">
        <v>0</v>
      </c>
      <c r="I279" s="397">
        <v>1</v>
      </c>
      <c r="J279" s="397">
        <v>56.95</v>
      </c>
      <c r="K279" s="410">
        <v>1</v>
      </c>
      <c r="L279" s="397">
        <v>1</v>
      </c>
      <c r="M279" s="398">
        <v>56.95</v>
      </c>
    </row>
    <row r="280" spans="1:13" ht="14.4" customHeight="1" x14ac:dyDescent="0.3">
      <c r="A280" s="393" t="s">
        <v>1565</v>
      </c>
      <c r="B280" s="394" t="s">
        <v>1768</v>
      </c>
      <c r="C280" s="394" t="s">
        <v>1979</v>
      </c>
      <c r="D280" s="394" t="s">
        <v>1980</v>
      </c>
      <c r="E280" s="394" t="s">
        <v>1981</v>
      </c>
      <c r="F280" s="397"/>
      <c r="G280" s="397"/>
      <c r="H280" s="410">
        <v>0</v>
      </c>
      <c r="I280" s="397">
        <v>1</v>
      </c>
      <c r="J280" s="397">
        <v>75.86</v>
      </c>
      <c r="K280" s="410">
        <v>1</v>
      </c>
      <c r="L280" s="397">
        <v>1</v>
      </c>
      <c r="M280" s="398">
        <v>75.86</v>
      </c>
    </row>
    <row r="281" spans="1:13" ht="14.4" customHeight="1" x14ac:dyDescent="0.3">
      <c r="A281" s="393" t="s">
        <v>1565</v>
      </c>
      <c r="B281" s="394" t="s">
        <v>1768</v>
      </c>
      <c r="C281" s="394" t="s">
        <v>2107</v>
      </c>
      <c r="D281" s="394" t="s">
        <v>1980</v>
      </c>
      <c r="E281" s="394" t="s">
        <v>2108</v>
      </c>
      <c r="F281" s="397"/>
      <c r="G281" s="397"/>
      <c r="H281" s="410">
        <v>0</v>
      </c>
      <c r="I281" s="397">
        <v>2</v>
      </c>
      <c r="J281" s="397">
        <v>252.88</v>
      </c>
      <c r="K281" s="410">
        <v>1</v>
      </c>
      <c r="L281" s="397">
        <v>2</v>
      </c>
      <c r="M281" s="398">
        <v>252.88</v>
      </c>
    </row>
    <row r="282" spans="1:13" ht="14.4" customHeight="1" x14ac:dyDescent="0.3">
      <c r="A282" s="393" t="s">
        <v>1565</v>
      </c>
      <c r="B282" s="394" t="s">
        <v>1768</v>
      </c>
      <c r="C282" s="394" t="s">
        <v>1769</v>
      </c>
      <c r="D282" s="394" t="s">
        <v>1770</v>
      </c>
      <c r="E282" s="394" t="s">
        <v>1771</v>
      </c>
      <c r="F282" s="397"/>
      <c r="G282" s="397"/>
      <c r="H282" s="410">
        <v>0</v>
      </c>
      <c r="I282" s="397">
        <v>3</v>
      </c>
      <c r="J282" s="397">
        <v>303.48</v>
      </c>
      <c r="K282" s="410">
        <v>1</v>
      </c>
      <c r="L282" s="397">
        <v>3</v>
      </c>
      <c r="M282" s="398">
        <v>303.48</v>
      </c>
    </row>
    <row r="283" spans="1:13" ht="14.4" customHeight="1" x14ac:dyDescent="0.3">
      <c r="A283" s="393" t="s">
        <v>1565</v>
      </c>
      <c r="B283" s="394" t="s">
        <v>1768</v>
      </c>
      <c r="C283" s="394" t="s">
        <v>2109</v>
      </c>
      <c r="D283" s="394" t="s">
        <v>1770</v>
      </c>
      <c r="E283" s="394" t="s">
        <v>2110</v>
      </c>
      <c r="F283" s="397"/>
      <c r="G283" s="397"/>
      <c r="H283" s="410">
        <v>0</v>
      </c>
      <c r="I283" s="397">
        <v>10</v>
      </c>
      <c r="J283" s="397">
        <v>1685.9</v>
      </c>
      <c r="K283" s="410">
        <v>1</v>
      </c>
      <c r="L283" s="397">
        <v>10</v>
      </c>
      <c r="M283" s="398">
        <v>1685.9</v>
      </c>
    </row>
    <row r="284" spans="1:13" ht="14.4" customHeight="1" x14ac:dyDescent="0.3">
      <c r="A284" s="393" t="s">
        <v>1565</v>
      </c>
      <c r="B284" s="394" t="s">
        <v>2111</v>
      </c>
      <c r="C284" s="394" t="s">
        <v>2112</v>
      </c>
      <c r="D284" s="394" t="s">
        <v>2113</v>
      </c>
      <c r="E284" s="394" t="s">
        <v>2114</v>
      </c>
      <c r="F284" s="397"/>
      <c r="G284" s="397"/>
      <c r="H284" s="410">
        <v>0</v>
      </c>
      <c r="I284" s="397">
        <v>1</v>
      </c>
      <c r="J284" s="397">
        <v>249.54</v>
      </c>
      <c r="K284" s="410">
        <v>1</v>
      </c>
      <c r="L284" s="397">
        <v>1</v>
      </c>
      <c r="M284" s="398">
        <v>249.54</v>
      </c>
    </row>
    <row r="285" spans="1:13" ht="14.4" customHeight="1" x14ac:dyDescent="0.3">
      <c r="A285" s="393" t="s">
        <v>1565</v>
      </c>
      <c r="B285" s="394" t="s">
        <v>1772</v>
      </c>
      <c r="C285" s="394" t="s">
        <v>2115</v>
      </c>
      <c r="D285" s="394" t="s">
        <v>1774</v>
      </c>
      <c r="E285" s="394" t="s">
        <v>2116</v>
      </c>
      <c r="F285" s="397"/>
      <c r="G285" s="397"/>
      <c r="H285" s="410">
        <v>0</v>
      </c>
      <c r="I285" s="397">
        <v>1</v>
      </c>
      <c r="J285" s="397">
        <v>431.14</v>
      </c>
      <c r="K285" s="410">
        <v>1</v>
      </c>
      <c r="L285" s="397">
        <v>1</v>
      </c>
      <c r="M285" s="398">
        <v>431.14</v>
      </c>
    </row>
    <row r="286" spans="1:13" ht="14.4" customHeight="1" x14ac:dyDescent="0.3">
      <c r="A286" s="393" t="s">
        <v>1565</v>
      </c>
      <c r="B286" s="394" t="s">
        <v>1899</v>
      </c>
      <c r="C286" s="394" t="s">
        <v>1900</v>
      </c>
      <c r="D286" s="394" t="s">
        <v>1901</v>
      </c>
      <c r="E286" s="394" t="s">
        <v>1902</v>
      </c>
      <c r="F286" s="397"/>
      <c r="G286" s="397"/>
      <c r="H286" s="410">
        <v>0</v>
      </c>
      <c r="I286" s="397">
        <v>1</v>
      </c>
      <c r="J286" s="397">
        <v>787.22</v>
      </c>
      <c r="K286" s="410">
        <v>1</v>
      </c>
      <c r="L286" s="397">
        <v>1</v>
      </c>
      <c r="M286" s="398">
        <v>787.22</v>
      </c>
    </row>
    <row r="287" spans="1:13" ht="14.4" customHeight="1" x14ac:dyDescent="0.3">
      <c r="A287" s="393" t="s">
        <v>1565</v>
      </c>
      <c r="B287" s="394" t="s">
        <v>2117</v>
      </c>
      <c r="C287" s="394" t="s">
        <v>2118</v>
      </c>
      <c r="D287" s="394" t="s">
        <v>2119</v>
      </c>
      <c r="E287" s="394" t="s">
        <v>2120</v>
      </c>
      <c r="F287" s="397"/>
      <c r="G287" s="397"/>
      <c r="H287" s="410">
        <v>0</v>
      </c>
      <c r="I287" s="397">
        <v>1</v>
      </c>
      <c r="J287" s="397">
        <v>465.51</v>
      </c>
      <c r="K287" s="410">
        <v>1</v>
      </c>
      <c r="L287" s="397">
        <v>1</v>
      </c>
      <c r="M287" s="398">
        <v>465.51</v>
      </c>
    </row>
    <row r="288" spans="1:13" ht="14.4" customHeight="1" x14ac:dyDescent="0.3">
      <c r="A288" s="393" t="s">
        <v>1565</v>
      </c>
      <c r="B288" s="394" t="s">
        <v>1786</v>
      </c>
      <c r="C288" s="394" t="s">
        <v>2121</v>
      </c>
      <c r="D288" s="394" t="s">
        <v>2122</v>
      </c>
      <c r="E288" s="394" t="s">
        <v>2123</v>
      </c>
      <c r="F288" s="397"/>
      <c r="G288" s="397"/>
      <c r="H288" s="410">
        <v>0</v>
      </c>
      <c r="I288" s="397">
        <v>2</v>
      </c>
      <c r="J288" s="397">
        <v>260.3</v>
      </c>
      <c r="K288" s="410">
        <v>1</v>
      </c>
      <c r="L288" s="397">
        <v>2</v>
      </c>
      <c r="M288" s="398">
        <v>260.3</v>
      </c>
    </row>
    <row r="289" spans="1:13" ht="14.4" customHeight="1" x14ac:dyDescent="0.3">
      <c r="A289" s="393" t="s">
        <v>1565</v>
      </c>
      <c r="B289" s="394" t="s">
        <v>1786</v>
      </c>
      <c r="C289" s="394" t="s">
        <v>2124</v>
      </c>
      <c r="D289" s="394" t="s">
        <v>2125</v>
      </c>
      <c r="E289" s="394" t="s">
        <v>2126</v>
      </c>
      <c r="F289" s="397"/>
      <c r="G289" s="397"/>
      <c r="H289" s="410">
        <v>0</v>
      </c>
      <c r="I289" s="397">
        <v>2</v>
      </c>
      <c r="J289" s="397">
        <v>101.14</v>
      </c>
      <c r="K289" s="410">
        <v>1</v>
      </c>
      <c r="L289" s="397">
        <v>2</v>
      </c>
      <c r="M289" s="398">
        <v>101.14</v>
      </c>
    </row>
    <row r="290" spans="1:13" ht="14.4" customHeight="1" x14ac:dyDescent="0.3">
      <c r="A290" s="393" t="s">
        <v>1565</v>
      </c>
      <c r="B290" s="394" t="s">
        <v>1786</v>
      </c>
      <c r="C290" s="394" t="s">
        <v>2127</v>
      </c>
      <c r="D290" s="394" t="s">
        <v>2128</v>
      </c>
      <c r="E290" s="394" t="s">
        <v>2129</v>
      </c>
      <c r="F290" s="397"/>
      <c r="G290" s="397"/>
      <c r="H290" s="410">
        <v>0</v>
      </c>
      <c r="I290" s="397">
        <v>2</v>
      </c>
      <c r="J290" s="397">
        <v>173.52</v>
      </c>
      <c r="K290" s="410">
        <v>1</v>
      </c>
      <c r="L290" s="397">
        <v>2</v>
      </c>
      <c r="M290" s="398">
        <v>173.52</v>
      </c>
    </row>
    <row r="291" spans="1:13" ht="14.4" customHeight="1" x14ac:dyDescent="0.3">
      <c r="A291" s="393" t="s">
        <v>1565</v>
      </c>
      <c r="B291" s="394" t="s">
        <v>1480</v>
      </c>
      <c r="C291" s="394" t="s">
        <v>1096</v>
      </c>
      <c r="D291" s="394" t="s">
        <v>1481</v>
      </c>
      <c r="E291" s="394" t="s">
        <v>1482</v>
      </c>
      <c r="F291" s="397"/>
      <c r="G291" s="397"/>
      <c r="H291" s="410">
        <v>0</v>
      </c>
      <c r="I291" s="397">
        <v>42</v>
      </c>
      <c r="J291" s="397">
        <v>13999.020000000002</v>
      </c>
      <c r="K291" s="410">
        <v>1</v>
      </c>
      <c r="L291" s="397">
        <v>42</v>
      </c>
      <c r="M291" s="398">
        <v>13999.020000000002</v>
      </c>
    </row>
    <row r="292" spans="1:13" ht="14.4" customHeight="1" x14ac:dyDescent="0.3">
      <c r="A292" s="393" t="s">
        <v>1565</v>
      </c>
      <c r="B292" s="394" t="s">
        <v>1485</v>
      </c>
      <c r="C292" s="394" t="s">
        <v>2047</v>
      </c>
      <c r="D292" s="394" t="s">
        <v>2048</v>
      </c>
      <c r="E292" s="394" t="s">
        <v>2049</v>
      </c>
      <c r="F292" s="397"/>
      <c r="G292" s="397"/>
      <c r="H292" s="410">
        <v>0</v>
      </c>
      <c r="I292" s="397">
        <v>2</v>
      </c>
      <c r="J292" s="397">
        <v>276.32</v>
      </c>
      <c r="K292" s="410">
        <v>1</v>
      </c>
      <c r="L292" s="397">
        <v>2</v>
      </c>
      <c r="M292" s="398">
        <v>276.32</v>
      </c>
    </row>
    <row r="293" spans="1:13" ht="14.4" customHeight="1" x14ac:dyDescent="0.3">
      <c r="A293" s="393" t="s">
        <v>1565</v>
      </c>
      <c r="B293" s="394" t="s">
        <v>1485</v>
      </c>
      <c r="C293" s="394" t="s">
        <v>1845</v>
      </c>
      <c r="D293" s="394" t="s">
        <v>1846</v>
      </c>
      <c r="E293" s="394" t="s">
        <v>1717</v>
      </c>
      <c r="F293" s="397"/>
      <c r="G293" s="397"/>
      <c r="H293" s="410">
        <v>0</v>
      </c>
      <c r="I293" s="397">
        <v>9</v>
      </c>
      <c r="J293" s="397">
        <v>1657.98</v>
      </c>
      <c r="K293" s="410">
        <v>1</v>
      </c>
      <c r="L293" s="397">
        <v>9</v>
      </c>
      <c r="M293" s="398">
        <v>1657.98</v>
      </c>
    </row>
    <row r="294" spans="1:13" ht="14.4" customHeight="1" x14ac:dyDescent="0.3">
      <c r="A294" s="393" t="s">
        <v>1565</v>
      </c>
      <c r="B294" s="394" t="s">
        <v>1486</v>
      </c>
      <c r="C294" s="394" t="s">
        <v>1108</v>
      </c>
      <c r="D294" s="394" t="s">
        <v>1109</v>
      </c>
      <c r="E294" s="394" t="s">
        <v>1487</v>
      </c>
      <c r="F294" s="397"/>
      <c r="G294" s="397"/>
      <c r="H294" s="410">
        <v>0</v>
      </c>
      <c r="I294" s="397">
        <v>1</v>
      </c>
      <c r="J294" s="397">
        <v>399.92</v>
      </c>
      <c r="K294" s="410">
        <v>1</v>
      </c>
      <c r="L294" s="397">
        <v>1</v>
      </c>
      <c r="M294" s="398">
        <v>399.92</v>
      </c>
    </row>
    <row r="295" spans="1:13" ht="14.4" customHeight="1" x14ac:dyDescent="0.3">
      <c r="A295" s="393" t="s">
        <v>1565</v>
      </c>
      <c r="B295" s="394" t="s">
        <v>1486</v>
      </c>
      <c r="C295" s="394" t="s">
        <v>2130</v>
      </c>
      <c r="D295" s="394" t="s">
        <v>1109</v>
      </c>
      <c r="E295" s="394" t="s">
        <v>2131</v>
      </c>
      <c r="F295" s="397"/>
      <c r="G295" s="397"/>
      <c r="H295" s="410">
        <v>0</v>
      </c>
      <c r="I295" s="397">
        <v>1</v>
      </c>
      <c r="J295" s="397">
        <v>199.96</v>
      </c>
      <c r="K295" s="410">
        <v>1</v>
      </c>
      <c r="L295" s="397">
        <v>1</v>
      </c>
      <c r="M295" s="398">
        <v>199.96</v>
      </c>
    </row>
    <row r="296" spans="1:13" ht="14.4" customHeight="1" x14ac:dyDescent="0.3">
      <c r="A296" s="393" t="s">
        <v>1565</v>
      </c>
      <c r="B296" s="394" t="s">
        <v>1486</v>
      </c>
      <c r="C296" s="394" t="s">
        <v>1790</v>
      </c>
      <c r="D296" s="394" t="s">
        <v>1791</v>
      </c>
      <c r="E296" s="394" t="s">
        <v>1792</v>
      </c>
      <c r="F296" s="397"/>
      <c r="G296" s="397"/>
      <c r="H296" s="410">
        <v>0</v>
      </c>
      <c r="I296" s="397">
        <v>13</v>
      </c>
      <c r="J296" s="397">
        <v>4066.4800000000005</v>
      </c>
      <c r="K296" s="410">
        <v>1</v>
      </c>
      <c r="L296" s="397">
        <v>13</v>
      </c>
      <c r="M296" s="398">
        <v>4066.4800000000005</v>
      </c>
    </row>
    <row r="297" spans="1:13" ht="14.4" customHeight="1" x14ac:dyDescent="0.3">
      <c r="A297" s="393" t="s">
        <v>1565</v>
      </c>
      <c r="B297" s="394" t="s">
        <v>1486</v>
      </c>
      <c r="C297" s="394" t="s">
        <v>1793</v>
      </c>
      <c r="D297" s="394" t="s">
        <v>1794</v>
      </c>
      <c r="E297" s="394" t="s">
        <v>1795</v>
      </c>
      <c r="F297" s="397"/>
      <c r="G297" s="397"/>
      <c r="H297" s="410">
        <v>0</v>
      </c>
      <c r="I297" s="397">
        <v>1</v>
      </c>
      <c r="J297" s="397">
        <v>199.96</v>
      </c>
      <c r="K297" s="410">
        <v>1</v>
      </c>
      <c r="L297" s="397">
        <v>1</v>
      </c>
      <c r="M297" s="398">
        <v>199.96</v>
      </c>
    </row>
    <row r="298" spans="1:13" ht="14.4" customHeight="1" x14ac:dyDescent="0.3">
      <c r="A298" s="393" t="s">
        <v>1565</v>
      </c>
      <c r="B298" s="394" t="s">
        <v>1710</v>
      </c>
      <c r="C298" s="394" t="s">
        <v>1711</v>
      </c>
      <c r="D298" s="394" t="s">
        <v>1712</v>
      </c>
      <c r="E298" s="394" t="s">
        <v>1713</v>
      </c>
      <c r="F298" s="397"/>
      <c r="G298" s="397"/>
      <c r="H298" s="410">
        <v>0</v>
      </c>
      <c r="I298" s="397">
        <v>3</v>
      </c>
      <c r="J298" s="397">
        <v>209.57999999999998</v>
      </c>
      <c r="K298" s="410">
        <v>1</v>
      </c>
      <c r="L298" s="397">
        <v>3</v>
      </c>
      <c r="M298" s="398">
        <v>209.57999999999998</v>
      </c>
    </row>
    <row r="299" spans="1:13" ht="14.4" customHeight="1" x14ac:dyDescent="0.3">
      <c r="A299" s="393" t="s">
        <v>1565</v>
      </c>
      <c r="B299" s="394" t="s">
        <v>1847</v>
      </c>
      <c r="C299" s="394" t="s">
        <v>1873</v>
      </c>
      <c r="D299" s="394" t="s">
        <v>1849</v>
      </c>
      <c r="E299" s="394" t="s">
        <v>1874</v>
      </c>
      <c r="F299" s="397"/>
      <c r="G299" s="397"/>
      <c r="H299" s="410">
        <v>0</v>
      </c>
      <c r="I299" s="397">
        <v>5</v>
      </c>
      <c r="J299" s="397">
        <v>241.55</v>
      </c>
      <c r="K299" s="410">
        <v>1</v>
      </c>
      <c r="L299" s="397">
        <v>5</v>
      </c>
      <c r="M299" s="398">
        <v>241.55</v>
      </c>
    </row>
    <row r="300" spans="1:13" ht="14.4" customHeight="1" x14ac:dyDescent="0.3">
      <c r="A300" s="393" t="s">
        <v>1565</v>
      </c>
      <c r="B300" s="394" t="s">
        <v>1847</v>
      </c>
      <c r="C300" s="394" t="s">
        <v>1905</v>
      </c>
      <c r="D300" s="394" t="s">
        <v>1849</v>
      </c>
      <c r="E300" s="394" t="s">
        <v>1872</v>
      </c>
      <c r="F300" s="397"/>
      <c r="G300" s="397"/>
      <c r="H300" s="410">
        <v>0</v>
      </c>
      <c r="I300" s="397">
        <v>2</v>
      </c>
      <c r="J300" s="397">
        <v>193.26</v>
      </c>
      <c r="K300" s="410">
        <v>1</v>
      </c>
      <c r="L300" s="397">
        <v>2</v>
      </c>
      <c r="M300" s="398">
        <v>193.26</v>
      </c>
    </row>
    <row r="301" spans="1:13" ht="14.4" customHeight="1" x14ac:dyDescent="0.3">
      <c r="A301" s="393" t="s">
        <v>1565</v>
      </c>
      <c r="B301" s="394" t="s">
        <v>1847</v>
      </c>
      <c r="C301" s="394" t="s">
        <v>1848</v>
      </c>
      <c r="D301" s="394" t="s">
        <v>1849</v>
      </c>
      <c r="E301" s="394" t="s">
        <v>1850</v>
      </c>
      <c r="F301" s="397"/>
      <c r="G301" s="397"/>
      <c r="H301" s="410">
        <v>0</v>
      </c>
      <c r="I301" s="397">
        <v>7</v>
      </c>
      <c r="J301" s="397">
        <v>1352.82</v>
      </c>
      <c r="K301" s="410">
        <v>1</v>
      </c>
      <c r="L301" s="397">
        <v>7</v>
      </c>
      <c r="M301" s="398">
        <v>1352.82</v>
      </c>
    </row>
    <row r="302" spans="1:13" ht="14.4" customHeight="1" x14ac:dyDescent="0.3">
      <c r="A302" s="393" t="s">
        <v>1565</v>
      </c>
      <c r="B302" s="394" t="s">
        <v>1847</v>
      </c>
      <c r="C302" s="394" t="s">
        <v>1877</v>
      </c>
      <c r="D302" s="394" t="s">
        <v>1878</v>
      </c>
      <c r="E302" s="394" t="s">
        <v>1879</v>
      </c>
      <c r="F302" s="397">
        <v>1</v>
      </c>
      <c r="G302" s="397">
        <v>96.63</v>
      </c>
      <c r="H302" s="410">
        <v>1</v>
      </c>
      <c r="I302" s="397"/>
      <c r="J302" s="397"/>
      <c r="K302" s="410">
        <v>0</v>
      </c>
      <c r="L302" s="397">
        <v>1</v>
      </c>
      <c r="M302" s="398">
        <v>96.63</v>
      </c>
    </row>
    <row r="303" spans="1:13" ht="14.4" customHeight="1" x14ac:dyDescent="0.3">
      <c r="A303" s="393" t="s">
        <v>1565</v>
      </c>
      <c r="B303" s="394" t="s">
        <v>1847</v>
      </c>
      <c r="C303" s="394" t="s">
        <v>2132</v>
      </c>
      <c r="D303" s="394" t="s">
        <v>1849</v>
      </c>
      <c r="E303" s="394" t="s">
        <v>2133</v>
      </c>
      <c r="F303" s="397">
        <v>1</v>
      </c>
      <c r="G303" s="397">
        <v>0</v>
      </c>
      <c r="H303" s="410"/>
      <c r="I303" s="397"/>
      <c r="J303" s="397"/>
      <c r="K303" s="410"/>
      <c r="L303" s="397">
        <v>1</v>
      </c>
      <c r="M303" s="398">
        <v>0</v>
      </c>
    </row>
    <row r="304" spans="1:13" ht="14.4" customHeight="1" x14ac:dyDescent="0.3">
      <c r="A304" s="393" t="s">
        <v>1565</v>
      </c>
      <c r="B304" s="394" t="s">
        <v>1796</v>
      </c>
      <c r="C304" s="394" t="s">
        <v>2134</v>
      </c>
      <c r="D304" s="394" t="s">
        <v>2135</v>
      </c>
      <c r="E304" s="394" t="s">
        <v>1060</v>
      </c>
      <c r="F304" s="397"/>
      <c r="G304" s="397"/>
      <c r="H304" s="410">
        <v>0</v>
      </c>
      <c r="I304" s="397">
        <v>1</v>
      </c>
      <c r="J304" s="397">
        <v>89.6</v>
      </c>
      <c r="K304" s="410">
        <v>1</v>
      </c>
      <c r="L304" s="397">
        <v>1</v>
      </c>
      <c r="M304" s="398">
        <v>89.6</v>
      </c>
    </row>
    <row r="305" spans="1:13" ht="14.4" customHeight="1" x14ac:dyDescent="0.3">
      <c r="A305" s="393" t="s">
        <v>1565</v>
      </c>
      <c r="B305" s="394" t="s">
        <v>2136</v>
      </c>
      <c r="C305" s="394" t="s">
        <v>2137</v>
      </c>
      <c r="D305" s="394" t="s">
        <v>2138</v>
      </c>
      <c r="E305" s="394" t="s">
        <v>2139</v>
      </c>
      <c r="F305" s="397"/>
      <c r="G305" s="397"/>
      <c r="H305" s="410">
        <v>0</v>
      </c>
      <c r="I305" s="397">
        <v>2</v>
      </c>
      <c r="J305" s="397">
        <v>2557.08</v>
      </c>
      <c r="K305" s="410">
        <v>1</v>
      </c>
      <c r="L305" s="397">
        <v>2</v>
      </c>
      <c r="M305" s="398">
        <v>2557.08</v>
      </c>
    </row>
    <row r="306" spans="1:13" ht="14.4" customHeight="1" x14ac:dyDescent="0.3">
      <c r="A306" s="393" t="s">
        <v>1565</v>
      </c>
      <c r="B306" s="394" t="s">
        <v>1489</v>
      </c>
      <c r="C306" s="394" t="s">
        <v>1909</v>
      </c>
      <c r="D306" s="394" t="s">
        <v>1910</v>
      </c>
      <c r="E306" s="394" t="s">
        <v>1911</v>
      </c>
      <c r="F306" s="397"/>
      <c r="G306" s="397"/>
      <c r="H306" s="410">
        <v>0</v>
      </c>
      <c r="I306" s="397">
        <v>1</v>
      </c>
      <c r="J306" s="397">
        <v>49.12</v>
      </c>
      <c r="K306" s="410">
        <v>1</v>
      </c>
      <c r="L306" s="397">
        <v>1</v>
      </c>
      <c r="M306" s="398">
        <v>49.12</v>
      </c>
    </row>
    <row r="307" spans="1:13" ht="14.4" customHeight="1" x14ac:dyDescent="0.3">
      <c r="A307" s="393" t="s">
        <v>1565</v>
      </c>
      <c r="B307" s="394" t="s">
        <v>1489</v>
      </c>
      <c r="C307" s="394" t="s">
        <v>1805</v>
      </c>
      <c r="D307" s="394" t="s">
        <v>1806</v>
      </c>
      <c r="E307" s="394" t="s">
        <v>1807</v>
      </c>
      <c r="F307" s="397"/>
      <c r="G307" s="397"/>
      <c r="H307" s="410">
        <v>0</v>
      </c>
      <c r="I307" s="397">
        <v>1</v>
      </c>
      <c r="J307" s="397">
        <v>41.5</v>
      </c>
      <c r="K307" s="410">
        <v>1</v>
      </c>
      <c r="L307" s="397">
        <v>1</v>
      </c>
      <c r="M307" s="398">
        <v>41.5</v>
      </c>
    </row>
    <row r="308" spans="1:13" ht="14.4" customHeight="1" x14ac:dyDescent="0.3">
      <c r="A308" s="393" t="s">
        <v>1565</v>
      </c>
      <c r="B308" s="394" t="s">
        <v>1489</v>
      </c>
      <c r="C308" s="394" t="s">
        <v>2140</v>
      </c>
      <c r="D308" s="394" t="s">
        <v>1806</v>
      </c>
      <c r="E308" s="394" t="s">
        <v>2141</v>
      </c>
      <c r="F308" s="397"/>
      <c r="G308" s="397"/>
      <c r="H308" s="410">
        <v>0</v>
      </c>
      <c r="I308" s="397">
        <v>1</v>
      </c>
      <c r="J308" s="397">
        <v>163.72999999999999</v>
      </c>
      <c r="K308" s="410">
        <v>1</v>
      </c>
      <c r="L308" s="397">
        <v>1</v>
      </c>
      <c r="M308" s="398">
        <v>163.72999999999999</v>
      </c>
    </row>
    <row r="309" spans="1:13" ht="14.4" customHeight="1" x14ac:dyDescent="0.3">
      <c r="A309" s="393" t="s">
        <v>1565</v>
      </c>
      <c r="B309" s="394" t="s">
        <v>1491</v>
      </c>
      <c r="C309" s="394" t="s">
        <v>2061</v>
      </c>
      <c r="D309" s="394" t="s">
        <v>2062</v>
      </c>
      <c r="E309" s="394" t="s">
        <v>2063</v>
      </c>
      <c r="F309" s="397"/>
      <c r="G309" s="397"/>
      <c r="H309" s="410">
        <v>0</v>
      </c>
      <c r="I309" s="397">
        <v>3</v>
      </c>
      <c r="J309" s="397">
        <v>48.81</v>
      </c>
      <c r="K309" s="410">
        <v>1</v>
      </c>
      <c r="L309" s="397">
        <v>3</v>
      </c>
      <c r="M309" s="398">
        <v>48.81</v>
      </c>
    </row>
    <row r="310" spans="1:13" ht="14.4" customHeight="1" x14ac:dyDescent="0.3">
      <c r="A310" s="393" t="s">
        <v>1565</v>
      </c>
      <c r="B310" s="394" t="s">
        <v>1491</v>
      </c>
      <c r="C310" s="394" t="s">
        <v>2142</v>
      </c>
      <c r="D310" s="394" t="s">
        <v>2143</v>
      </c>
      <c r="E310" s="394" t="s">
        <v>2144</v>
      </c>
      <c r="F310" s="397"/>
      <c r="G310" s="397"/>
      <c r="H310" s="410">
        <v>0</v>
      </c>
      <c r="I310" s="397">
        <v>4</v>
      </c>
      <c r="J310" s="397">
        <v>100.12</v>
      </c>
      <c r="K310" s="410">
        <v>1</v>
      </c>
      <c r="L310" s="397">
        <v>4</v>
      </c>
      <c r="M310" s="398">
        <v>100.12</v>
      </c>
    </row>
    <row r="311" spans="1:13" ht="14.4" customHeight="1" x14ac:dyDescent="0.3">
      <c r="A311" s="393" t="s">
        <v>1565</v>
      </c>
      <c r="B311" s="394" t="s">
        <v>1491</v>
      </c>
      <c r="C311" s="394" t="s">
        <v>1025</v>
      </c>
      <c r="D311" s="394" t="s">
        <v>1492</v>
      </c>
      <c r="E311" s="394" t="s">
        <v>1493</v>
      </c>
      <c r="F311" s="397"/>
      <c r="G311" s="397"/>
      <c r="H311" s="410">
        <v>0</v>
      </c>
      <c r="I311" s="397">
        <v>1</v>
      </c>
      <c r="J311" s="397">
        <v>6.98</v>
      </c>
      <c r="K311" s="410">
        <v>1</v>
      </c>
      <c r="L311" s="397">
        <v>1</v>
      </c>
      <c r="M311" s="398">
        <v>6.98</v>
      </c>
    </row>
    <row r="312" spans="1:13" ht="14.4" customHeight="1" x14ac:dyDescent="0.3">
      <c r="A312" s="393" t="s">
        <v>1565</v>
      </c>
      <c r="B312" s="394" t="s">
        <v>1491</v>
      </c>
      <c r="C312" s="394" t="s">
        <v>1812</v>
      </c>
      <c r="D312" s="394" t="s">
        <v>1813</v>
      </c>
      <c r="E312" s="394" t="s">
        <v>1814</v>
      </c>
      <c r="F312" s="397"/>
      <c r="G312" s="397"/>
      <c r="H312" s="410">
        <v>0</v>
      </c>
      <c r="I312" s="397">
        <v>2</v>
      </c>
      <c r="J312" s="397">
        <v>35.380000000000003</v>
      </c>
      <c r="K312" s="410">
        <v>1</v>
      </c>
      <c r="L312" s="397">
        <v>2</v>
      </c>
      <c r="M312" s="398">
        <v>35.380000000000003</v>
      </c>
    </row>
    <row r="313" spans="1:13" ht="14.4" customHeight="1" x14ac:dyDescent="0.3">
      <c r="A313" s="393" t="s">
        <v>1565</v>
      </c>
      <c r="B313" s="394" t="s">
        <v>1935</v>
      </c>
      <c r="C313" s="394" t="s">
        <v>2064</v>
      </c>
      <c r="D313" s="394" t="s">
        <v>2065</v>
      </c>
      <c r="E313" s="394" t="s">
        <v>2066</v>
      </c>
      <c r="F313" s="397"/>
      <c r="G313" s="397"/>
      <c r="H313" s="410">
        <v>0</v>
      </c>
      <c r="I313" s="397">
        <v>3</v>
      </c>
      <c r="J313" s="397">
        <v>486.39</v>
      </c>
      <c r="K313" s="410">
        <v>1</v>
      </c>
      <c r="L313" s="397">
        <v>3</v>
      </c>
      <c r="M313" s="398">
        <v>486.39</v>
      </c>
    </row>
    <row r="314" spans="1:13" ht="14.4" customHeight="1" x14ac:dyDescent="0.3">
      <c r="A314" s="393" t="s">
        <v>1565</v>
      </c>
      <c r="B314" s="394" t="s">
        <v>1935</v>
      </c>
      <c r="C314" s="394" t="s">
        <v>1939</v>
      </c>
      <c r="D314" s="394" t="s">
        <v>1937</v>
      </c>
      <c r="E314" s="394" t="s">
        <v>1940</v>
      </c>
      <c r="F314" s="397"/>
      <c r="G314" s="397"/>
      <c r="H314" s="410">
        <v>0</v>
      </c>
      <c r="I314" s="397">
        <v>7</v>
      </c>
      <c r="J314" s="397">
        <v>3026.24</v>
      </c>
      <c r="K314" s="410">
        <v>1</v>
      </c>
      <c r="L314" s="397">
        <v>7</v>
      </c>
      <c r="M314" s="398">
        <v>3026.24</v>
      </c>
    </row>
    <row r="315" spans="1:13" ht="14.4" customHeight="1" x14ac:dyDescent="0.3">
      <c r="A315" s="393" t="s">
        <v>1565</v>
      </c>
      <c r="B315" s="394" t="s">
        <v>2145</v>
      </c>
      <c r="C315" s="394" t="s">
        <v>2146</v>
      </c>
      <c r="D315" s="394" t="s">
        <v>2147</v>
      </c>
      <c r="E315" s="394" t="s">
        <v>1898</v>
      </c>
      <c r="F315" s="397"/>
      <c r="G315" s="397"/>
      <c r="H315" s="410">
        <v>0</v>
      </c>
      <c r="I315" s="397">
        <v>1</v>
      </c>
      <c r="J315" s="397">
        <v>1130.43</v>
      </c>
      <c r="K315" s="410">
        <v>1</v>
      </c>
      <c r="L315" s="397">
        <v>1</v>
      </c>
      <c r="M315" s="398">
        <v>1130.43</v>
      </c>
    </row>
    <row r="316" spans="1:13" ht="14.4" customHeight="1" x14ac:dyDescent="0.3">
      <c r="A316" s="393" t="s">
        <v>1565</v>
      </c>
      <c r="B316" s="394" t="s">
        <v>1941</v>
      </c>
      <c r="C316" s="394" t="s">
        <v>2148</v>
      </c>
      <c r="D316" s="394" t="s">
        <v>2149</v>
      </c>
      <c r="E316" s="394" t="s">
        <v>2055</v>
      </c>
      <c r="F316" s="397"/>
      <c r="G316" s="397"/>
      <c r="H316" s="410">
        <v>0</v>
      </c>
      <c r="I316" s="397">
        <v>4</v>
      </c>
      <c r="J316" s="397">
        <v>929.76</v>
      </c>
      <c r="K316" s="410">
        <v>1</v>
      </c>
      <c r="L316" s="397">
        <v>4</v>
      </c>
      <c r="M316" s="398">
        <v>929.76</v>
      </c>
    </row>
    <row r="317" spans="1:13" ht="14.4" customHeight="1" x14ac:dyDescent="0.3">
      <c r="A317" s="393" t="s">
        <v>1565</v>
      </c>
      <c r="B317" s="394" t="s">
        <v>1501</v>
      </c>
      <c r="C317" s="394" t="s">
        <v>2057</v>
      </c>
      <c r="D317" s="394" t="s">
        <v>2058</v>
      </c>
      <c r="E317" s="394" t="s">
        <v>2059</v>
      </c>
      <c r="F317" s="397"/>
      <c r="G317" s="397"/>
      <c r="H317" s="410"/>
      <c r="I317" s="397">
        <v>4</v>
      </c>
      <c r="J317" s="397">
        <v>0</v>
      </c>
      <c r="K317" s="410"/>
      <c r="L317" s="397">
        <v>4</v>
      </c>
      <c r="M317" s="398">
        <v>0</v>
      </c>
    </row>
    <row r="318" spans="1:13" ht="14.4" customHeight="1" x14ac:dyDescent="0.3">
      <c r="A318" s="393" t="s">
        <v>1565</v>
      </c>
      <c r="B318" s="394" t="s">
        <v>1501</v>
      </c>
      <c r="C318" s="394" t="s">
        <v>2150</v>
      </c>
      <c r="D318" s="394" t="s">
        <v>1145</v>
      </c>
      <c r="E318" s="394" t="s">
        <v>2110</v>
      </c>
      <c r="F318" s="397"/>
      <c r="G318" s="397"/>
      <c r="H318" s="410"/>
      <c r="I318" s="397">
        <v>1</v>
      </c>
      <c r="J318" s="397">
        <v>0</v>
      </c>
      <c r="K318" s="410"/>
      <c r="L318" s="397">
        <v>1</v>
      </c>
      <c r="M318" s="398">
        <v>0</v>
      </c>
    </row>
    <row r="319" spans="1:13" ht="14.4" customHeight="1" x14ac:dyDescent="0.3">
      <c r="A319" s="393" t="s">
        <v>1565</v>
      </c>
      <c r="B319" s="394" t="s">
        <v>1505</v>
      </c>
      <c r="C319" s="394" t="s">
        <v>817</v>
      </c>
      <c r="D319" s="394" t="s">
        <v>1165</v>
      </c>
      <c r="E319" s="394" t="s">
        <v>1166</v>
      </c>
      <c r="F319" s="397"/>
      <c r="G319" s="397"/>
      <c r="H319" s="410">
        <v>0</v>
      </c>
      <c r="I319" s="397">
        <v>1</v>
      </c>
      <c r="J319" s="397">
        <v>137.6</v>
      </c>
      <c r="K319" s="410">
        <v>1</v>
      </c>
      <c r="L319" s="397">
        <v>1</v>
      </c>
      <c r="M319" s="398">
        <v>137.6</v>
      </c>
    </row>
    <row r="320" spans="1:13" ht="14.4" customHeight="1" x14ac:dyDescent="0.3">
      <c r="A320" s="393" t="s">
        <v>1565</v>
      </c>
      <c r="B320" s="394" t="s">
        <v>1505</v>
      </c>
      <c r="C320" s="394" t="s">
        <v>2151</v>
      </c>
      <c r="D320" s="394" t="s">
        <v>2152</v>
      </c>
      <c r="E320" s="394" t="s">
        <v>2153</v>
      </c>
      <c r="F320" s="397">
        <v>1</v>
      </c>
      <c r="G320" s="397">
        <v>0</v>
      </c>
      <c r="H320" s="410"/>
      <c r="I320" s="397"/>
      <c r="J320" s="397"/>
      <c r="K320" s="410"/>
      <c r="L320" s="397">
        <v>1</v>
      </c>
      <c r="M320" s="398">
        <v>0</v>
      </c>
    </row>
    <row r="321" spans="1:13" ht="14.4" customHeight="1" x14ac:dyDescent="0.3">
      <c r="A321" s="393" t="s">
        <v>1565</v>
      </c>
      <c r="B321" s="394" t="s">
        <v>1496</v>
      </c>
      <c r="C321" s="394" t="s">
        <v>1037</v>
      </c>
      <c r="D321" s="394" t="s">
        <v>1038</v>
      </c>
      <c r="E321" s="394" t="s">
        <v>1497</v>
      </c>
      <c r="F321" s="397"/>
      <c r="G321" s="397"/>
      <c r="H321" s="410">
        <v>0</v>
      </c>
      <c r="I321" s="397">
        <v>1</v>
      </c>
      <c r="J321" s="397">
        <v>94.8</v>
      </c>
      <c r="K321" s="410">
        <v>1</v>
      </c>
      <c r="L321" s="397">
        <v>1</v>
      </c>
      <c r="M321" s="398">
        <v>94.8</v>
      </c>
    </row>
    <row r="322" spans="1:13" ht="14.4" customHeight="1" x14ac:dyDescent="0.3">
      <c r="A322" s="393" t="s">
        <v>1565</v>
      </c>
      <c r="B322" s="394" t="s">
        <v>2011</v>
      </c>
      <c r="C322" s="394" t="s">
        <v>2154</v>
      </c>
      <c r="D322" s="394" t="s">
        <v>2155</v>
      </c>
      <c r="E322" s="394" t="s">
        <v>2156</v>
      </c>
      <c r="F322" s="397"/>
      <c r="G322" s="397"/>
      <c r="H322" s="410">
        <v>0</v>
      </c>
      <c r="I322" s="397">
        <v>1</v>
      </c>
      <c r="J322" s="397">
        <v>840.58</v>
      </c>
      <c r="K322" s="410">
        <v>1</v>
      </c>
      <c r="L322" s="397">
        <v>1</v>
      </c>
      <c r="M322" s="398">
        <v>840.58</v>
      </c>
    </row>
    <row r="323" spans="1:13" ht="14.4" customHeight="1" x14ac:dyDescent="0.3">
      <c r="A323" s="393" t="s">
        <v>1565</v>
      </c>
      <c r="B323" s="394" t="s">
        <v>1718</v>
      </c>
      <c r="C323" s="394" t="s">
        <v>1719</v>
      </c>
      <c r="D323" s="394" t="s">
        <v>1720</v>
      </c>
      <c r="E323" s="394" t="s">
        <v>1721</v>
      </c>
      <c r="F323" s="397"/>
      <c r="G323" s="397"/>
      <c r="H323" s="410"/>
      <c r="I323" s="397">
        <v>3</v>
      </c>
      <c r="J323" s="397">
        <v>0</v>
      </c>
      <c r="K323" s="410"/>
      <c r="L323" s="397">
        <v>3</v>
      </c>
      <c r="M323" s="398">
        <v>0</v>
      </c>
    </row>
    <row r="324" spans="1:13" ht="14.4" customHeight="1" x14ac:dyDescent="0.3">
      <c r="A324" s="393" t="s">
        <v>1565</v>
      </c>
      <c r="B324" s="394" t="s">
        <v>1718</v>
      </c>
      <c r="C324" s="394" t="s">
        <v>1722</v>
      </c>
      <c r="D324" s="394" t="s">
        <v>1720</v>
      </c>
      <c r="E324" s="394" t="s">
        <v>1723</v>
      </c>
      <c r="F324" s="397"/>
      <c r="G324" s="397"/>
      <c r="H324" s="410">
        <v>0</v>
      </c>
      <c r="I324" s="397">
        <v>1</v>
      </c>
      <c r="J324" s="397">
        <v>275.48</v>
      </c>
      <c r="K324" s="410">
        <v>1</v>
      </c>
      <c r="L324" s="397">
        <v>1</v>
      </c>
      <c r="M324" s="398">
        <v>275.48</v>
      </c>
    </row>
    <row r="325" spans="1:13" ht="14.4" customHeight="1" x14ac:dyDescent="0.3">
      <c r="A325" s="393" t="s">
        <v>1565</v>
      </c>
      <c r="B325" s="394" t="s">
        <v>1718</v>
      </c>
      <c r="C325" s="394" t="s">
        <v>2157</v>
      </c>
      <c r="D325" s="394" t="s">
        <v>1720</v>
      </c>
      <c r="E325" s="394" t="s">
        <v>711</v>
      </c>
      <c r="F325" s="397"/>
      <c r="G325" s="397"/>
      <c r="H325" s="410"/>
      <c r="I325" s="397">
        <v>5</v>
      </c>
      <c r="J325" s="397">
        <v>0</v>
      </c>
      <c r="K325" s="410"/>
      <c r="L325" s="397">
        <v>5</v>
      </c>
      <c r="M325" s="398">
        <v>0</v>
      </c>
    </row>
    <row r="326" spans="1:13" ht="14.4" customHeight="1" x14ac:dyDescent="0.3">
      <c r="A326" s="393" t="s">
        <v>1565</v>
      </c>
      <c r="B326" s="394" t="s">
        <v>1718</v>
      </c>
      <c r="C326" s="394" t="s">
        <v>2158</v>
      </c>
      <c r="D326" s="394" t="s">
        <v>1720</v>
      </c>
      <c r="E326" s="394" t="s">
        <v>2055</v>
      </c>
      <c r="F326" s="397"/>
      <c r="G326" s="397"/>
      <c r="H326" s="410">
        <v>0</v>
      </c>
      <c r="I326" s="397">
        <v>4</v>
      </c>
      <c r="J326" s="397">
        <v>550.96</v>
      </c>
      <c r="K326" s="410">
        <v>1</v>
      </c>
      <c r="L326" s="397">
        <v>4</v>
      </c>
      <c r="M326" s="398">
        <v>550.96</v>
      </c>
    </row>
    <row r="327" spans="1:13" ht="14.4" customHeight="1" x14ac:dyDescent="0.3">
      <c r="A327" s="393" t="s">
        <v>1565</v>
      </c>
      <c r="B327" s="394" t="s">
        <v>1718</v>
      </c>
      <c r="C327" s="394" t="s">
        <v>2159</v>
      </c>
      <c r="D327" s="394" t="s">
        <v>1720</v>
      </c>
      <c r="E327" s="394" t="s">
        <v>1902</v>
      </c>
      <c r="F327" s="397"/>
      <c r="G327" s="397"/>
      <c r="H327" s="410">
        <v>0</v>
      </c>
      <c r="I327" s="397">
        <v>2</v>
      </c>
      <c r="J327" s="397">
        <v>826.44</v>
      </c>
      <c r="K327" s="410">
        <v>1</v>
      </c>
      <c r="L327" s="397">
        <v>2</v>
      </c>
      <c r="M327" s="398">
        <v>826.44</v>
      </c>
    </row>
    <row r="328" spans="1:13" ht="14.4" customHeight="1" x14ac:dyDescent="0.3">
      <c r="A328" s="393" t="s">
        <v>1565</v>
      </c>
      <c r="B328" s="394" t="s">
        <v>1500</v>
      </c>
      <c r="C328" s="394" t="s">
        <v>1051</v>
      </c>
      <c r="D328" s="394" t="s">
        <v>1052</v>
      </c>
      <c r="E328" s="394" t="s">
        <v>871</v>
      </c>
      <c r="F328" s="397"/>
      <c r="G328" s="397"/>
      <c r="H328" s="410">
        <v>0</v>
      </c>
      <c r="I328" s="397">
        <v>2</v>
      </c>
      <c r="J328" s="397">
        <v>826.44</v>
      </c>
      <c r="K328" s="410">
        <v>1</v>
      </c>
      <c r="L328" s="397">
        <v>2</v>
      </c>
      <c r="M328" s="398">
        <v>826.44</v>
      </c>
    </row>
    <row r="329" spans="1:13" ht="14.4" customHeight="1" x14ac:dyDescent="0.3">
      <c r="A329" s="393" t="s">
        <v>1565</v>
      </c>
      <c r="B329" s="394" t="s">
        <v>1500</v>
      </c>
      <c r="C329" s="394" t="s">
        <v>2160</v>
      </c>
      <c r="D329" s="394" t="s">
        <v>1052</v>
      </c>
      <c r="E329" s="394" t="s">
        <v>871</v>
      </c>
      <c r="F329" s="397"/>
      <c r="G329" s="397"/>
      <c r="H329" s="410"/>
      <c r="I329" s="397">
        <v>1</v>
      </c>
      <c r="J329" s="397">
        <v>0</v>
      </c>
      <c r="K329" s="410"/>
      <c r="L329" s="397">
        <v>1</v>
      </c>
      <c r="M329" s="398">
        <v>0</v>
      </c>
    </row>
    <row r="330" spans="1:13" ht="14.4" customHeight="1" x14ac:dyDescent="0.3">
      <c r="A330" s="393" t="s">
        <v>1566</v>
      </c>
      <c r="B330" s="394" t="s">
        <v>1827</v>
      </c>
      <c r="C330" s="394" t="s">
        <v>2161</v>
      </c>
      <c r="D330" s="394" t="s">
        <v>2162</v>
      </c>
      <c r="E330" s="394" t="s">
        <v>2163</v>
      </c>
      <c r="F330" s="397">
        <v>1</v>
      </c>
      <c r="G330" s="397">
        <v>0</v>
      </c>
      <c r="H330" s="410"/>
      <c r="I330" s="397"/>
      <c r="J330" s="397"/>
      <c r="K330" s="410"/>
      <c r="L330" s="397">
        <v>1</v>
      </c>
      <c r="M330" s="398">
        <v>0</v>
      </c>
    </row>
    <row r="331" spans="1:13" ht="14.4" customHeight="1" x14ac:dyDescent="0.3">
      <c r="A331" s="393" t="s">
        <v>1566</v>
      </c>
      <c r="B331" s="394" t="s">
        <v>1827</v>
      </c>
      <c r="C331" s="394" t="s">
        <v>2045</v>
      </c>
      <c r="D331" s="394" t="s">
        <v>1832</v>
      </c>
      <c r="E331" s="394" t="s">
        <v>2046</v>
      </c>
      <c r="F331" s="397"/>
      <c r="G331" s="397"/>
      <c r="H331" s="410">
        <v>0</v>
      </c>
      <c r="I331" s="397">
        <v>4</v>
      </c>
      <c r="J331" s="397">
        <v>1017.72</v>
      </c>
      <c r="K331" s="410">
        <v>1</v>
      </c>
      <c r="L331" s="397">
        <v>4</v>
      </c>
      <c r="M331" s="398">
        <v>1017.72</v>
      </c>
    </row>
    <row r="332" spans="1:13" ht="14.4" customHeight="1" x14ac:dyDescent="0.3">
      <c r="A332" s="393" t="s">
        <v>1566</v>
      </c>
      <c r="B332" s="394" t="s">
        <v>1827</v>
      </c>
      <c r="C332" s="394" t="s">
        <v>1831</v>
      </c>
      <c r="D332" s="394" t="s">
        <v>1832</v>
      </c>
      <c r="E332" s="394" t="s">
        <v>1833</v>
      </c>
      <c r="F332" s="397"/>
      <c r="G332" s="397"/>
      <c r="H332" s="410">
        <v>0</v>
      </c>
      <c r="I332" s="397">
        <v>1</v>
      </c>
      <c r="J332" s="397">
        <v>763.3</v>
      </c>
      <c r="K332" s="410">
        <v>1</v>
      </c>
      <c r="L332" s="397">
        <v>1</v>
      </c>
      <c r="M332" s="398">
        <v>763.3</v>
      </c>
    </row>
    <row r="333" spans="1:13" ht="14.4" customHeight="1" x14ac:dyDescent="0.3">
      <c r="A333" s="393" t="s">
        <v>1566</v>
      </c>
      <c r="B333" s="394" t="s">
        <v>1827</v>
      </c>
      <c r="C333" s="394" t="s">
        <v>2164</v>
      </c>
      <c r="D333" s="394" t="s">
        <v>1832</v>
      </c>
      <c r="E333" s="394" t="s">
        <v>2165</v>
      </c>
      <c r="F333" s="397"/>
      <c r="G333" s="397"/>
      <c r="H333" s="410">
        <v>0</v>
      </c>
      <c r="I333" s="397">
        <v>2</v>
      </c>
      <c r="J333" s="397">
        <v>1696.22</v>
      </c>
      <c r="K333" s="410">
        <v>1</v>
      </c>
      <c r="L333" s="397">
        <v>2</v>
      </c>
      <c r="M333" s="398">
        <v>1696.22</v>
      </c>
    </row>
    <row r="334" spans="1:13" ht="14.4" customHeight="1" x14ac:dyDescent="0.3">
      <c r="A334" s="393" t="s">
        <v>1566</v>
      </c>
      <c r="B334" s="394" t="s">
        <v>1834</v>
      </c>
      <c r="C334" s="394" t="s">
        <v>2166</v>
      </c>
      <c r="D334" s="394" t="s">
        <v>1989</v>
      </c>
      <c r="E334" s="394" t="s">
        <v>2167</v>
      </c>
      <c r="F334" s="397">
        <v>6</v>
      </c>
      <c r="G334" s="397">
        <v>498.54</v>
      </c>
      <c r="H334" s="410">
        <v>1</v>
      </c>
      <c r="I334" s="397"/>
      <c r="J334" s="397"/>
      <c r="K334" s="410">
        <v>0</v>
      </c>
      <c r="L334" s="397">
        <v>6</v>
      </c>
      <c r="M334" s="398">
        <v>498.54</v>
      </c>
    </row>
    <row r="335" spans="1:13" ht="14.4" customHeight="1" x14ac:dyDescent="0.3">
      <c r="A335" s="393" t="s">
        <v>1566</v>
      </c>
      <c r="B335" s="394" t="s">
        <v>1834</v>
      </c>
      <c r="C335" s="394" t="s">
        <v>1988</v>
      </c>
      <c r="D335" s="394" t="s">
        <v>1989</v>
      </c>
      <c r="E335" s="394" t="s">
        <v>1990</v>
      </c>
      <c r="F335" s="397">
        <v>3</v>
      </c>
      <c r="G335" s="397">
        <v>0</v>
      </c>
      <c r="H335" s="410"/>
      <c r="I335" s="397"/>
      <c r="J335" s="397"/>
      <c r="K335" s="410"/>
      <c r="L335" s="397">
        <v>3</v>
      </c>
      <c r="M335" s="398">
        <v>0</v>
      </c>
    </row>
    <row r="336" spans="1:13" ht="14.4" customHeight="1" x14ac:dyDescent="0.3">
      <c r="A336" s="393" t="s">
        <v>1566</v>
      </c>
      <c r="B336" s="394" t="s">
        <v>1834</v>
      </c>
      <c r="C336" s="394" t="s">
        <v>2168</v>
      </c>
      <c r="D336" s="394" t="s">
        <v>1836</v>
      </c>
      <c r="E336" s="394" t="s">
        <v>2169</v>
      </c>
      <c r="F336" s="397">
        <v>1</v>
      </c>
      <c r="G336" s="397">
        <v>0</v>
      </c>
      <c r="H336" s="410"/>
      <c r="I336" s="397"/>
      <c r="J336" s="397"/>
      <c r="K336" s="410"/>
      <c r="L336" s="397">
        <v>1</v>
      </c>
      <c r="M336" s="398">
        <v>0</v>
      </c>
    </row>
    <row r="337" spans="1:13" ht="14.4" customHeight="1" x14ac:dyDescent="0.3">
      <c r="A337" s="393" t="s">
        <v>1566</v>
      </c>
      <c r="B337" s="394" t="s">
        <v>1480</v>
      </c>
      <c r="C337" s="394" t="s">
        <v>1096</v>
      </c>
      <c r="D337" s="394" t="s">
        <v>1481</v>
      </c>
      <c r="E337" s="394" t="s">
        <v>1482</v>
      </c>
      <c r="F337" s="397"/>
      <c r="G337" s="397"/>
      <c r="H337" s="410">
        <v>0</v>
      </c>
      <c r="I337" s="397">
        <v>6</v>
      </c>
      <c r="J337" s="397">
        <v>1999.8600000000001</v>
      </c>
      <c r="K337" s="410">
        <v>1</v>
      </c>
      <c r="L337" s="397">
        <v>6</v>
      </c>
      <c r="M337" s="398">
        <v>1999.8600000000001</v>
      </c>
    </row>
    <row r="338" spans="1:13" ht="14.4" customHeight="1" x14ac:dyDescent="0.3">
      <c r="A338" s="393" t="s">
        <v>1566</v>
      </c>
      <c r="B338" s="394" t="s">
        <v>1480</v>
      </c>
      <c r="C338" s="394" t="s">
        <v>1841</v>
      </c>
      <c r="D338" s="394" t="s">
        <v>1842</v>
      </c>
      <c r="E338" s="394" t="s">
        <v>1843</v>
      </c>
      <c r="F338" s="397"/>
      <c r="G338" s="397"/>
      <c r="H338" s="410">
        <v>0</v>
      </c>
      <c r="I338" s="397">
        <v>25</v>
      </c>
      <c r="J338" s="397">
        <v>8332.75</v>
      </c>
      <c r="K338" s="410">
        <v>1</v>
      </c>
      <c r="L338" s="397">
        <v>25</v>
      </c>
      <c r="M338" s="398">
        <v>8332.75</v>
      </c>
    </row>
    <row r="339" spans="1:13" ht="14.4" customHeight="1" x14ac:dyDescent="0.3">
      <c r="A339" s="393" t="s">
        <v>1566</v>
      </c>
      <c r="B339" s="394" t="s">
        <v>1485</v>
      </c>
      <c r="C339" s="394" t="s">
        <v>2170</v>
      </c>
      <c r="D339" s="394" t="s">
        <v>2171</v>
      </c>
      <c r="E339" s="394" t="s">
        <v>2049</v>
      </c>
      <c r="F339" s="397">
        <v>2</v>
      </c>
      <c r="G339" s="397">
        <v>0</v>
      </c>
      <c r="H339" s="410"/>
      <c r="I339" s="397"/>
      <c r="J339" s="397"/>
      <c r="K339" s="410"/>
      <c r="L339" s="397">
        <v>2</v>
      </c>
      <c r="M339" s="398">
        <v>0</v>
      </c>
    </row>
    <row r="340" spans="1:13" ht="14.4" customHeight="1" x14ac:dyDescent="0.3">
      <c r="A340" s="393" t="s">
        <v>1566</v>
      </c>
      <c r="B340" s="394" t="s">
        <v>1485</v>
      </c>
      <c r="C340" s="394" t="s">
        <v>1844</v>
      </c>
      <c r="D340" s="394" t="s">
        <v>1071</v>
      </c>
      <c r="E340" s="394" t="s">
        <v>1717</v>
      </c>
      <c r="F340" s="397">
        <v>2</v>
      </c>
      <c r="G340" s="397">
        <v>0</v>
      </c>
      <c r="H340" s="410"/>
      <c r="I340" s="397"/>
      <c r="J340" s="397"/>
      <c r="K340" s="410"/>
      <c r="L340" s="397">
        <v>2</v>
      </c>
      <c r="M340" s="398">
        <v>0</v>
      </c>
    </row>
    <row r="341" spans="1:13" ht="14.4" customHeight="1" x14ac:dyDescent="0.3">
      <c r="A341" s="393" t="s">
        <v>1566</v>
      </c>
      <c r="B341" s="394" t="s">
        <v>1485</v>
      </c>
      <c r="C341" s="394" t="s">
        <v>2172</v>
      </c>
      <c r="D341" s="394" t="s">
        <v>1071</v>
      </c>
      <c r="E341" s="394" t="s">
        <v>1717</v>
      </c>
      <c r="F341" s="397">
        <v>1</v>
      </c>
      <c r="G341" s="397">
        <v>184.22</v>
      </c>
      <c r="H341" s="410">
        <v>1</v>
      </c>
      <c r="I341" s="397"/>
      <c r="J341" s="397"/>
      <c r="K341" s="410">
        <v>0</v>
      </c>
      <c r="L341" s="397">
        <v>1</v>
      </c>
      <c r="M341" s="398">
        <v>184.22</v>
      </c>
    </row>
    <row r="342" spans="1:13" ht="14.4" customHeight="1" x14ac:dyDescent="0.3">
      <c r="A342" s="393" t="s">
        <v>1566</v>
      </c>
      <c r="B342" s="394" t="s">
        <v>1485</v>
      </c>
      <c r="C342" s="394" t="s">
        <v>2173</v>
      </c>
      <c r="D342" s="394" t="s">
        <v>1846</v>
      </c>
      <c r="E342" s="394" t="s">
        <v>1717</v>
      </c>
      <c r="F342" s="397">
        <v>52</v>
      </c>
      <c r="G342" s="397">
        <v>9579.44</v>
      </c>
      <c r="H342" s="410">
        <v>1</v>
      </c>
      <c r="I342" s="397"/>
      <c r="J342" s="397"/>
      <c r="K342" s="410">
        <v>0</v>
      </c>
      <c r="L342" s="397">
        <v>52</v>
      </c>
      <c r="M342" s="398">
        <v>9579.44</v>
      </c>
    </row>
    <row r="343" spans="1:13" ht="14.4" customHeight="1" x14ac:dyDescent="0.3">
      <c r="A343" s="393" t="s">
        <v>1566</v>
      </c>
      <c r="B343" s="394" t="s">
        <v>1485</v>
      </c>
      <c r="C343" s="394" t="s">
        <v>2174</v>
      </c>
      <c r="D343" s="394" t="s">
        <v>2028</v>
      </c>
      <c r="E343" s="394" t="s">
        <v>2175</v>
      </c>
      <c r="F343" s="397">
        <v>1</v>
      </c>
      <c r="G343" s="397">
        <v>0</v>
      </c>
      <c r="H343" s="410"/>
      <c r="I343" s="397"/>
      <c r="J343" s="397"/>
      <c r="K343" s="410"/>
      <c r="L343" s="397">
        <v>1</v>
      </c>
      <c r="M343" s="398">
        <v>0</v>
      </c>
    </row>
    <row r="344" spans="1:13" ht="14.4" customHeight="1" x14ac:dyDescent="0.3">
      <c r="A344" s="393" t="s">
        <v>1566</v>
      </c>
      <c r="B344" s="394" t="s">
        <v>1485</v>
      </c>
      <c r="C344" s="394" t="s">
        <v>2047</v>
      </c>
      <c r="D344" s="394" t="s">
        <v>2048</v>
      </c>
      <c r="E344" s="394" t="s">
        <v>2049</v>
      </c>
      <c r="F344" s="397"/>
      <c r="G344" s="397"/>
      <c r="H344" s="410">
        <v>0</v>
      </c>
      <c r="I344" s="397">
        <v>19</v>
      </c>
      <c r="J344" s="397">
        <v>2625.04</v>
      </c>
      <c r="K344" s="410">
        <v>1</v>
      </c>
      <c r="L344" s="397">
        <v>19</v>
      </c>
      <c r="M344" s="398">
        <v>2625.04</v>
      </c>
    </row>
    <row r="345" spans="1:13" ht="14.4" customHeight="1" x14ac:dyDescent="0.3">
      <c r="A345" s="393" t="s">
        <v>1566</v>
      </c>
      <c r="B345" s="394" t="s">
        <v>1485</v>
      </c>
      <c r="C345" s="394" t="s">
        <v>2176</v>
      </c>
      <c r="D345" s="394" t="s">
        <v>2048</v>
      </c>
      <c r="E345" s="394" t="s">
        <v>1795</v>
      </c>
      <c r="F345" s="397">
        <v>5</v>
      </c>
      <c r="G345" s="397">
        <v>0</v>
      </c>
      <c r="H345" s="410"/>
      <c r="I345" s="397"/>
      <c r="J345" s="397"/>
      <c r="K345" s="410"/>
      <c r="L345" s="397">
        <v>5</v>
      </c>
      <c r="M345" s="398">
        <v>0</v>
      </c>
    </row>
    <row r="346" spans="1:13" ht="14.4" customHeight="1" x14ac:dyDescent="0.3">
      <c r="A346" s="393" t="s">
        <v>1566</v>
      </c>
      <c r="B346" s="394" t="s">
        <v>1485</v>
      </c>
      <c r="C346" s="394" t="s">
        <v>1845</v>
      </c>
      <c r="D346" s="394" t="s">
        <v>1846</v>
      </c>
      <c r="E346" s="394" t="s">
        <v>1717</v>
      </c>
      <c r="F346" s="397"/>
      <c r="G346" s="397"/>
      <c r="H346" s="410">
        <v>0</v>
      </c>
      <c r="I346" s="397">
        <v>12</v>
      </c>
      <c r="J346" s="397">
        <v>2210.64</v>
      </c>
      <c r="K346" s="410">
        <v>1</v>
      </c>
      <c r="L346" s="397">
        <v>12</v>
      </c>
      <c r="M346" s="398">
        <v>2210.64</v>
      </c>
    </row>
    <row r="347" spans="1:13" ht="14.4" customHeight="1" x14ac:dyDescent="0.3">
      <c r="A347" s="393" t="s">
        <v>1566</v>
      </c>
      <c r="B347" s="394" t="s">
        <v>1485</v>
      </c>
      <c r="C347" s="394" t="s">
        <v>1971</v>
      </c>
      <c r="D347" s="394" t="s">
        <v>1846</v>
      </c>
      <c r="E347" s="394" t="s">
        <v>1792</v>
      </c>
      <c r="F347" s="397">
        <v>6</v>
      </c>
      <c r="G347" s="397">
        <v>0</v>
      </c>
      <c r="H347" s="410"/>
      <c r="I347" s="397"/>
      <c r="J347" s="397"/>
      <c r="K347" s="410"/>
      <c r="L347" s="397">
        <v>6</v>
      </c>
      <c r="M347" s="398">
        <v>0</v>
      </c>
    </row>
    <row r="348" spans="1:13" ht="14.4" customHeight="1" x14ac:dyDescent="0.3">
      <c r="A348" s="393" t="s">
        <v>1566</v>
      </c>
      <c r="B348" s="394" t="s">
        <v>1485</v>
      </c>
      <c r="C348" s="394" t="s">
        <v>2177</v>
      </c>
      <c r="D348" s="394" t="s">
        <v>1846</v>
      </c>
      <c r="E348" s="394" t="s">
        <v>1717</v>
      </c>
      <c r="F348" s="397">
        <v>1</v>
      </c>
      <c r="G348" s="397">
        <v>184.22</v>
      </c>
      <c r="H348" s="410">
        <v>1</v>
      </c>
      <c r="I348" s="397"/>
      <c r="J348" s="397"/>
      <c r="K348" s="410">
        <v>0</v>
      </c>
      <c r="L348" s="397">
        <v>1</v>
      </c>
      <c r="M348" s="398">
        <v>184.22</v>
      </c>
    </row>
    <row r="349" spans="1:13" ht="14.4" customHeight="1" x14ac:dyDescent="0.3">
      <c r="A349" s="393" t="s">
        <v>1566</v>
      </c>
      <c r="B349" s="394" t="s">
        <v>1486</v>
      </c>
      <c r="C349" s="394" t="s">
        <v>1790</v>
      </c>
      <c r="D349" s="394" t="s">
        <v>1791</v>
      </c>
      <c r="E349" s="394" t="s">
        <v>1792</v>
      </c>
      <c r="F349" s="397"/>
      <c r="G349" s="397"/>
      <c r="H349" s="410">
        <v>0</v>
      </c>
      <c r="I349" s="397">
        <v>2</v>
      </c>
      <c r="J349" s="397">
        <v>799.84</v>
      </c>
      <c r="K349" s="410">
        <v>1</v>
      </c>
      <c r="L349" s="397">
        <v>2</v>
      </c>
      <c r="M349" s="398">
        <v>799.84</v>
      </c>
    </row>
    <row r="350" spans="1:13" ht="14.4" customHeight="1" x14ac:dyDescent="0.3">
      <c r="A350" s="393" t="s">
        <v>1566</v>
      </c>
      <c r="B350" s="394" t="s">
        <v>1488</v>
      </c>
      <c r="C350" s="394" t="s">
        <v>2178</v>
      </c>
      <c r="D350" s="394" t="s">
        <v>1113</v>
      </c>
      <c r="E350" s="394" t="s">
        <v>2179</v>
      </c>
      <c r="F350" s="397">
        <v>2</v>
      </c>
      <c r="G350" s="397">
        <v>0</v>
      </c>
      <c r="H350" s="410"/>
      <c r="I350" s="397"/>
      <c r="J350" s="397"/>
      <c r="K350" s="410"/>
      <c r="L350" s="397">
        <v>2</v>
      </c>
      <c r="M350" s="398">
        <v>0</v>
      </c>
    </row>
    <row r="351" spans="1:13" ht="14.4" customHeight="1" x14ac:dyDescent="0.3">
      <c r="A351" s="393" t="s">
        <v>1566</v>
      </c>
      <c r="B351" s="394" t="s">
        <v>1488</v>
      </c>
      <c r="C351" s="394" t="s">
        <v>2180</v>
      </c>
      <c r="D351" s="394" t="s">
        <v>2181</v>
      </c>
      <c r="E351" s="394" t="s">
        <v>2182</v>
      </c>
      <c r="F351" s="397">
        <v>2</v>
      </c>
      <c r="G351" s="397">
        <v>0</v>
      </c>
      <c r="H351" s="410"/>
      <c r="I351" s="397"/>
      <c r="J351" s="397"/>
      <c r="K351" s="410"/>
      <c r="L351" s="397">
        <v>2</v>
      </c>
      <c r="M351" s="398">
        <v>0</v>
      </c>
    </row>
    <row r="352" spans="1:13" ht="14.4" customHeight="1" x14ac:dyDescent="0.3">
      <c r="A352" s="393" t="s">
        <v>1566</v>
      </c>
      <c r="B352" s="394" t="s">
        <v>1710</v>
      </c>
      <c r="C352" s="394" t="s">
        <v>1711</v>
      </c>
      <c r="D352" s="394" t="s">
        <v>1712</v>
      </c>
      <c r="E352" s="394" t="s">
        <v>1713</v>
      </c>
      <c r="F352" s="397"/>
      <c r="G352" s="397"/>
      <c r="H352" s="410">
        <v>0</v>
      </c>
      <c r="I352" s="397">
        <v>5</v>
      </c>
      <c r="J352" s="397">
        <v>349.3</v>
      </c>
      <c r="K352" s="410">
        <v>1</v>
      </c>
      <c r="L352" s="397">
        <v>5</v>
      </c>
      <c r="M352" s="398">
        <v>349.3</v>
      </c>
    </row>
    <row r="353" spans="1:13" ht="14.4" customHeight="1" x14ac:dyDescent="0.3">
      <c r="A353" s="393" t="s">
        <v>1566</v>
      </c>
      <c r="B353" s="394" t="s">
        <v>1714</v>
      </c>
      <c r="C353" s="394" t="s">
        <v>2183</v>
      </c>
      <c r="D353" s="394" t="s">
        <v>1995</v>
      </c>
      <c r="E353" s="394" t="s">
        <v>2184</v>
      </c>
      <c r="F353" s="397">
        <v>1</v>
      </c>
      <c r="G353" s="397">
        <v>0</v>
      </c>
      <c r="H353" s="410"/>
      <c r="I353" s="397"/>
      <c r="J353" s="397"/>
      <c r="K353" s="410"/>
      <c r="L353" s="397">
        <v>1</v>
      </c>
      <c r="M353" s="398">
        <v>0</v>
      </c>
    </row>
    <row r="354" spans="1:13" ht="14.4" customHeight="1" x14ac:dyDescent="0.3">
      <c r="A354" s="393" t="s">
        <v>1566</v>
      </c>
      <c r="B354" s="394" t="s">
        <v>1714</v>
      </c>
      <c r="C354" s="394" t="s">
        <v>1994</v>
      </c>
      <c r="D354" s="394" t="s">
        <v>1995</v>
      </c>
      <c r="E354" s="394" t="s">
        <v>1717</v>
      </c>
      <c r="F354" s="397">
        <v>23</v>
      </c>
      <c r="G354" s="397">
        <v>1606.7799999999997</v>
      </c>
      <c r="H354" s="410">
        <v>1</v>
      </c>
      <c r="I354" s="397"/>
      <c r="J354" s="397"/>
      <c r="K354" s="410">
        <v>0</v>
      </c>
      <c r="L354" s="397">
        <v>23</v>
      </c>
      <c r="M354" s="398">
        <v>1606.7799999999997</v>
      </c>
    </row>
    <row r="355" spans="1:13" ht="14.4" customHeight="1" x14ac:dyDescent="0.3">
      <c r="A355" s="393" t="s">
        <v>1566</v>
      </c>
      <c r="B355" s="394" t="s">
        <v>1714</v>
      </c>
      <c r="C355" s="394" t="s">
        <v>1715</v>
      </c>
      <c r="D355" s="394" t="s">
        <v>1716</v>
      </c>
      <c r="E355" s="394" t="s">
        <v>1717</v>
      </c>
      <c r="F355" s="397"/>
      <c r="G355" s="397"/>
      <c r="H355" s="410">
        <v>0</v>
      </c>
      <c r="I355" s="397">
        <v>8</v>
      </c>
      <c r="J355" s="397">
        <v>558.88</v>
      </c>
      <c r="K355" s="410">
        <v>1</v>
      </c>
      <c r="L355" s="397">
        <v>8</v>
      </c>
      <c r="M355" s="398">
        <v>558.88</v>
      </c>
    </row>
    <row r="356" spans="1:13" ht="14.4" customHeight="1" x14ac:dyDescent="0.3">
      <c r="A356" s="393" t="s">
        <v>1566</v>
      </c>
      <c r="B356" s="394" t="s">
        <v>1714</v>
      </c>
      <c r="C356" s="394" t="s">
        <v>2185</v>
      </c>
      <c r="D356" s="394" t="s">
        <v>2186</v>
      </c>
      <c r="E356" s="394" t="s">
        <v>1717</v>
      </c>
      <c r="F356" s="397">
        <v>2</v>
      </c>
      <c r="G356" s="397">
        <v>139.72</v>
      </c>
      <c r="H356" s="410">
        <v>1</v>
      </c>
      <c r="I356" s="397"/>
      <c r="J356" s="397"/>
      <c r="K356" s="410">
        <v>0</v>
      </c>
      <c r="L356" s="397">
        <v>2</v>
      </c>
      <c r="M356" s="398">
        <v>139.72</v>
      </c>
    </row>
    <row r="357" spans="1:13" ht="14.4" customHeight="1" x14ac:dyDescent="0.3">
      <c r="A357" s="393" t="s">
        <v>1567</v>
      </c>
      <c r="B357" s="394" t="s">
        <v>1827</v>
      </c>
      <c r="C357" s="394" t="s">
        <v>2045</v>
      </c>
      <c r="D357" s="394" t="s">
        <v>1832</v>
      </c>
      <c r="E357" s="394" t="s">
        <v>2046</v>
      </c>
      <c r="F357" s="397"/>
      <c r="G357" s="397"/>
      <c r="H357" s="410">
        <v>0</v>
      </c>
      <c r="I357" s="397">
        <v>10</v>
      </c>
      <c r="J357" s="397">
        <v>2544.3000000000002</v>
      </c>
      <c r="K357" s="410">
        <v>1</v>
      </c>
      <c r="L357" s="397">
        <v>10</v>
      </c>
      <c r="M357" s="398">
        <v>2544.3000000000002</v>
      </c>
    </row>
    <row r="358" spans="1:13" ht="14.4" customHeight="1" x14ac:dyDescent="0.3">
      <c r="A358" s="393" t="s">
        <v>1567</v>
      </c>
      <c r="B358" s="394" t="s">
        <v>1827</v>
      </c>
      <c r="C358" s="394" t="s">
        <v>1831</v>
      </c>
      <c r="D358" s="394" t="s">
        <v>1832</v>
      </c>
      <c r="E358" s="394" t="s">
        <v>1833</v>
      </c>
      <c r="F358" s="397"/>
      <c r="G358" s="397"/>
      <c r="H358" s="410">
        <v>0</v>
      </c>
      <c r="I358" s="397">
        <v>3</v>
      </c>
      <c r="J358" s="397">
        <v>2289.8999999999996</v>
      </c>
      <c r="K358" s="410">
        <v>1</v>
      </c>
      <c r="L358" s="397">
        <v>3</v>
      </c>
      <c r="M358" s="398">
        <v>2289.8999999999996</v>
      </c>
    </row>
    <row r="359" spans="1:13" ht="14.4" customHeight="1" x14ac:dyDescent="0.3">
      <c r="A359" s="393" t="s">
        <v>1567</v>
      </c>
      <c r="B359" s="394" t="s">
        <v>1834</v>
      </c>
      <c r="C359" s="394" t="s">
        <v>1988</v>
      </c>
      <c r="D359" s="394" t="s">
        <v>1989</v>
      </c>
      <c r="E359" s="394" t="s">
        <v>1990</v>
      </c>
      <c r="F359" s="397">
        <v>3</v>
      </c>
      <c r="G359" s="397">
        <v>0</v>
      </c>
      <c r="H359" s="410"/>
      <c r="I359" s="397"/>
      <c r="J359" s="397"/>
      <c r="K359" s="410"/>
      <c r="L359" s="397">
        <v>3</v>
      </c>
      <c r="M359" s="398">
        <v>0</v>
      </c>
    </row>
    <row r="360" spans="1:13" ht="14.4" customHeight="1" x14ac:dyDescent="0.3">
      <c r="A360" s="393" t="s">
        <v>1567</v>
      </c>
      <c r="B360" s="394" t="s">
        <v>1834</v>
      </c>
      <c r="C360" s="394" t="s">
        <v>1835</v>
      </c>
      <c r="D360" s="394" t="s">
        <v>1836</v>
      </c>
      <c r="E360" s="394" t="s">
        <v>1837</v>
      </c>
      <c r="F360" s="397"/>
      <c r="G360" s="397"/>
      <c r="H360" s="410">
        <v>0</v>
      </c>
      <c r="I360" s="397">
        <v>8</v>
      </c>
      <c r="J360" s="397">
        <v>332.4</v>
      </c>
      <c r="K360" s="410">
        <v>1</v>
      </c>
      <c r="L360" s="397">
        <v>8</v>
      </c>
      <c r="M360" s="398">
        <v>332.4</v>
      </c>
    </row>
    <row r="361" spans="1:13" ht="14.4" customHeight="1" x14ac:dyDescent="0.3">
      <c r="A361" s="393" t="s">
        <v>1567</v>
      </c>
      <c r="B361" s="394" t="s">
        <v>1480</v>
      </c>
      <c r="C361" s="394" t="s">
        <v>1096</v>
      </c>
      <c r="D361" s="394" t="s">
        <v>1481</v>
      </c>
      <c r="E361" s="394" t="s">
        <v>1482</v>
      </c>
      <c r="F361" s="397"/>
      <c r="G361" s="397"/>
      <c r="H361" s="410">
        <v>0</v>
      </c>
      <c r="I361" s="397">
        <v>6</v>
      </c>
      <c r="J361" s="397">
        <v>1999.8600000000001</v>
      </c>
      <c r="K361" s="410">
        <v>1</v>
      </c>
      <c r="L361" s="397">
        <v>6</v>
      </c>
      <c r="M361" s="398">
        <v>1999.8600000000001</v>
      </c>
    </row>
    <row r="362" spans="1:13" ht="14.4" customHeight="1" x14ac:dyDescent="0.3">
      <c r="A362" s="393" t="s">
        <v>1567</v>
      </c>
      <c r="B362" s="394" t="s">
        <v>1480</v>
      </c>
      <c r="C362" s="394" t="s">
        <v>1841</v>
      </c>
      <c r="D362" s="394" t="s">
        <v>1842</v>
      </c>
      <c r="E362" s="394" t="s">
        <v>1843</v>
      </c>
      <c r="F362" s="397"/>
      <c r="G362" s="397"/>
      <c r="H362" s="410">
        <v>0</v>
      </c>
      <c r="I362" s="397">
        <v>19</v>
      </c>
      <c r="J362" s="397">
        <v>6332.89</v>
      </c>
      <c r="K362" s="410">
        <v>1</v>
      </c>
      <c r="L362" s="397">
        <v>19</v>
      </c>
      <c r="M362" s="398">
        <v>6332.89</v>
      </c>
    </row>
    <row r="363" spans="1:13" ht="14.4" customHeight="1" x14ac:dyDescent="0.3">
      <c r="A363" s="393" t="s">
        <v>1567</v>
      </c>
      <c r="B363" s="394" t="s">
        <v>1485</v>
      </c>
      <c r="C363" s="394" t="s">
        <v>2047</v>
      </c>
      <c r="D363" s="394" t="s">
        <v>2048</v>
      </c>
      <c r="E363" s="394" t="s">
        <v>2049</v>
      </c>
      <c r="F363" s="397"/>
      <c r="G363" s="397"/>
      <c r="H363" s="410">
        <v>0</v>
      </c>
      <c r="I363" s="397">
        <v>8</v>
      </c>
      <c r="J363" s="397">
        <v>1105.28</v>
      </c>
      <c r="K363" s="410">
        <v>1</v>
      </c>
      <c r="L363" s="397">
        <v>8</v>
      </c>
      <c r="M363" s="398">
        <v>1105.28</v>
      </c>
    </row>
    <row r="364" spans="1:13" ht="14.4" customHeight="1" x14ac:dyDescent="0.3">
      <c r="A364" s="393" t="s">
        <v>1567</v>
      </c>
      <c r="B364" s="394" t="s">
        <v>1488</v>
      </c>
      <c r="C364" s="394" t="s">
        <v>1112</v>
      </c>
      <c r="D364" s="394" t="s">
        <v>1113</v>
      </c>
      <c r="E364" s="394" t="s">
        <v>1114</v>
      </c>
      <c r="F364" s="397"/>
      <c r="G364" s="397"/>
      <c r="H364" s="410">
        <v>0</v>
      </c>
      <c r="I364" s="397">
        <v>3</v>
      </c>
      <c r="J364" s="397">
        <v>666.75</v>
      </c>
      <c r="K364" s="410">
        <v>1</v>
      </c>
      <c r="L364" s="397">
        <v>3</v>
      </c>
      <c r="M364" s="398">
        <v>666.75</v>
      </c>
    </row>
    <row r="365" spans="1:13" ht="14.4" customHeight="1" x14ac:dyDescent="0.3">
      <c r="A365" s="393" t="s">
        <v>1567</v>
      </c>
      <c r="B365" s="394" t="s">
        <v>1710</v>
      </c>
      <c r="C365" s="394" t="s">
        <v>1711</v>
      </c>
      <c r="D365" s="394" t="s">
        <v>1712</v>
      </c>
      <c r="E365" s="394" t="s">
        <v>1713</v>
      </c>
      <c r="F365" s="397"/>
      <c r="G365" s="397"/>
      <c r="H365" s="410">
        <v>0</v>
      </c>
      <c r="I365" s="397">
        <v>32</v>
      </c>
      <c r="J365" s="397">
        <v>2235.52</v>
      </c>
      <c r="K365" s="410">
        <v>1</v>
      </c>
      <c r="L365" s="397">
        <v>32</v>
      </c>
      <c r="M365" s="398">
        <v>2235.52</v>
      </c>
    </row>
    <row r="366" spans="1:13" ht="14.4" customHeight="1" x14ac:dyDescent="0.3">
      <c r="A366" s="393" t="s">
        <v>1567</v>
      </c>
      <c r="B366" s="394" t="s">
        <v>1714</v>
      </c>
      <c r="C366" s="394" t="s">
        <v>1715</v>
      </c>
      <c r="D366" s="394" t="s">
        <v>1716</v>
      </c>
      <c r="E366" s="394" t="s">
        <v>1717</v>
      </c>
      <c r="F366" s="397"/>
      <c r="G366" s="397"/>
      <c r="H366" s="410">
        <v>0</v>
      </c>
      <c r="I366" s="397">
        <v>2</v>
      </c>
      <c r="J366" s="397">
        <v>139.72</v>
      </c>
      <c r="K366" s="410">
        <v>1</v>
      </c>
      <c r="L366" s="397">
        <v>2</v>
      </c>
      <c r="M366" s="398">
        <v>139.72</v>
      </c>
    </row>
    <row r="367" spans="1:13" ht="14.4" customHeight="1" x14ac:dyDescent="0.3">
      <c r="A367" s="393" t="s">
        <v>1567</v>
      </c>
      <c r="B367" s="394" t="s">
        <v>2187</v>
      </c>
      <c r="C367" s="394" t="s">
        <v>2188</v>
      </c>
      <c r="D367" s="394" t="s">
        <v>2189</v>
      </c>
      <c r="E367" s="394" t="s">
        <v>2190</v>
      </c>
      <c r="F367" s="397"/>
      <c r="G367" s="397"/>
      <c r="H367" s="410">
        <v>0</v>
      </c>
      <c r="I367" s="397">
        <v>1</v>
      </c>
      <c r="J367" s="397">
        <v>4283.43</v>
      </c>
      <c r="K367" s="410">
        <v>1</v>
      </c>
      <c r="L367" s="397">
        <v>1</v>
      </c>
      <c r="M367" s="398">
        <v>4283.43</v>
      </c>
    </row>
    <row r="368" spans="1:13" ht="14.4" customHeight="1" x14ac:dyDescent="0.3">
      <c r="A368" s="393" t="s">
        <v>1568</v>
      </c>
      <c r="B368" s="394" t="s">
        <v>1786</v>
      </c>
      <c r="C368" s="394" t="s">
        <v>2191</v>
      </c>
      <c r="D368" s="394" t="s">
        <v>2125</v>
      </c>
      <c r="E368" s="394" t="s">
        <v>2192</v>
      </c>
      <c r="F368" s="397">
        <v>1</v>
      </c>
      <c r="G368" s="397">
        <v>0</v>
      </c>
      <c r="H368" s="410"/>
      <c r="I368" s="397"/>
      <c r="J368" s="397"/>
      <c r="K368" s="410"/>
      <c r="L368" s="397">
        <v>1</v>
      </c>
      <c r="M368" s="398">
        <v>0</v>
      </c>
    </row>
    <row r="369" spans="1:13" ht="14.4" customHeight="1" x14ac:dyDescent="0.3">
      <c r="A369" s="393" t="s">
        <v>1568</v>
      </c>
      <c r="B369" s="394" t="s">
        <v>1786</v>
      </c>
      <c r="C369" s="394" t="s">
        <v>2124</v>
      </c>
      <c r="D369" s="394" t="s">
        <v>2125</v>
      </c>
      <c r="E369" s="394" t="s">
        <v>2126</v>
      </c>
      <c r="F369" s="397"/>
      <c r="G369" s="397"/>
      <c r="H369" s="410">
        <v>0</v>
      </c>
      <c r="I369" s="397">
        <v>3</v>
      </c>
      <c r="J369" s="397">
        <v>151.71</v>
      </c>
      <c r="K369" s="410">
        <v>1</v>
      </c>
      <c r="L369" s="397">
        <v>3</v>
      </c>
      <c r="M369" s="398">
        <v>151.71</v>
      </c>
    </row>
    <row r="370" spans="1:13" ht="14.4" customHeight="1" x14ac:dyDescent="0.3">
      <c r="A370" s="393" t="s">
        <v>1568</v>
      </c>
      <c r="B370" s="394" t="s">
        <v>1486</v>
      </c>
      <c r="C370" s="394" t="s">
        <v>1790</v>
      </c>
      <c r="D370" s="394" t="s">
        <v>1791</v>
      </c>
      <c r="E370" s="394" t="s">
        <v>1792</v>
      </c>
      <c r="F370" s="397"/>
      <c r="G370" s="397"/>
      <c r="H370" s="410">
        <v>0</v>
      </c>
      <c r="I370" s="397">
        <v>2</v>
      </c>
      <c r="J370" s="397">
        <v>799.84</v>
      </c>
      <c r="K370" s="410">
        <v>1</v>
      </c>
      <c r="L370" s="397">
        <v>2</v>
      </c>
      <c r="M370" s="398">
        <v>799.84</v>
      </c>
    </row>
    <row r="371" spans="1:13" ht="14.4" customHeight="1" x14ac:dyDescent="0.3">
      <c r="A371" s="393" t="s">
        <v>1568</v>
      </c>
      <c r="B371" s="394" t="s">
        <v>1488</v>
      </c>
      <c r="C371" s="394" t="s">
        <v>1112</v>
      </c>
      <c r="D371" s="394" t="s">
        <v>1113</v>
      </c>
      <c r="E371" s="394" t="s">
        <v>1114</v>
      </c>
      <c r="F371" s="397"/>
      <c r="G371" s="397"/>
      <c r="H371" s="410">
        <v>0</v>
      </c>
      <c r="I371" s="397">
        <v>1</v>
      </c>
      <c r="J371" s="397">
        <v>222.25</v>
      </c>
      <c r="K371" s="410">
        <v>1</v>
      </c>
      <c r="L371" s="397">
        <v>1</v>
      </c>
      <c r="M371" s="398">
        <v>222.25</v>
      </c>
    </row>
    <row r="372" spans="1:13" ht="14.4" customHeight="1" x14ac:dyDescent="0.3">
      <c r="A372" s="393" t="s">
        <v>1568</v>
      </c>
      <c r="B372" s="394" t="s">
        <v>1820</v>
      </c>
      <c r="C372" s="394" t="s">
        <v>1821</v>
      </c>
      <c r="D372" s="394" t="s">
        <v>1822</v>
      </c>
      <c r="E372" s="394" t="s">
        <v>1823</v>
      </c>
      <c r="F372" s="397"/>
      <c r="G372" s="397"/>
      <c r="H372" s="410">
        <v>0</v>
      </c>
      <c r="I372" s="397">
        <v>1</v>
      </c>
      <c r="J372" s="397">
        <v>154.01</v>
      </c>
      <c r="K372" s="410">
        <v>1</v>
      </c>
      <c r="L372" s="397">
        <v>1</v>
      </c>
      <c r="M372" s="398">
        <v>154.01</v>
      </c>
    </row>
    <row r="373" spans="1:13" ht="14.4" customHeight="1" x14ac:dyDescent="0.3">
      <c r="A373" s="393" t="s">
        <v>1568</v>
      </c>
      <c r="B373" s="394" t="s">
        <v>1847</v>
      </c>
      <c r="C373" s="394" t="s">
        <v>1905</v>
      </c>
      <c r="D373" s="394" t="s">
        <v>1849</v>
      </c>
      <c r="E373" s="394" t="s">
        <v>1872</v>
      </c>
      <c r="F373" s="397"/>
      <c r="G373" s="397"/>
      <c r="H373" s="410">
        <v>0</v>
      </c>
      <c r="I373" s="397">
        <v>2</v>
      </c>
      <c r="J373" s="397">
        <v>193.26</v>
      </c>
      <c r="K373" s="410">
        <v>1</v>
      </c>
      <c r="L373" s="397">
        <v>2</v>
      </c>
      <c r="M373" s="398">
        <v>193.26</v>
      </c>
    </row>
    <row r="374" spans="1:13" ht="14.4" customHeight="1" x14ac:dyDescent="0.3">
      <c r="A374" s="393" t="s">
        <v>1568</v>
      </c>
      <c r="B374" s="394" t="s">
        <v>2193</v>
      </c>
      <c r="C374" s="394" t="s">
        <v>2194</v>
      </c>
      <c r="D374" s="394" t="s">
        <v>2195</v>
      </c>
      <c r="E374" s="394" t="s">
        <v>2196</v>
      </c>
      <c r="F374" s="397"/>
      <c r="G374" s="397"/>
      <c r="H374" s="410">
        <v>0</v>
      </c>
      <c r="I374" s="397">
        <v>1</v>
      </c>
      <c r="J374" s="397">
        <v>418.37</v>
      </c>
      <c r="K374" s="410">
        <v>1</v>
      </c>
      <c r="L374" s="397">
        <v>1</v>
      </c>
      <c r="M374" s="398">
        <v>418.37</v>
      </c>
    </row>
    <row r="375" spans="1:13" ht="14.4" customHeight="1" x14ac:dyDescent="0.3">
      <c r="A375" s="393" t="s">
        <v>1569</v>
      </c>
      <c r="B375" s="394" t="s">
        <v>1462</v>
      </c>
      <c r="C375" s="394" t="s">
        <v>1708</v>
      </c>
      <c r="D375" s="394" t="s">
        <v>586</v>
      </c>
      <c r="E375" s="394" t="s">
        <v>1709</v>
      </c>
      <c r="F375" s="397"/>
      <c r="G375" s="397"/>
      <c r="H375" s="410">
        <v>0</v>
      </c>
      <c r="I375" s="397">
        <v>1</v>
      </c>
      <c r="J375" s="397">
        <v>95.24</v>
      </c>
      <c r="K375" s="410">
        <v>1</v>
      </c>
      <c r="L375" s="397">
        <v>1</v>
      </c>
      <c r="M375" s="398">
        <v>95.24</v>
      </c>
    </row>
    <row r="376" spans="1:13" ht="14.4" customHeight="1" x14ac:dyDescent="0.3">
      <c r="A376" s="393" t="s">
        <v>1569</v>
      </c>
      <c r="B376" s="394" t="s">
        <v>1480</v>
      </c>
      <c r="C376" s="394" t="s">
        <v>1954</v>
      </c>
      <c r="D376" s="394" t="s">
        <v>1481</v>
      </c>
      <c r="E376" s="394" t="s">
        <v>1955</v>
      </c>
      <c r="F376" s="397">
        <v>3</v>
      </c>
      <c r="G376" s="397">
        <v>0</v>
      </c>
      <c r="H376" s="410"/>
      <c r="I376" s="397"/>
      <c r="J376" s="397"/>
      <c r="K376" s="410"/>
      <c r="L376" s="397">
        <v>3</v>
      </c>
      <c r="M376" s="398">
        <v>0</v>
      </c>
    </row>
    <row r="377" spans="1:13" ht="14.4" customHeight="1" x14ac:dyDescent="0.3">
      <c r="A377" s="393" t="s">
        <v>1569</v>
      </c>
      <c r="B377" s="394" t="s">
        <v>1480</v>
      </c>
      <c r="C377" s="394" t="s">
        <v>1096</v>
      </c>
      <c r="D377" s="394" t="s">
        <v>1481</v>
      </c>
      <c r="E377" s="394" t="s">
        <v>1482</v>
      </c>
      <c r="F377" s="397"/>
      <c r="G377" s="397"/>
      <c r="H377" s="410">
        <v>0</v>
      </c>
      <c r="I377" s="397">
        <v>13</v>
      </c>
      <c r="J377" s="397">
        <v>4333.0300000000007</v>
      </c>
      <c r="K377" s="410">
        <v>1</v>
      </c>
      <c r="L377" s="397">
        <v>13</v>
      </c>
      <c r="M377" s="398">
        <v>4333.0300000000007</v>
      </c>
    </row>
    <row r="378" spans="1:13" ht="14.4" customHeight="1" x14ac:dyDescent="0.3">
      <c r="A378" s="393" t="s">
        <v>1569</v>
      </c>
      <c r="B378" s="394" t="s">
        <v>1480</v>
      </c>
      <c r="C378" s="394" t="s">
        <v>1956</v>
      </c>
      <c r="D378" s="394" t="s">
        <v>1957</v>
      </c>
      <c r="E378" s="394" t="s">
        <v>1958</v>
      </c>
      <c r="F378" s="397"/>
      <c r="G378" s="397"/>
      <c r="H378" s="410">
        <v>0</v>
      </c>
      <c r="I378" s="397">
        <v>1</v>
      </c>
      <c r="J378" s="397">
        <v>152.36000000000001</v>
      </c>
      <c r="K378" s="410">
        <v>1</v>
      </c>
      <c r="L378" s="397">
        <v>1</v>
      </c>
      <c r="M378" s="398">
        <v>152.36000000000001</v>
      </c>
    </row>
    <row r="379" spans="1:13" ht="14.4" customHeight="1" x14ac:dyDescent="0.3">
      <c r="A379" s="393" t="s">
        <v>1569</v>
      </c>
      <c r="B379" s="394" t="s">
        <v>1847</v>
      </c>
      <c r="C379" s="394" t="s">
        <v>1848</v>
      </c>
      <c r="D379" s="394" t="s">
        <v>1849</v>
      </c>
      <c r="E379" s="394" t="s">
        <v>1850</v>
      </c>
      <c r="F379" s="397"/>
      <c r="G379" s="397"/>
      <c r="H379" s="410">
        <v>0</v>
      </c>
      <c r="I379" s="397">
        <v>1</v>
      </c>
      <c r="J379" s="397">
        <v>193.26</v>
      </c>
      <c r="K379" s="410">
        <v>1</v>
      </c>
      <c r="L379" s="397">
        <v>1</v>
      </c>
      <c r="M379" s="398">
        <v>193.26</v>
      </c>
    </row>
    <row r="380" spans="1:13" ht="14.4" customHeight="1" x14ac:dyDescent="0.3">
      <c r="A380" s="393" t="s">
        <v>1569</v>
      </c>
      <c r="B380" s="394" t="s">
        <v>1500</v>
      </c>
      <c r="C380" s="394" t="s">
        <v>1815</v>
      </c>
      <c r="D380" s="394" t="s">
        <v>1052</v>
      </c>
      <c r="E380" s="394" t="s">
        <v>785</v>
      </c>
      <c r="F380" s="397"/>
      <c r="G380" s="397"/>
      <c r="H380" s="410">
        <v>0</v>
      </c>
      <c r="I380" s="397">
        <v>1</v>
      </c>
      <c r="J380" s="397">
        <v>137.74</v>
      </c>
      <c r="K380" s="410">
        <v>1</v>
      </c>
      <c r="L380" s="397">
        <v>1</v>
      </c>
      <c r="M380" s="398">
        <v>137.74</v>
      </c>
    </row>
    <row r="381" spans="1:13" ht="14.4" customHeight="1" x14ac:dyDescent="0.3">
      <c r="A381" s="393" t="s">
        <v>1570</v>
      </c>
      <c r="B381" s="394" t="s">
        <v>1485</v>
      </c>
      <c r="C381" s="394" t="s">
        <v>1845</v>
      </c>
      <c r="D381" s="394" t="s">
        <v>1846</v>
      </c>
      <c r="E381" s="394" t="s">
        <v>1717</v>
      </c>
      <c r="F381" s="397"/>
      <c r="G381" s="397"/>
      <c r="H381" s="410">
        <v>0</v>
      </c>
      <c r="I381" s="397">
        <v>1</v>
      </c>
      <c r="J381" s="397">
        <v>184.22</v>
      </c>
      <c r="K381" s="410">
        <v>1</v>
      </c>
      <c r="L381" s="397">
        <v>1</v>
      </c>
      <c r="M381" s="398">
        <v>184.22</v>
      </c>
    </row>
    <row r="382" spans="1:13" ht="14.4" customHeight="1" x14ac:dyDescent="0.3">
      <c r="A382" s="393" t="s">
        <v>1570</v>
      </c>
      <c r="B382" s="394" t="s">
        <v>1489</v>
      </c>
      <c r="C382" s="394" t="s">
        <v>1805</v>
      </c>
      <c r="D382" s="394" t="s">
        <v>1806</v>
      </c>
      <c r="E382" s="394" t="s">
        <v>1807</v>
      </c>
      <c r="F382" s="397"/>
      <c r="G382" s="397"/>
      <c r="H382" s="410">
        <v>0</v>
      </c>
      <c r="I382" s="397">
        <v>1</v>
      </c>
      <c r="J382" s="397">
        <v>41.5</v>
      </c>
      <c r="K382" s="410">
        <v>1</v>
      </c>
      <c r="L382" s="397">
        <v>1</v>
      </c>
      <c r="M382" s="398">
        <v>41.5</v>
      </c>
    </row>
    <row r="383" spans="1:13" ht="14.4" customHeight="1" x14ac:dyDescent="0.3">
      <c r="A383" s="393" t="s">
        <v>1571</v>
      </c>
      <c r="B383" s="394" t="s">
        <v>1462</v>
      </c>
      <c r="C383" s="394" t="s">
        <v>1708</v>
      </c>
      <c r="D383" s="394" t="s">
        <v>586</v>
      </c>
      <c r="E383" s="394" t="s">
        <v>1709</v>
      </c>
      <c r="F383" s="397"/>
      <c r="G383" s="397"/>
      <c r="H383" s="410">
        <v>0</v>
      </c>
      <c r="I383" s="397">
        <v>1</v>
      </c>
      <c r="J383" s="397">
        <v>95.24</v>
      </c>
      <c r="K383" s="410">
        <v>1</v>
      </c>
      <c r="L383" s="397">
        <v>1</v>
      </c>
      <c r="M383" s="398">
        <v>95.24</v>
      </c>
    </row>
    <row r="384" spans="1:13" ht="14.4" customHeight="1" x14ac:dyDescent="0.3">
      <c r="A384" s="393" t="s">
        <v>1571</v>
      </c>
      <c r="B384" s="394" t="s">
        <v>1462</v>
      </c>
      <c r="C384" s="394" t="s">
        <v>585</v>
      </c>
      <c r="D384" s="394" t="s">
        <v>586</v>
      </c>
      <c r="E384" s="394" t="s">
        <v>587</v>
      </c>
      <c r="F384" s="397"/>
      <c r="G384" s="397"/>
      <c r="H384" s="410">
        <v>0</v>
      </c>
      <c r="I384" s="397">
        <v>2</v>
      </c>
      <c r="J384" s="397">
        <v>380.96</v>
      </c>
      <c r="K384" s="410">
        <v>1</v>
      </c>
      <c r="L384" s="397">
        <v>2</v>
      </c>
      <c r="M384" s="398">
        <v>380.96</v>
      </c>
    </row>
    <row r="385" spans="1:13" ht="14.4" customHeight="1" x14ac:dyDescent="0.3">
      <c r="A385" s="393" t="s">
        <v>1571</v>
      </c>
      <c r="B385" s="394" t="s">
        <v>1462</v>
      </c>
      <c r="C385" s="394" t="s">
        <v>589</v>
      </c>
      <c r="D385" s="394" t="s">
        <v>586</v>
      </c>
      <c r="E385" s="394" t="s">
        <v>590</v>
      </c>
      <c r="F385" s="397"/>
      <c r="G385" s="397"/>
      <c r="H385" s="410">
        <v>0</v>
      </c>
      <c r="I385" s="397">
        <v>3</v>
      </c>
      <c r="J385" s="397">
        <v>1836.78</v>
      </c>
      <c r="K385" s="410">
        <v>1</v>
      </c>
      <c r="L385" s="397">
        <v>3</v>
      </c>
      <c r="M385" s="398">
        <v>1836.78</v>
      </c>
    </row>
    <row r="386" spans="1:13" ht="14.4" customHeight="1" x14ac:dyDescent="0.3">
      <c r="A386" s="393" t="s">
        <v>1571</v>
      </c>
      <c r="B386" s="394" t="s">
        <v>1465</v>
      </c>
      <c r="C386" s="394" t="s">
        <v>2197</v>
      </c>
      <c r="D386" s="394" t="s">
        <v>2198</v>
      </c>
      <c r="E386" s="394" t="s">
        <v>2199</v>
      </c>
      <c r="F386" s="397">
        <v>3</v>
      </c>
      <c r="G386" s="397">
        <v>1922.6100000000001</v>
      </c>
      <c r="H386" s="410">
        <v>1</v>
      </c>
      <c r="I386" s="397"/>
      <c r="J386" s="397"/>
      <c r="K386" s="410">
        <v>0</v>
      </c>
      <c r="L386" s="397">
        <v>3</v>
      </c>
      <c r="M386" s="398">
        <v>1922.6100000000001</v>
      </c>
    </row>
    <row r="387" spans="1:13" ht="14.4" customHeight="1" x14ac:dyDescent="0.3">
      <c r="A387" s="393" t="s">
        <v>1571</v>
      </c>
      <c r="B387" s="394" t="s">
        <v>1465</v>
      </c>
      <c r="C387" s="394" t="s">
        <v>2200</v>
      </c>
      <c r="D387" s="394" t="s">
        <v>2201</v>
      </c>
      <c r="E387" s="394" t="s">
        <v>2202</v>
      </c>
      <c r="F387" s="397"/>
      <c r="G387" s="397"/>
      <c r="H387" s="410">
        <v>0</v>
      </c>
      <c r="I387" s="397">
        <v>1</v>
      </c>
      <c r="J387" s="397">
        <v>630.53</v>
      </c>
      <c r="K387" s="410">
        <v>1</v>
      </c>
      <c r="L387" s="397">
        <v>1</v>
      </c>
      <c r="M387" s="398">
        <v>630.53</v>
      </c>
    </row>
    <row r="388" spans="1:13" ht="14.4" customHeight="1" x14ac:dyDescent="0.3">
      <c r="A388" s="393" t="s">
        <v>1571</v>
      </c>
      <c r="B388" s="394" t="s">
        <v>2203</v>
      </c>
      <c r="C388" s="394" t="s">
        <v>2204</v>
      </c>
      <c r="D388" s="394" t="s">
        <v>2205</v>
      </c>
      <c r="E388" s="394" t="s">
        <v>2206</v>
      </c>
      <c r="F388" s="397"/>
      <c r="G388" s="397"/>
      <c r="H388" s="410">
        <v>0</v>
      </c>
      <c r="I388" s="397">
        <v>1</v>
      </c>
      <c r="J388" s="397">
        <v>190.48</v>
      </c>
      <c r="K388" s="410">
        <v>1</v>
      </c>
      <c r="L388" s="397">
        <v>1</v>
      </c>
      <c r="M388" s="398">
        <v>190.48</v>
      </c>
    </row>
    <row r="389" spans="1:13" ht="14.4" customHeight="1" x14ac:dyDescent="0.3">
      <c r="A389" s="393" t="s">
        <v>1571</v>
      </c>
      <c r="B389" s="394" t="s">
        <v>2203</v>
      </c>
      <c r="C389" s="394" t="s">
        <v>2207</v>
      </c>
      <c r="D389" s="394" t="s">
        <v>2205</v>
      </c>
      <c r="E389" s="394" t="s">
        <v>2208</v>
      </c>
      <c r="F389" s="397"/>
      <c r="G389" s="397"/>
      <c r="H389" s="410">
        <v>0</v>
      </c>
      <c r="I389" s="397">
        <v>3</v>
      </c>
      <c r="J389" s="397">
        <v>1142.8799999999999</v>
      </c>
      <c r="K389" s="410">
        <v>1</v>
      </c>
      <c r="L389" s="397">
        <v>3</v>
      </c>
      <c r="M389" s="398">
        <v>1142.8799999999999</v>
      </c>
    </row>
    <row r="390" spans="1:13" ht="14.4" customHeight="1" x14ac:dyDescent="0.3">
      <c r="A390" s="393" t="s">
        <v>1571</v>
      </c>
      <c r="B390" s="394" t="s">
        <v>1466</v>
      </c>
      <c r="C390" s="394" t="s">
        <v>1022</v>
      </c>
      <c r="D390" s="394" t="s">
        <v>1023</v>
      </c>
      <c r="E390" s="394" t="s">
        <v>496</v>
      </c>
      <c r="F390" s="397"/>
      <c r="G390" s="397"/>
      <c r="H390" s="410">
        <v>0</v>
      </c>
      <c r="I390" s="397">
        <v>1</v>
      </c>
      <c r="J390" s="397">
        <v>56.01</v>
      </c>
      <c r="K390" s="410">
        <v>1</v>
      </c>
      <c r="L390" s="397">
        <v>1</v>
      </c>
      <c r="M390" s="398">
        <v>56.01</v>
      </c>
    </row>
    <row r="391" spans="1:13" ht="14.4" customHeight="1" x14ac:dyDescent="0.3">
      <c r="A391" s="393" t="s">
        <v>1571</v>
      </c>
      <c r="B391" s="394" t="s">
        <v>1466</v>
      </c>
      <c r="C391" s="394" t="s">
        <v>2067</v>
      </c>
      <c r="D391" s="394" t="s">
        <v>1023</v>
      </c>
      <c r="E391" s="394" t="s">
        <v>2068</v>
      </c>
      <c r="F391" s="397"/>
      <c r="G391" s="397"/>
      <c r="H391" s="410">
        <v>0</v>
      </c>
      <c r="I391" s="397">
        <v>7</v>
      </c>
      <c r="J391" s="397">
        <v>980.21</v>
      </c>
      <c r="K391" s="410">
        <v>1</v>
      </c>
      <c r="L391" s="397">
        <v>7</v>
      </c>
      <c r="M391" s="398">
        <v>980.21</v>
      </c>
    </row>
    <row r="392" spans="1:13" ht="14.4" customHeight="1" x14ac:dyDescent="0.3">
      <c r="A392" s="393" t="s">
        <v>1571</v>
      </c>
      <c r="B392" s="394" t="s">
        <v>1466</v>
      </c>
      <c r="C392" s="394" t="s">
        <v>2069</v>
      </c>
      <c r="D392" s="394" t="s">
        <v>2070</v>
      </c>
      <c r="E392" s="394" t="s">
        <v>2071</v>
      </c>
      <c r="F392" s="397">
        <v>7</v>
      </c>
      <c r="G392" s="397">
        <v>980.21</v>
      </c>
      <c r="H392" s="410">
        <v>1</v>
      </c>
      <c r="I392" s="397"/>
      <c r="J392" s="397"/>
      <c r="K392" s="410">
        <v>0</v>
      </c>
      <c r="L392" s="397">
        <v>7</v>
      </c>
      <c r="M392" s="398">
        <v>980.21</v>
      </c>
    </row>
    <row r="393" spans="1:13" ht="14.4" customHeight="1" x14ac:dyDescent="0.3">
      <c r="A393" s="393" t="s">
        <v>1571</v>
      </c>
      <c r="B393" s="394" t="s">
        <v>1466</v>
      </c>
      <c r="C393" s="394" t="s">
        <v>2209</v>
      </c>
      <c r="D393" s="394" t="s">
        <v>2070</v>
      </c>
      <c r="E393" s="394" t="s">
        <v>2210</v>
      </c>
      <c r="F393" s="397">
        <v>2</v>
      </c>
      <c r="G393" s="397">
        <v>280.06</v>
      </c>
      <c r="H393" s="410">
        <v>1</v>
      </c>
      <c r="I393" s="397"/>
      <c r="J393" s="397"/>
      <c r="K393" s="410">
        <v>0</v>
      </c>
      <c r="L393" s="397">
        <v>2</v>
      </c>
      <c r="M393" s="398">
        <v>280.06</v>
      </c>
    </row>
    <row r="394" spans="1:13" ht="14.4" customHeight="1" x14ac:dyDescent="0.3">
      <c r="A394" s="393" t="s">
        <v>1571</v>
      </c>
      <c r="B394" s="394" t="s">
        <v>1728</v>
      </c>
      <c r="C394" s="394" t="s">
        <v>1729</v>
      </c>
      <c r="D394" s="394" t="s">
        <v>1730</v>
      </c>
      <c r="E394" s="394" t="s">
        <v>1731</v>
      </c>
      <c r="F394" s="397"/>
      <c r="G394" s="397"/>
      <c r="H394" s="410"/>
      <c r="I394" s="397">
        <v>2</v>
      </c>
      <c r="J394" s="397">
        <v>0</v>
      </c>
      <c r="K394" s="410"/>
      <c r="L394" s="397">
        <v>2</v>
      </c>
      <c r="M394" s="398">
        <v>0</v>
      </c>
    </row>
    <row r="395" spans="1:13" ht="14.4" customHeight="1" x14ac:dyDescent="0.3">
      <c r="A395" s="393" t="s">
        <v>1571</v>
      </c>
      <c r="B395" s="394" t="s">
        <v>1728</v>
      </c>
      <c r="C395" s="394" t="s">
        <v>1818</v>
      </c>
      <c r="D395" s="394" t="s">
        <v>1730</v>
      </c>
      <c r="E395" s="394" t="s">
        <v>1819</v>
      </c>
      <c r="F395" s="397"/>
      <c r="G395" s="397"/>
      <c r="H395" s="410"/>
      <c r="I395" s="397">
        <v>1</v>
      </c>
      <c r="J395" s="397">
        <v>0</v>
      </c>
      <c r="K395" s="410"/>
      <c r="L395" s="397">
        <v>1</v>
      </c>
      <c r="M395" s="398">
        <v>0</v>
      </c>
    </row>
    <row r="396" spans="1:13" ht="14.4" customHeight="1" x14ac:dyDescent="0.3">
      <c r="A396" s="393" t="s">
        <v>1571</v>
      </c>
      <c r="B396" s="394" t="s">
        <v>1480</v>
      </c>
      <c r="C396" s="394" t="s">
        <v>1096</v>
      </c>
      <c r="D396" s="394" t="s">
        <v>1481</v>
      </c>
      <c r="E396" s="394" t="s">
        <v>1482</v>
      </c>
      <c r="F396" s="397"/>
      <c r="G396" s="397"/>
      <c r="H396" s="410">
        <v>0</v>
      </c>
      <c r="I396" s="397">
        <v>20</v>
      </c>
      <c r="J396" s="397">
        <v>6666.2000000000007</v>
      </c>
      <c r="K396" s="410">
        <v>1</v>
      </c>
      <c r="L396" s="397">
        <v>20</v>
      </c>
      <c r="M396" s="398">
        <v>6666.2000000000007</v>
      </c>
    </row>
    <row r="397" spans="1:13" ht="14.4" customHeight="1" x14ac:dyDescent="0.3">
      <c r="A397" s="393" t="s">
        <v>1571</v>
      </c>
      <c r="B397" s="394" t="s">
        <v>1486</v>
      </c>
      <c r="C397" s="394" t="s">
        <v>1790</v>
      </c>
      <c r="D397" s="394" t="s">
        <v>1791</v>
      </c>
      <c r="E397" s="394" t="s">
        <v>1792</v>
      </c>
      <c r="F397" s="397"/>
      <c r="G397" s="397"/>
      <c r="H397" s="410">
        <v>0</v>
      </c>
      <c r="I397" s="397">
        <v>5</v>
      </c>
      <c r="J397" s="397">
        <v>1716.48</v>
      </c>
      <c r="K397" s="410">
        <v>1</v>
      </c>
      <c r="L397" s="397">
        <v>5</v>
      </c>
      <c r="M397" s="398">
        <v>1716.48</v>
      </c>
    </row>
    <row r="398" spans="1:13" ht="14.4" customHeight="1" x14ac:dyDescent="0.3">
      <c r="A398" s="393" t="s">
        <v>1571</v>
      </c>
      <c r="B398" s="394" t="s">
        <v>1847</v>
      </c>
      <c r="C398" s="394" t="s">
        <v>1848</v>
      </c>
      <c r="D398" s="394" t="s">
        <v>1849</v>
      </c>
      <c r="E398" s="394" t="s">
        <v>1850</v>
      </c>
      <c r="F398" s="397"/>
      <c r="G398" s="397"/>
      <c r="H398" s="410">
        <v>0</v>
      </c>
      <c r="I398" s="397">
        <v>2</v>
      </c>
      <c r="J398" s="397">
        <v>386.52</v>
      </c>
      <c r="K398" s="410">
        <v>1</v>
      </c>
      <c r="L398" s="397">
        <v>2</v>
      </c>
      <c r="M398" s="398">
        <v>386.52</v>
      </c>
    </row>
    <row r="399" spans="1:13" ht="14.4" customHeight="1" x14ac:dyDescent="0.3">
      <c r="A399" s="393" t="s">
        <v>1571</v>
      </c>
      <c r="B399" s="394" t="s">
        <v>1489</v>
      </c>
      <c r="C399" s="394" t="s">
        <v>2001</v>
      </c>
      <c r="D399" s="394" t="s">
        <v>1806</v>
      </c>
      <c r="E399" s="394" t="s">
        <v>1886</v>
      </c>
      <c r="F399" s="397"/>
      <c r="G399" s="397"/>
      <c r="H399" s="410">
        <v>0</v>
      </c>
      <c r="I399" s="397">
        <v>1</v>
      </c>
      <c r="J399" s="397">
        <v>124.51</v>
      </c>
      <c r="K399" s="410">
        <v>1</v>
      </c>
      <c r="L399" s="397">
        <v>1</v>
      </c>
      <c r="M399" s="398">
        <v>124.51</v>
      </c>
    </row>
    <row r="400" spans="1:13" ht="14.4" customHeight="1" x14ac:dyDescent="0.3">
      <c r="A400" s="393" t="s">
        <v>1571</v>
      </c>
      <c r="B400" s="394" t="s">
        <v>1491</v>
      </c>
      <c r="C400" s="394" t="s">
        <v>2008</v>
      </c>
      <c r="D400" s="394" t="s">
        <v>2009</v>
      </c>
      <c r="E400" s="394" t="s">
        <v>2010</v>
      </c>
      <c r="F400" s="397"/>
      <c r="G400" s="397"/>
      <c r="H400" s="410">
        <v>0</v>
      </c>
      <c r="I400" s="397">
        <v>1</v>
      </c>
      <c r="J400" s="397">
        <v>10.73</v>
      </c>
      <c r="K400" s="410">
        <v>1</v>
      </c>
      <c r="L400" s="397">
        <v>1</v>
      </c>
      <c r="M400" s="398">
        <v>10.73</v>
      </c>
    </row>
    <row r="401" spans="1:13" ht="14.4" customHeight="1" x14ac:dyDescent="0.3">
      <c r="A401" s="393" t="s">
        <v>1573</v>
      </c>
      <c r="B401" s="394" t="s">
        <v>2211</v>
      </c>
      <c r="C401" s="394" t="s">
        <v>2212</v>
      </c>
      <c r="D401" s="394" t="s">
        <v>2213</v>
      </c>
      <c r="E401" s="394" t="s">
        <v>1752</v>
      </c>
      <c r="F401" s="397">
        <v>2</v>
      </c>
      <c r="G401" s="397">
        <v>91.58</v>
      </c>
      <c r="H401" s="410">
        <v>1</v>
      </c>
      <c r="I401" s="397"/>
      <c r="J401" s="397"/>
      <c r="K401" s="410">
        <v>0</v>
      </c>
      <c r="L401" s="397">
        <v>2</v>
      </c>
      <c r="M401" s="398">
        <v>91.58</v>
      </c>
    </row>
    <row r="402" spans="1:13" ht="14.4" customHeight="1" x14ac:dyDescent="0.3">
      <c r="A402" s="393" t="s">
        <v>1573</v>
      </c>
      <c r="B402" s="394" t="s">
        <v>1462</v>
      </c>
      <c r="C402" s="394" t="s">
        <v>585</v>
      </c>
      <c r="D402" s="394" t="s">
        <v>586</v>
      </c>
      <c r="E402" s="394" t="s">
        <v>587</v>
      </c>
      <c r="F402" s="397"/>
      <c r="G402" s="397"/>
      <c r="H402" s="410">
        <v>0</v>
      </c>
      <c r="I402" s="397">
        <v>1</v>
      </c>
      <c r="J402" s="397">
        <v>190.48</v>
      </c>
      <c r="K402" s="410">
        <v>1</v>
      </c>
      <c r="L402" s="397">
        <v>1</v>
      </c>
      <c r="M402" s="398">
        <v>190.48</v>
      </c>
    </row>
    <row r="403" spans="1:13" ht="14.4" customHeight="1" x14ac:dyDescent="0.3">
      <c r="A403" s="393" t="s">
        <v>1573</v>
      </c>
      <c r="B403" s="394" t="s">
        <v>1470</v>
      </c>
      <c r="C403" s="394" t="s">
        <v>2214</v>
      </c>
      <c r="D403" s="394" t="s">
        <v>483</v>
      </c>
      <c r="E403" s="394" t="s">
        <v>484</v>
      </c>
      <c r="F403" s="397">
        <v>1</v>
      </c>
      <c r="G403" s="397">
        <v>49.92</v>
      </c>
      <c r="H403" s="410">
        <v>1</v>
      </c>
      <c r="I403" s="397"/>
      <c r="J403" s="397"/>
      <c r="K403" s="410">
        <v>0</v>
      </c>
      <c r="L403" s="397">
        <v>1</v>
      </c>
      <c r="M403" s="398">
        <v>49.92</v>
      </c>
    </row>
    <row r="404" spans="1:13" ht="14.4" customHeight="1" x14ac:dyDescent="0.3">
      <c r="A404" s="393" t="s">
        <v>1573</v>
      </c>
      <c r="B404" s="394" t="s">
        <v>1768</v>
      </c>
      <c r="C404" s="394" t="s">
        <v>2102</v>
      </c>
      <c r="D404" s="394" t="s">
        <v>2103</v>
      </c>
      <c r="E404" s="394" t="s">
        <v>2104</v>
      </c>
      <c r="F404" s="397"/>
      <c r="G404" s="397"/>
      <c r="H404" s="410">
        <v>0</v>
      </c>
      <c r="I404" s="397">
        <v>2</v>
      </c>
      <c r="J404" s="397">
        <v>75.92</v>
      </c>
      <c r="K404" s="410">
        <v>1</v>
      </c>
      <c r="L404" s="397">
        <v>2</v>
      </c>
      <c r="M404" s="398">
        <v>75.92</v>
      </c>
    </row>
    <row r="405" spans="1:13" ht="14.4" customHeight="1" x14ac:dyDescent="0.3">
      <c r="A405" s="393" t="s">
        <v>1573</v>
      </c>
      <c r="B405" s="394" t="s">
        <v>1480</v>
      </c>
      <c r="C405" s="394" t="s">
        <v>1096</v>
      </c>
      <c r="D405" s="394" t="s">
        <v>1481</v>
      </c>
      <c r="E405" s="394" t="s">
        <v>1482</v>
      </c>
      <c r="F405" s="397"/>
      <c r="G405" s="397"/>
      <c r="H405" s="410">
        <v>0</v>
      </c>
      <c r="I405" s="397">
        <v>1</v>
      </c>
      <c r="J405" s="397">
        <v>333.31</v>
      </c>
      <c r="K405" s="410">
        <v>1</v>
      </c>
      <c r="L405" s="397">
        <v>1</v>
      </c>
      <c r="M405" s="398">
        <v>333.31</v>
      </c>
    </row>
    <row r="406" spans="1:13" ht="14.4" customHeight="1" x14ac:dyDescent="0.3">
      <c r="A406" s="393" t="s">
        <v>1573</v>
      </c>
      <c r="B406" s="394" t="s">
        <v>1486</v>
      </c>
      <c r="C406" s="394" t="s">
        <v>1108</v>
      </c>
      <c r="D406" s="394" t="s">
        <v>1109</v>
      </c>
      <c r="E406" s="394" t="s">
        <v>1487</v>
      </c>
      <c r="F406" s="397"/>
      <c r="G406" s="397"/>
      <c r="H406" s="410">
        <v>0</v>
      </c>
      <c r="I406" s="397">
        <v>1</v>
      </c>
      <c r="J406" s="397">
        <v>399.92</v>
      </c>
      <c r="K406" s="410">
        <v>1</v>
      </c>
      <c r="L406" s="397">
        <v>1</v>
      </c>
      <c r="M406" s="398">
        <v>399.92</v>
      </c>
    </row>
    <row r="407" spans="1:13" ht="14.4" customHeight="1" x14ac:dyDescent="0.3">
      <c r="A407" s="393" t="s">
        <v>1573</v>
      </c>
      <c r="B407" s="394" t="s">
        <v>1710</v>
      </c>
      <c r="C407" s="394" t="s">
        <v>1711</v>
      </c>
      <c r="D407" s="394" t="s">
        <v>1712</v>
      </c>
      <c r="E407" s="394" t="s">
        <v>1713</v>
      </c>
      <c r="F407" s="397"/>
      <c r="G407" s="397"/>
      <c r="H407" s="410">
        <v>0</v>
      </c>
      <c r="I407" s="397">
        <v>1</v>
      </c>
      <c r="J407" s="397">
        <v>69.86</v>
      </c>
      <c r="K407" s="410">
        <v>1</v>
      </c>
      <c r="L407" s="397">
        <v>1</v>
      </c>
      <c r="M407" s="398">
        <v>69.86</v>
      </c>
    </row>
    <row r="408" spans="1:13" ht="14.4" customHeight="1" x14ac:dyDescent="0.3">
      <c r="A408" s="393" t="s">
        <v>1573</v>
      </c>
      <c r="B408" s="394" t="s">
        <v>1718</v>
      </c>
      <c r="C408" s="394" t="s">
        <v>2157</v>
      </c>
      <c r="D408" s="394" t="s">
        <v>1720</v>
      </c>
      <c r="E408" s="394" t="s">
        <v>711</v>
      </c>
      <c r="F408" s="397"/>
      <c r="G408" s="397"/>
      <c r="H408" s="410"/>
      <c r="I408" s="397">
        <v>1</v>
      </c>
      <c r="J408" s="397">
        <v>0</v>
      </c>
      <c r="K408" s="410"/>
      <c r="L408" s="397">
        <v>1</v>
      </c>
      <c r="M408" s="398">
        <v>0</v>
      </c>
    </row>
    <row r="409" spans="1:13" ht="14.4" customHeight="1" x14ac:dyDescent="0.3">
      <c r="A409" s="393" t="s">
        <v>1573</v>
      </c>
      <c r="B409" s="394" t="s">
        <v>1718</v>
      </c>
      <c r="C409" s="394" t="s">
        <v>2158</v>
      </c>
      <c r="D409" s="394" t="s">
        <v>1720</v>
      </c>
      <c r="E409" s="394" t="s">
        <v>2055</v>
      </c>
      <c r="F409" s="397"/>
      <c r="G409" s="397"/>
      <c r="H409" s="410">
        <v>0</v>
      </c>
      <c r="I409" s="397">
        <v>1</v>
      </c>
      <c r="J409" s="397">
        <v>137.74</v>
      </c>
      <c r="K409" s="410">
        <v>1</v>
      </c>
      <c r="L409" s="397">
        <v>1</v>
      </c>
      <c r="M409" s="398">
        <v>137.74</v>
      </c>
    </row>
    <row r="410" spans="1:13" ht="14.4" customHeight="1" x14ac:dyDescent="0.3">
      <c r="A410" s="393" t="s">
        <v>1574</v>
      </c>
      <c r="B410" s="394" t="s">
        <v>1468</v>
      </c>
      <c r="C410" s="394" t="s">
        <v>2215</v>
      </c>
      <c r="D410" s="394" t="s">
        <v>1891</v>
      </c>
      <c r="E410" s="394" t="s">
        <v>1035</v>
      </c>
      <c r="F410" s="397">
        <v>1</v>
      </c>
      <c r="G410" s="397">
        <v>497.53</v>
      </c>
      <c r="H410" s="410">
        <v>1</v>
      </c>
      <c r="I410" s="397"/>
      <c r="J410" s="397"/>
      <c r="K410" s="410">
        <v>0</v>
      </c>
      <c r="L410" s="397">
        <v>1</v>
      </c>
      <c r="M410" s="398">
        <v>497.53</v>
      </c>
    </row>
    <row r="411" spans="1:13" ht="14.4" customHeight="1" x14ac:dyDescent="0.3">
      <c r="A411" s="393" t="s">
        <v>1574</v>
      </c>
      <c r="B411" s="394" t="s">
        <v>1486</v>
      </c>
      <c r="C411" s="394" t="s">
        <v>1790</v>
      </c>
      <c r="D411" s="394" t="s">
        <v>1791</v>
      </c>
      <c r="E411" s="394" t="s">
        <v>1792</v>
      </c>
      <c r="F411" s="397"/>
      <c r="G411" s="397"/>
      <c r="H411" s="410">
        <v>0</v>
      </c>
      <c r="I411" s="397">
        <v>1</v>
      </c>
      <c r="J411" s="397">
        <v>399.92</v>
      </c>
      <c r="K411" s="410">
        <v>1</v>
      </c>
      <c r="L411" s="397">
        <v>1</v>
      </c>
      <c r="M411" s="398">
        <v>399.92</v>
      </c>
    </row>
    <row r="412" spans="1:13" ht="14.4" customHeight="1" x14ac:dyDescent="0.3">
      <c r="A412" s="393" t="s">
        <v>1574</v>
      </c>
      <c r="B412" s="394" t="s">
        <v>1847</v>
      </c>
      <c r="C412" s="394" t="s">
        <v>1870</v>
      </c>
      <c r="D412" s="394" t="s">
        <v>1871</v>
      </c>
      <c r="E412" s="394" t="s">
        <v>1872</v>
      </c>
      <c r="F412" s="397">
        <v>1</v>
      </c>
      <c r="G412" s="397">
        <v>0</v>
      </c>
      <c r="H412" s="410"/>
      <c r="I412" s="397"/>
      <c r="J412" s="397"/>
      <c r="K412" s="410"/>
      <c r="L412" s="397">
        <v>1</v>
      </c>
      <c r="M412" s="398">
        <v>0</v>
      </c>
    </row>
    <row r="413" spans="1:13" ht="14.4" customHeight="1" x14ac:dyDescent="0.3">
      <c r="A413" s="393" t="s">
        <v>1574</v>
      </c>
      <c r="B413" s="394" t="s">
        <v>1847</v>
      </c>
      <c r="C413" s="394" t="s">
        <v>1905</v>
      </c>
      <c r="D413" s="394" t="s">
        <v>1849</v>
      </c>
      <c r="E413" s="394" t="s">
        <v>1872</v>
      </c>
      <c r="F413" s="397"/>
      <c r="G413" s="397"/>
      <c r="H413" s="410">
        <v>0</v>
      </c>
      <c r="I413" s="397">
        <v>1</v>
      </c>
      <c r="J413" s="397">
        <v>96.63</v>
      </c>
      <c r="K413" s="410">
        <v>1</v>
      </c>
      <c r="L413" s="397">
        <v>1</v>
      </c>
      <c r="M413" s="398">
        <v>96.63</v>
      </c>
    </row>
    <row r="414" spans="1:13" ht="14.4" customHeight="1" x14ac:dyDescent="0.3">
      <c r="A414" s="393" t="s">
        <v>1574</v>
      </c>
      <c r="B414" s="394" t="s">
        <v>1847</v>
      </c>
      <c r="C414" s="394" t="s">
        <v>1967</v>
      </c>
      <c r="D414" s="394" t="s">
        <v>1878</v>
      </c>
      <c r="E414" s="394" t="s">
        <v>1968</v>
      </c>
      <c r="F414" s="397">
        <v>1</v>
      </c>
      <c r="G414" s="397">
        <v>0</v>
      </c>
      <c r="H414" s="410"/>
      <c r="I414" s="397"/>
      <c r="J414" s="397"/>
      <c r="K414" s="410"/>
      <c r="L414" s="397">
        <v>1</v>
      </c>
      <c r="M414" s="398">
        <v>0</v>
      </c>
    </row>
    <row r="415" spans="1:13" ht="14.4" customHeight="1" x14ac:dyDescent="0.3">
      <c r="A415" s="393" t="s">
        <v>1574</v>
      </c>
      <c r="B415" s="394" t="s">
        <v>1847</v>
      </c>
      <c r="C415" s="394" t="s">
        <v>2132</v>
      </c>
      <c r="D415" s="394" t="s">
        <v>1849</v>
      </c>
      <c r="E415" s="394" t="s">
        <v>2133</v>
      </c>
      <c r="F415" s="397">
        <v>1</v>
      </c>
      <c r="G415" s="397">
        <v>0</v>
      </c>
      <c r="H415" s="410"/>
      <c r="I415" s="397"/>
      <c r="J415" s="397"/>
      <c r="K415" s="410"/>
      <c r="L415" s="397">
        <v>1</v>
      </c>
      <c r="M415" s="398">
        <v>0</v>
      </c>
    </row>
    <row r="416" spans="1:13" ht="14.4" customHeight="1" x14ac:dyDescent="0.3">
      <c r="A416" s="393" t="s">
        <v>1574</v>
      </c>
      <c r="B416" s="394" t="s">
        <v>1489</v>
      </c>
      <c r="C416" s="394" t="s">
        <v>1799</v>
      </c>
      <c r="D416" s="394" t="s">
        <v>1800</v>
      </c>
      <c r="E416" s="394" t="s">
        <v>1801</v>
      </c>
      <c r="F416" s="397"/>
      <c r="G416" s="397"/>
      <c r="H416" s="410">
        <v>0</v>
      </c>
      <c r="I416" s="397">
        <v>3</v>
      </c>
      <c r="J416" s="397">
        <v>98.22</v>
      </c>
      <c r="K416" s="410">
        <v>1</v>
      </c>
      <c r="L416" s="397">
        <v>3</v>
      </c>
      <c r="M416" s="398">
        <v>98.22</v>
      </c>
    </row>
    <row r="417" spans="1:13" ht="14.4" customHeight="1" x14ac:dyDescent="0.3">
      <c r="A417" s="393" t="s">
        <v>1574</v>
      </c>
      <c r="B417" s="394" t="s">
        <v>1489</v>
      </c>
      <c r="C417" s="394" t="s">
        <v>1909</v>
      </c>
      <c r="D417" s="394" t="s">
        <v>1910</v>
      </c>
      <c r="E417" s="394" t="s">
        <v>1911</v>
      </c>
      <c r="F417" s="397"/>
      <c r="G417" s="397"/>
      <c r="H417" s="410">
        <v>0</v>
      </c>
      <c r="I417" s="397">
        <v>2</v>
      </c>
      <c r="J417" s="397">
        <v>81.86</v>
      </c>
      <c r="K417" s="410">
        <v>1</v>
      </c>
      <c r="L417" s="397">
        <v>2</v>
      </c>
      <c r="M417" s="398">
        <v>81.86</v>
      </c>
    </row>
    <row r="418" spans="1:13" ht="14.4" customHeight="1" x14ac:dyDescent="0.3">
      <c r="A418" s="393" t="s">
        <v>1574</v>
      </c>
      <c r="B418" s="394" t="s">
        <v>1489</v>
      </c>
      <c r="C418" s="394" t="s">
        <v>1802</v>
      </c>
      <c r="D418" s="394" t="s">
        <v>1803</v>
      </c>
      <c r="E418" s="394" t="s">
        <v>1804</v>
      </c>
      <c r="F418" s="397"/>
      <c r="G418" s="397"/>
      <c r="H418" s="410">
        <v>0</v>
      </c>
      <c r="I418" s="397">
        <v>1</v>
      </c>
      <c r="J418" s="397">
        <v>147.36000000000001</v>
      </c>
      <c r="K418" s="410">
        <v>1</v>
      </c>
      <c r="L418" s="397">
        <v>1</v>
      </c>
      <c r="M418" s="398">
        <v>147.36000000000001</v>
      </c>
    </row>
    <row r="419" spans="1:13" ht="14.4" customHeight="1" x14ac:dyDescent="0.3">
      <c r="A419" s="393" t="s">
        <v>1574</v>
      </c>
      <c r="B419" s="394" t="s">
        <v>1489</v>
      </c>
      <c r="C419" s="394" t="s">
        <v>2001</v>
      </c>
      <c r="D419" s="394" t="s">
        <v>1806</v>
      </c>
      <c r="E419" s="394" t="s">
        <v>1886</v>
      </c>
      <c r="F419" s="397"/>
      <c r="G419" s="397"/>
      <c r="H419" s="410">
        <v>0</v>
      </c>
      <c r="I419" s="397">
        <v>6</v>
      </c>
      <c r="J419" s="397">
        <v>720.78000000000009</v>
      </c>
      <c r="K419" s="410">
        <v>1</v>
      </c>
      <c r="L419" s="397">
        <v>6</v>
      </c>
      <c r="M419" s="398">
        <v>720.78000000000009</v>
      </c>
    </row>
    <row r="420" spans="1:13" ht="14.4" customHeight="1" x14ac:dyDescent="0.3">
      <c r="A420" s="393" t="s">
        <v>1574</v>
      </c>
      <c r="B420" s="394" t="s">
        <v>1490</v>
      </c>
      <c r="C420" s="394" t="s">
        <v>2216</v>
      </c>
      <c r="D420" s="394" t="s">
        <v>1915</v>
      </c>
      <c r="E420" s="394" t="s">
        <v>2217</v>
      </c>
      <c r="F420" s="397"/>
      <c r="G420" s="397"/>
      <c r="H420" s="410">
        <v>0</v>
      </c>
      <c r="I420" s="397">
        <v>1</v>
      </c>
      <c r="J420" s="397">
        <v>139.71</v>
      </c>
      <c r="K420" s="410">
        <v>1</v>
      </c>
      <c r="L420" s="397">
        <v>1</v>
      </c>
      <c r="M420" s="398">
        <v>139.71</v>
      </c>
    </row>
    <row r="421" spans="1:13" ht="14.4" customHeight="1" x14ac:dyDescent="0.3">
      <c r="A421" s="393" t="s">
        <v>1574</v>
      </c>
      <c r="B421" s="394" t="s">
        <v>1922</v>
      </c>
      <c r="C421" s="394" t="s">
        <v>2218</v>
      </c>
      <c r="D421" s="394" t="s">
        <v>2219</v>
      </c>
      <c r="E421" s="394" t="s">
        <v>2220</v>
      </c>
      <c r="F421" s="397">
        <v>1</v>
      </c>
      <c r="G421" s="397">
        <v>0</v>
      </c>
      <c r="H421" s="410"/>
      <c r="I421" s="397"/>
      <c r="J421" s="397"/>
      <c r="K421" s="410"/>
      <c r="L421" s="397">
        <v>1</v>
      </c>
      <c r="M421" s="398">
        <v>0</v>
      </c>
    </row>
    <row r="422" spans="1:13" ht="14.4" customHeight="1" x14ac:dyDescent="0.3">
      <c r="A422" s="393" t="s">
        <v>1574</v>
      </c>
      <c r="B422" s="394" t="s">
        <v>1922</v>
      </c>
      <c r="C422" s="394" t="s">
        <v>2221</v>
      </c>
      <c r="D422" s="394" t="s">
        <v>2219</v>
      </c>
      <c r="E422" s="394" t="s">
        <v>2222</v>
      </c>
      <c r="F422" s="397">
        <v>1</v>
      </c>
      <c r="G422" s="397">
        <v>0</v>
      </c>
      <c r="H422" s="410"/>
      <c r="I422" s="397"/>
      <c r="J422" s="397"/>
      <c r="K422" s="410"/>
      <c r="L422" s="397">
        <v>1</v>
      </c>
      <c r="M422" s="398">
        <v>0</v>
      </c>
    </row>
    <row r="423" spans="1:13" ht="14.4" customHeight="1" x14ac:dyDescent="0.3">
      <c r="A423" s="393" t="s">
        <v>1574</v>
      </c>
      <c r="B423" s="394" t="s">
        <v>1922</v>
      </c>
      <c r="C423" s="394" t="s">
        <v>1926</v>
      </c>
      <c r="D423" s="394" t="s">
        <v>1924</v>
      </c>
      <c r="E423" s="394" t="s">
        <v>1927</v>
      </c>
      <c r="F423" s="397"/>
      <c r="G423" s="397"/>
      <c r="H423" s="410">
        <v>0</v>
      </c>
      <c r="I423" s="397">
        <v>1</v>
      </c>
      <c r="J423" s="397">
        <v>887.05</v>
      </c>
      <c r="K423" s="410">
        <v>1</v>
      </c>
      <c r="L423" s="397">
        <v>1</v>
      </c>
      <c r="M423" s="398">
        <v>887.05</v>
      </c>
    </row>
    <row r="424" spans="1:13" ht="14.4" customHeight="1" x14ac:dyDescent="0.3">
      <c r="A424" s="393" t="s">
        <v>1574</v>
      </c>
      <c r="B424" s="394" t="s">
        <v>2033</v>
      </c>
      <c r="C424" s="394" t="s">
        <v>2223</v>
      </c>
      <c r="D424" s="394" t="s">
        <v>2035</v>
      </c>
      <c r="E424" s="394" t="s">
        <v>2224</v>
      </c>
      <c r="F424" s="397">
        <v>1</v>
      </c>
      <c r="G424" s="397">
        <v>0</v>
      </c>
      <c r="H424" s="410"/>
      <c r="I424" s="397"/>
      <c r="J424" s="397"/>
      <c r="K424" s="410"/>
      <c r="L424" s="397">
        <v>1</v>
      </c>
      <c r="M424" s="398">
        <v>0</v>
      </c>
    </row>
    <row r="425" spans="1:13" ht="14.4" customHeight="1" x14ac:dyDescent="0.3">
      <c r="A425" s="393" t="s">
        <v>1574</v>
      </c>
      <c r="B425" s="394" t="s">
        <v>2033</v>
      </c>
      <c r="C425" s="394" t="s">
        <v>2225</v>
      </c>
      <c r="D425" s="394" t="s">
        <v>2038</v>
      </c>
      <c r="E425" s="394" t="s">
        <v>2226</v>
      </c>
      <c r="F425" s="397">
        <v>1</v>
      </c>
      <c r="G425" s="397">
        <v>0</v>
      </c>
      <c r="H425" s="410"/>
      <c r="I425" s="397"/>
      <c r="J425" s="397"/>
      <c r="K425" s="410"/>
      <c r="L425" s="397">
        <v>1</v>
      </c>
      <c r="M425" s="398">
        <v>0</v>
      </c>
    </row>
    <row r="426" spans="1:13" ht="14.4" customHeight="1" x14ac:dyDescent="0.3">
      <c r="A426" s="393" t="s">
        <v>1574</v>
      </c>
      <c r="B426" s="394" t="s">
        <v>1935</v>
      </c>
      <c r="C426" s="394" t="s">
        <v>2064</v>
      </c>
      <c r="D426" s="394" t="s">
        <v>2065</v>
      </c>
      <c r="E426" s="394" t="s">
        <v>2066</v>
      </c>
      <c r="F426" s="397"/>
      <c r="G426" s="397"/>
      <c r="H426" s="410">
        <v>0</v>
      </c>
      <c r="I426" s="397">
        <v>1</v>
      </c>
      <c r="J426" s="397">
        <v>162.13</v>
      </c>
      <c r="K426" s="410">
        <v>1</v>
      </c>
      <c r="L426" s="397">
        <v>1</v>
      </c>
      <c r="M426" s="398">
        <v>162.13</v>
      </c>
    </row>
    <row r="427" spans="1:13" ht="14.4" customHeight="1" x14ac:dyDescent="0.3">
      <c r="A427" s="393" t="s">
        <v>1574</v>
      </c>
      <c r="B427" s="394" t="s">
        <v>1505</v>
      </c>
      <c r="C427" s="394" t="s">
        <v>2043</v>
      </c>
      <c r="D427" s="394" t="s">
        <v>2044</v>
      </c>
      <c r="E427" s="394" t="s">
        <v>1951</v>
      </c>
      <c r="F427" s="397"/>
      <c r="G427" s="397"/>
      <c r="H427" s="410">
        <v>0</v>
      </c>
      <c r="I427" s="397">
        <v>1</v>
      </c>
      <c r="J427" s="397">
        <v>172</v>
      </c>
      <c r="K427" s="410">
        <v>1</v>
      </c>
      <c r="L427" s="397">
        <v>1</v>
      </c>
      <c r="M427" s="398">
        <v>172</v>
      </c>
    </row>
    <row r="428" spans="1:13" ht="14.4" customHeight="1" x14ac:dyDescent="0.3">
      <c r="A428" s="393" t="s">
        <v>1576</v>
      </c>
      <c r="B428" s="394" t="s">
        <v>1462</v>
      </c>
      <c r="C428" s="394" t="s">
        <v>585</v>
      </c>
      <c r="D428" s="394" t="s">
        <v>586</v>
      </c>
      <c r="E428" s="394" t="s">
        <v>587</v>
      </c>
      <c r="F428" s="397"/>
      <c r="G428" s="397"/>
      <c r="H428" s="410">
        <v>0</v>
      </c>
      <c r="I428" s="397">
        <v>5</v>
      </c>
      <c r="J428" s="397">
        <v>952.4</v>
      </c>
      <c r="K428" s="410">
        <v>1</v>
      </c>
      <c r="L428" s="397">
        <v>5</v>
      </c>
      <c r="M428" s="398">
        <v>952.4</v>
      </c>
    </row>
    <row r="429" spans="1:13" ht="14.4" customHeight="1" x14ac:dyDescent="0.3">
      <c r="A429" s="393" t="s">
        <v>1576</v>
      </c>
      <c r="B429" s="394" t="s">
        <v>1462</v>
      </c>
      <c r="C429" s="394" t="s">
        <v>589</v>
      </c>
      <c r="D429" s="394" t="s">
        <v>586</v>
      </c>
      <c r="E429" s="394" t="s">
        <v>590</v>
      </c>
      <c r="F429" s="397"/>
      <c r="G429" s="397"/>
      <c r="H429" s="410">
        <v>0</v>
      </c>
      <c r="I429" s="397">
        <v>6</v>
      </c>
      <c r="J429" s="397">
        <v>3673.56</v>
      </c>
      <c r="K429" s="410">
        <v>1</v>
      </c>
      <c r="L429" s="397">
        <v>6</v>
      </c>
      <c r="M429" s="398">
        <v>3673.56</v>
      </c>
    </row>
    <row r="430" spans="1:13" ht="14.4" customHeight="1" x14ac:dyDescent="0.3">
      <c r="A430" s="393" t="s">
        <v>1576</v>
      </c>
      <c r="B430" s="394" t="s">
        <v>1732</v>
      </c>
      <c r="C430" s="394" t="s">
        <v>2227</v>
      </c>
      <c r="D430" s="394" t="s">
        <v>2075</v>
      </c>
      <c r="E430" s="394" t="s">
        <v>2110</v>
      </c>
      <c r="F430" s="397"/>
      <c r="G430" s="397"/>
      <c r="H430" s="410">
        <v>0</v>
      </c>
      <c r="I430" s="397">
        <v>1</v>
      </c>
      <c r="J430" s="397">
        <v>96.57</v>
      </c>
      <c r="K430" s="410">
        <v>1</v>
      </c>
      <c r="L430" s="397">
        <v>1</v>
      </c>
      <c r="M430" s="398">
        <v>96.57</v>
      </c>
    </row>
    <row r="431" spans="1:13" ht="14.4" customHeight="1" x14ac:dyDescent="0.3">
      <c r="A431" s="393" t="s">
        <v>1576</v>
      </c>
      <c r="B431" s="394" t="s">
        <v>1467</v>
      </c>
      <c r="C431" s="394" t="s">
        <v>1739</v>
      </c>
      <c r="D431" s="394" t="s">
        <v>1737</v>
      </c>
      <c r="E431" s="394" t="s">
        <v>1740</v>
      </c>
      <c r="F431" s="397"/>
      <c r="G431" s="397"/>
      <c r="H431" s="410">
        <v>0</v>
      </c>
      <c r="I431" s="397">
        <v>2</v>
      </c>
      <c r="J431" s="397">
        <v>933.16</v>
      </c>
      <c r="K431" s="410">
        <v>1</v>
      </c>
      <c r="L431" s="397">
        <v>2</v>
      </c>
      <c r="M431" s="398">
        <v>933.16</v>
      </c>
    </row>
    <row r="432" spans="1:13" ht="14.4" customHeight="1" x14ac:dyDescent="0.3">
      <c r="A432" s="393" t="s">
        <v>1576</v>
      </c>
      <c r="B432" s="394" t="s">
        <v>2228</v>
      </c>
      <c r="C432" s="394" t="s">
        <v>2229</v>
      </c>
      <c r="D432" s="394" t="s">
        <v>2230</v>
      </c>
      <c r="E432" s="394" t="s">
        <v>2231</v>
      </c>
      <c r="F432" s="397"/>
      <c r="G432" s="397"/>
      <c r="H432" s="410"/>
      <c r="I432" s="397">
        <v>1</v>
      </c>
      <c r="J432" s="397">
        <v>0</v>
      </c>
      <c r="K432" s="410"/>
      <c r="L432" s="397">
        <v>1</v>
      </c>
      <c r="M432" s="398">
        <v>0</v>
      </c>
    </row>
    <row r="433" spans="1:13" ht="14.4" customHeight="1" x14ac:dyDescent="0.3">
      <c r="A433" s="393" t="s">
        <v>1576</v>
      </c>
      <c r="B433" s="394" t="s">
        <v>1507</v>
      </c>
      <c r="C433" s="394" t="s">
        <v>1392</v>
      </c>
      <c r="D433" s="394" t="s">
        <v>1393</v>
      </c>
      <c r="E433" s="394" t="s">
        <v>1394</v>
      </c>
      <c r="F433" s="397"/>
      <c r="G433" s="397"/>
      <c r="H433" s="410">
        <v>0</v>
      </c>
      <c r="I433" s="397">
        <v>1</v>
      </c>
      <c r="J433" s="397">
        <v>203.07</v>
      </c>
      <c r="K433" s="410">
        <v>1</v>
      </c>
      <c r="L433" s="397">
        <v>1</v>
      </c>
      <c r="M433" s="398">
        <v>203.07</v>
      </c>
    </row>
    <row r="434" spans="1:13" ht="14.4" customHeight="1" x14ac:dyDescent="0.3">
      <c r="A434" s="393" t="s">
        <v>1576</v>
      </c>
      <c r="B434" s="394" t="s">
        <v>1764</v>
      </c>
      <c r="C434" s="394" t="s">
        <v>2232</v>
      </c>
      <c r="D434" s="394" t="s">
        <v>2098</v>
      </c>
      <c r="E434" s="394" t="s">
        <v>1474</v>
      </c>
      <c r="F434" s="397"/>
      <c r="G434" s="397"/>
      <c r="H434" s="410">
        <v>0</v>
      </c>
      <c r="I434" s="397">
        <v>2</v>
      </c>
      <c r="J434" s="397">
        <v>202.32</v>
      </c>
      <c r="K434" s="410">
        <v>1</v>
      </c>
      <c r="L434" s="397">
        <v>2</v>
      </c>
      <c r="M434" s="398">
        <v>202.32</v>
      </c>
    </row>
    <row r="435" spans="1:13" ht="14.4" customHeight="1" x14ac:dyDescent="0.3">
      <c r="A435" s="393" t="s">
        <v>1576</v>
      </c>
      <c r="B435" s="394" t="s">
        <v>1768</v>
      </c>
      <c r="C435" s="394" t="s">
        <v>2233</v>
      </c>
      <c r="D435" s="394" t="s">
        <v>2234</v>
      </c>
      <c r="E435" s="394" t="s">
        <v>2235</v>
      </c>
      <c r="F435" s="397">
        <v>1</v>
      </c>
      <c r="G435" s="397">
        <v>170.85</v>
      </c>
      <c r="H435" s="410">
        <v>1</v>
      </c>
      <c r="I435" s="397"/>
      <c r="J435" s="397"/>
      <c r="K435" s="410">
        <v>0</v>
      </c>
      <c r="L435" s="397">
        <v>1</v>
      </c>
      <c r="M435" s="398">
        <v>170.85</v>
      </c>
    </row>
    <row r="436" spans="1:13" ht="14.4" customHeight="1" x14ac:dyDescent="0.3">
      <c r="A436" s="393" t="s">
        <v>1576</v>
      </c>
      <c r="B436" s="394" t="s">
        <v>1480</v>
      </c>
      <c r="C436" s="394" t="s">
        <v>1096</v>
      </c>
      <c r="D436" s="394" t="s">
        <v>1481</v>
      </c>
      <c r="E436" s="394" t="s">
        <v>1482</v>
      </c>
      <c r="F436" s="397"/>
      <c r="G436" s="397"/>
      <c r="H436" s="410">
        <v>0</v>
      </c>
      <c r="I436" s="397">
        <v>14</v>
      </c>
      <c r="J436" s="397">
        <v>4666.3400000000011</v>
      </c>
      <c r="K436" s="410">
        <v>1</v>
      </c>
      <c r="L436" s="397">
        <v>14</v>
      </c>
      <c r="M436" s="398">
        <v>4666.3400000000011</v>
      </c>
    </row>
    <row r="437" spans="1:13" ht="14.4" customHeight="1" x14ac:dyDescent="0.3">
      <c r="A437" s="393" t="s">
        <v>1576</v>
      </c>
      <c r="B437" s="394" t="s">
        <v>1485</v>
      </c>
      <c r="C437" s="394" t="s">
        <v>2047</v>
      </c>
      <c r="D437" s="394" t="s">
        <v>2048</v>
      </c>
      <c r="E437" s="394" t="s">
        <v>2049</v>
      </c>
      <c r="F437" s="397"/>
      <c r="G437" s="397"/>
      <c r="H437" s="410">
        <v>0</v>
      </c>
      <c r="I437" s="397">
        <v>8</v>
      </c>
      <c r="J437" s="397">
        <v>1105.28</v>
      </c>
      <c r="K437" s="410">
        <v>1</v>
      </c>
      <c r="L437" s="397">
        <v>8</v>
      </c>
      <c r="M437" s="398">
        <v>1105.28</v>
      </c>
    </row>
    <row r="438" spans="1:13" ht="14.4" customHeight="1" x14ac:dyDescent="0.3">
      <c r="A438" s="393" t="s">
        <v>1576</v>
      </c>
      <c r="B438" s="394" t="s">
        <v>1485</v>
      </c>
      <c r="C438" s="394" t="s">
        <v>1845</v>
      </c>
      <c r="D438" s="394" t="s">
        <v>1846</v>
      </c>
      <c r="E438" s="394" t="s">
        <v>1717</v>
      </c>
      <c r="F438" s="397"/>
      <c r="G438" s="397"/>
      <c r="H438" s="410">
        <v>0</v>
      </c>
      <c r="I438" s="397">
        <v>14</v>
      </c>
      <c r="J438" s="397">
        <v>2579.08</v>
      </c>
      <c r="K438" s="410">
        <v>1</v>
      </c>
      <c r="L438" s="397">
        <v>14</v>
      </c>
      <c r="M438" s="398">
        <v>2579.08</v>
      </c>
    </row>
    <row r="439" spans="1:13" ht="14.4" customHeight="1" x14ac:dyDescent="0.3">
      <c r="A439" s="393" t="s">
        <v>1576</v>
      </c>
      <c r="B439" s="394" t="s">
        <v>1485</v>
      </c>
      <c r="C439" s="394" t="s">
        <v>2027</v>
      </c>
      <c r="D439" s="394" t="s">
        <v>2028</v>
      </c>
      <c r="E439" s="394" t="s">
        <v>2029</v>
      </c>
      <c r="F439" s="397"/>
      <c r="G439" s="397"/>
      <c r="H439" s="410">
        <v>0</v>
      </c>
      <c r="I439" s="397">
        <v>8</v>
      </c>
      <c r="J439" s="397">
        <v>829.68000000000006</v>
      </c>
      <c r="K439" s="410">
        <v>1</v>
      </c>
      <c r="L439" s="397">
        <v>8</v>
      </c>
      <c r="M439" s="398">
        <v>829.68000000000006</v>
      </c>
    </row>
    <row r="440" spans="1:13" ht="14.4" customHeight="1" x14ac:dyDescent="0.3">
      <c r="A440" s="393" t="s">
        <v>1576</v>
      </c>
      <c r="B440" s="394" t="s">
        <v>1486</v>
      </c>
      <c r="C440" s="394" t="s">
        <v>1108</v>
      </c>
      <c r="D440" s="394" t="s">
        <v>1109</v>
      </c>
      <c r="E440" s="394" t="s">
        <v>1487</v>
      </c>
      <c r="F440" s="397"/>
      <c r="G440" s="397"/>
      <c r="H440" s="410">
        <v>0</v>
      </c>
      <c r="I440" s="397">
        <v>4</v>
      </c>
      <c r="J440" s="397">
        <v>1599.68</v>
      </c>
      <c r="K440" s="410">
        <v>1</v>
      </c>
      <c r="L440" s="397">
        <v>4</v>
      </c>
      <c r="M440" s="398">
        <v>1599.68</v>
      </c>
    </row>
    <row r="441" spans="1:13" ht="14.4" customHeight="1" x14ac:dyDescent="0.3">
      <c r="A441" s="393" t="s">
        <v>1576</v>
      </c>
      <c r="B441" s="394" t="s">
        <v>1486</v>
      </c>
      <c r="C441" s="394" t="s">
        <v>2130</v>
      </c>
      <c r="D441" s="394" t="s">
        <v>1109</v>
      </c>
      <c r="E441" s="394" t="s">
        <v>2131</v>
      </c>
      <c r="F441" s="397"/>
      <c r="G441" s="397"/>
      <c r="H441" s="410">
        <v>0</v>
      </c>
      <c r="I441" s="397">
        <v>1</v>
      </c>
      <c r="J441" s="397">
        <v>199.96</v>
      </c>
      <c r="K441" s="410">
        <v>1</v>
      </c>
      <c r="L441" s="397">
        <v>1</v>
      </c>
      <c r="M441" s="398">
        <v>199.96</v>
      </c>
    </row>
    <row r="442" spans="1:13" ht="14.4" customHeight="1" x14ac:dyDescent="0.3">
      <c r="A442" s="393" t="s">
        <v>1576</v>
      </c>
      <c r="B442" s="394" t="s">
        <v>1488</v>
      </c>
      <c r="C442" s="394" t="s">
        <v>1112</v>
      </c>
      <c r="D442" s="394" t="s">
        <v>1113</v>
      </c>
      <c r="E442" s="394" t="s">
        <v>1114</v>
      </c>
      <c r="F442" s="397"/>
      <c r="G442" s="397"/>
      <c r="H442" s="410">
        <v>0</v>
      </c>
      <c r="I442" s="397">
        <v>2</v>
      </c>
      <c r="J442" s="397">
        <v>444.5</v>
      </c>
      <c r="K442" s="410">
        <v>1</v>
      </c>
      <c r="L442" s="397">
        <v>2</v>
      </c>
      <c r="M442" s="398">
        <v>444.5</v>
      </c>
    </row>
    <row r="443" spans="1:13" ht="14.4" customHeight="1" x14ac:dyDescent="0.3">
      <c r="A443" s="393" t="s">
        <v>1576</v>
      </c>
      <c r="B443" s="394" t="s">
        <v>1820</v>
      </c>
      <c r="C443" s="394" t="s">
        <v>1821</v>
      </c>
      <c r="D443" s="394" t="s">
        <v>1822</v>
      </c>
      <c r="E443" s="394" t="s">
        <v>1823</v>
      </c>
      <c r="F443" s="397"/>
      <c r="G443" s="397"/>
      <c r="H443" s="410">
        <v>0</v>
      </c>
      <c r="I443" s="397">
        <v>5</v>
      </c>
      <c r="J443" s="397">
        <v>770.05</v>
      </c>
      <c r="K443" s="410">
        <v>1</v>
      </c>
      <c r="L443" s="397">
        <v>5</v>
      </c>
      <c r="M443" s="398">
        <v>770.05</v>
      </c>
    </row>
    <row r="444" spans="1:13" ht="14.4" customHeight="1" x14ac:dyDescent="0.3">
      <c r="A444" s="393" t="s">
        <v>1576</v>
      </c>
      <c r="B444" s="394" t="s">
        <v>1710</v>
      </c>
      <c r="C444" s="394" t="s">
        <v>1711</v>
      </c>
      <c r="D444" s="394" t="s">
        <v>1712</v>
      </c>
      <c r="E444" s="394" t="s">
        <v>1713</v>
      </c>
      <c r="F444" s="397"/>
      <c r="G444" s="397"/>
      <c r="H444" s="410">
        <v>0</v>
      </c>
      <c r="I444" s="397">
        <v>5</v>
      </c>
      <c r="J444" s="397">
        <v>349.3</v>
      </c>
      <c r="K444" s="410">
        <v>1</v>
      </c>
      <c r="L444" s="397">
        <v>5</v>
      </c>
      <c r="M444" s="398">
        <v>349.3</v>
      </c>
    </row>
    <row r="445" spans="1:13" ht="14.4" customHeight="1" x14ac:dyDescent="0.3">
      <c r="A445" s="393" t="s">
        <v>1576</v>
      </c>
      <c r="B445" s="394" t="s">
        <v>1847</v>
      </c>
      <c r="C445" s="394" t="s">
        <v>1873</v>
      </c>
      <c r="D445" s="394" t="s">
        <v>1849</v>
      </c>
      <c r="E445" s="394" t="s">
        <v>1874</v>
      </c>
      <c r="F445" s="397"/>
      <c r="G445" s="397"/>
      <c r="H445" s="410">
        <v>0</v>
      </c>
      <c r="I445" s="397">
        <v>71</v>
      </c>
      <c r="J445" s="397">
        <v>3430.0099999999993</v>
      </c>
      <c r="K445" s="410">
        <v>1</v>
      </c>
      <c r="L445" s="397">
        <v>71</v>
      </c>
      <c r="M445" s="398">
        <v>3430.0099999999993</v>
      </c>
    </row>
    <row r="446" spans="1:13" ht="14.4" customHeight="1" x14ac:dyDescent="0.3">
      <c r="A446" s="393" t="s">
        <v>1576</v>
      </c>
      <c r="B446" s="394" t="s">
        <v>1847</v>
      </c>
      <c r="C446" s="394" t="s">
        <v>1905</v>
      </c>
      <c r="D446" s="394" t="s">
        <v>1849</v>
      </c>
      <c r="E446" s="394" t="s">
        <v>1872</v>
      </c>
      <c r="F446" s="397"/>
      <c r="G446" s="397"/>
      <c r="H446" s="410">
        <v>0</v>
      </c>
      <c r="I446" s="397">
        <v>56</v>
      </c>
      <c r="J446" s="397">
        <v>5411.2799999999988</v>
      </c>
      <c r="K446" s="410">
        <v>1</v>
      </c>
      <c r="L446" s="397">
        <v>56</v>
      </c>
      <c r="M446" s="398">
        <v>5411.2799999999988</v>
      </c>
    </row>
    <row r="447" spans="1:13" ht="14.4" customHeight="1" x14ac:dyDescent="0.3">
      <c r="A447" s="393" t="s">
        <v>1576</v>
      </c>
      <c r="B447" s="394" t="s">
        <v>1489</v>
      </c>
      <c r="C447" s="394" t="s">
        <v>1799</v>
      </c>
      <c r="D447" s="394" t="s">
        <v>1800</v>
      </c>
      <c r="E447" s="394" t="s">
        <v>1801</v>
      </c>
      <c r="F447" s="397"/>
      <c r="G447" s="397"/>
      <c r="H447" s="410">
        <v>0</v>
      </c>
      <c r="I447" s="397">
        <v>1</v>
      </c>
      <c r="J447" s="397">
        <v>32.74</v>
      </c>
      <c r="K447" s="410">
        <v>1</v>
      </c>
      <c r="L447" s="397">
        <v>1</v>
      </c>
      <c r="M447" s="398">
        <v>32.74</v>
      </c>
    </row>
    <row r="448" spans="1:13" ht="14.4" customHeight="1" x14ac:dyDescent="0.3">
      <c r="A448" s="393" t="s">
        <v>1576</v>
      </c>
      <c r="B448" s="394" t="s">
        <v>1489</v>
      </c>
      <c r="C448" s="394" t="s">
        <v>2001</v>
      </c>
      <c r="D448" s="394" t="s">
        <v>1806</v>
      </c>
      <c r="E448" s="394" t="s">
        <v>1886</v>
      </c>
      <c r="F448" s="397"/>
      <c r="G448" s="397"/>
      <c r="H448" s="410">
        <v>0</v>
      </c>
      <c r="I448" s="397">
        <v>1</v>
      </c>
      <c r="J448" s="397">
        <v>124.51</v>
      </c>
      <c r="K448" s="410">
        <v>1</v>
      </c>
      <c r="L448" s="397">
        <v>1</v>
      </c>
      <c r="M448" s="398">
        <v>124.51</v>
      </c>
    </row>
    <row r="449" spans="1:13" ht="14.4" customHeight="1" x14ac:dyDescent="0.3">
      <c r="A449" s="393" t="s">
        <v>1576</v>
      </c>
      <c r="B449" s="394" t="s">
        <v>1491</v>
      </c>
      <c r="C449" s="394" t="s">
        <v>2061</v>
      </c>
      <c r="D449" s="394" t="s">
        <v>2062</v>
      </c>
      <c r="E449" s="394" t="s">
        <v>2063</v>
      </c>
      <c r="F449" s="397"/>
      <c r="G449" s="397"/>
      <c r="H449" s="410">
        <v>0</v>
      </c>
      <c r="I449" s="397">
        <v>15</v>
      </c>
      <c r="J449" s="397">
        <v>244.05</v>
      </c>
      <c r="K449" s="410">
        <v>1</v>
      </c>
      <c r="L449" s="397">
        <v>15</v>
      </c>
      <c r="M449" s="398">
        <v>244.05</v>
      </c>
    </row>
    <row r="450" spans="1:13" ht="14.4" customHeight="1" x14ac:dyDescent="0.3">
      <c r="A450" s="393" t="s">
        <v>1576</v>
      </c>
      <c r="B450" s="394" t="s">
        <v>1491</v>
      </c>
      <c r="C450" s="394" t="s">
        <v>1969</v>
      </c>
      <c r="D450" s="394" t="s">
        <v>1970</v>
      </c>
      <c r="E450" s="394" t="s">
        <v>1493</v>
      </c>
      <c r="F450" s="397">
        <v>1</v>
      </c>
      <c r="G450" s="397">
        <v>5.37</v>
      </c>
      <c r="H450" s="410">
        <v>1</v>
      </c>
      <c r="I450" s="397"/>
      <c r="J450" s="397"/>
      <c r="K450" s="410">
        <v>0</v>
      </c>
      <c r="L450" s="397">
        <v>1</v>
      </c>
      <c r="M450" s="398">
        <v>5.37</v>
      </c>
    </row>
    <row r="451" spans="1:13" ht="14.4" customHeight="1" x14ac:dyDescent="0.3">
      <c r="A451" s="393" t="s">
        <v>1576</v>
      </c>
      <c r="B451" s="394" t="s">
        <v>2145</v>
      </c>
      <c r="C451" s="394" t="s">
        <v>2236</v>
      </c>
      <c r="D451" s="394" t="s">
        <v>2147</v>
      </c>
      <c r="E451" s="394" t="s">
        <v>731</v>
      </c>
      <c r="F451" s="397"/>
      <c r="G451" s="397"/>
      <c r="H451" s="410">
        <v>0</v>
      </c>
      <c r="I451" s="397">
        <v>1</v>
      </c>
      <c r="J451" s="397">
        <v>339.13</v>
      </c>
      <c r="K451" s="410">
        <v>1</v>
      </c>
      <c r="L451" s="397">
        <v>1</v>
      </c>
      <c r="M451" s="398">
        <v>339.13</v>
      </c>
    </row>
    <row r="452" spans="1:13" ht="14.4" customHeight="1" x14ac:dyDescent="0.3">
      <c r="A452" s="393" t="s">
        <v>1576</v>
      </c>
      <c r="B452" s="394" t="s">
        <v>2193</v>
      </c>
      <c r="C452" s="394" t="s">
        <v>2237</v>
      </c>
      <c r="D452" s="394" t="s">
        <v>2238</v>
      </c>
      <c r="E452" s="394" t="s">
        <v>2239</v>
      </c>
      <c r="F452" s="397"/>
      <c r="G452" s="397"/>
      <c r="H452" s="410">
        <v>0</v>
      </c>
      <c r="I452" s="397">
        <v>3</v>
      </c>
      <c r="J452" s="397">
        <v>557.70000000000005</v>
      </c>
      <c r="K452" s="410">
        <v>1</v>
      </c>
      <c r="L452" s="397">
        <v>3</v>
      </c>
      <c r="M452" s="398">
        <v>557.70000000000005</v>
      </c>
    </row>
    <row r="453" spans="1:13" ht="14.4" customHeight="1" x14ac:dyDescent="0.3">
      <c r="A453" s="393" t="s">
        <v>1576</v>
      </c>
      <c r="B453" s="394" t="s">
        <v>1496</v>
      </c>
      <c r="C453" s="394" t="s">
        <v>1037</v>
      </c>
      <c r="D453" s="394" t="s">
        <v>1038</v>
      </c>
      <c r="E453" s="394" t="s">
        <v>1497</v>
      </c>
      <c r="F453" s="397"/>
      <c r="G453" s="397"/>
      <c r="H453" s="410">
        <v>0</v>
      </c>
      <c r="I453" s="397">
        <v>2</v>
      </c>
      <c r="J453" s="397">
        <v>189.6</v>
      </c>
      <c r="K453" s="410">
        <v>1</v>
      </c>
      <c r="L453" s="397">
        <v>2</v>
      </c>
      <c r="M453" s="398">
        <v>189.6</v>
      </c>
    </row>
    <row r="454" spans="1:13" ht="14.4" customHeight="1" x14ac:dyDescent="0.3">
      <c r="A454" s="393" t="s">
        <v>1576</v>
      </c>
      <c r="B454" s="394" t="s">
        <v>1500</v>
      </c>
      <c r="C454" s="394" t="s">
        <v>1815</v>
      </c>
      <c r="D454" s="394" t="s">
        <v>1052</v>
      </c>
      <c r="E454" s="394" t="s">
        <v>785</v>
      </c>
      <c r="F454" s="397"/>
      <c r="G454" s="397"/>
      <c r="H454" s="410">
        <v>0</v>
      </c>
      <c r="I454" s="397">
        <v>48</v>
      </c>
      <c r="J454" s="397">
        <v>6611.52</v>
      </c>
      <c r="K454" s="410">
        <v>1</v>
      </c>
      <c r="L454" s="397">
        <v>48</v>
      </c>
      <c r="M454" s="398">
        <v>6611.52</v>
      </c>
    </row>
    <row r="455" spans="1:13" ht="14.4" customHeight="1" x14ac:dyDescent="0.3">
      <c r="A455" s="393" t="s">
        <v>1576</v>
      </c>
      <c r="B455" s="394" t="s">
        <v>1500</v>
      </c>
      <c r="C455" s="394" t="s">
        <v>1051</v>
      </c>
      <c r="D455" s="394" t="s">
        <v>1052</v>
      </c>
      <c r="E455" s="394" t="s">
        <v>871</v>
      </c>
      <c r="F455" s="397"/>
      <c r="G455" s="397"/>
      <c r="H455" s="410">
        <v>0</v>
      </c>
      <c r="I455" s="397">
        <v>1</v>
      </c>
      <c r="J455" s="397">
        <v>413.22</v>
      </c>
      <c r="K455" s="410">
        <v>1</v>
      </c>
      <c r="L455" s="397">
        <v>1</v>
      </c>
      <c r="M455" s="398">
        <v>413.22</v>
      </c>
    </row>
    <row r="456" spans="1:13" ht="14.4" customHeight="1" x14ac:dyDescent="0.3">
      <c r="A456" s="393" t="s">
        <v>1576</v>
      </c>
      <c r="B456" s="394" t="s">
        <v>1500</v>
      </c>
      <c r="C456" s="394" t="s">
        <v>2240</v>
      </c>
      <c r="D456" s="394" t="s">
        <v>491</v>
      </c>
      <c r="E456" s="394" t="s">
        <v>2241</v>
      </c>
      <c r="F456" s="397">
        <v>1</v>
      </c>
      <c r="G456" s="397">
        <v>128.56</v>
      </c>
      <c r="H456" s="410">
        <v>1</v>
      </c>
      <c r="I456" s="397"/>
      <c r="J456" s="397"/>
      <c r="K456" s="410">
        <v>0</v>
      </c>
      <c r="L456" s="397">
        <v>1</v>
      </c>
      <c r="M456" s="398">
        <v>128.56</v>
      </c>
    </row>
    <row r="457" spans="1:13" ht="14.4" customHeight="1" x14ac:dyDescent="0.3">
      <c r="A457" s="393" t="s">
        <v>1577</v>
      </c>
      <c r="B457" s="394" t="s">
        <v>1462</v>
      </c>
      <c r="C457" s="394" t="s">
        <v>589</v>
      </c>
      <c r="D457" s="394" t="s">
        <v>586</v>
      </c>
      <c r="E457" s="394" t="s">
        <v>590</v>
      </c>
      <c r="F457" s="397"/>
      <c r="G457" s="397"/>
      <c r="H457" s="410">
        <v>0</v>
      </c>
      <c r="I457" s="397">
        <v>3</v>
      </c>
      <c r="J457" s="397">
        <v>1836.78</v>
      </c>
      <c r="K457" s="410">
        <v>1</v>
      </c>
      <c r="L457" s="397">
        <v>3</v>
      </c>
      <c r="M457" s="398">
        <v>1836.78</v>
      </c>
    </row>
    <row r="458" spans="1:13" ht="14.4" customHeight="1" x14ac:dyDescent="0.3">
      <c r="A458" s="393" t="s">
        <v>1577</v>
      </c>
      <c r="B458" s="394" t="s">
        <v>1467</v>
      </c>
      <c r="C458" s="394" t="s">
        <v>1048</v>
      </c>
      <c r="D458" s="394" t="s">
        <v>998</v>
      </c>
      <c r="E458" s="394" t="s">
        <v>1049</v>
      </c>
      <c r="F458" s="397"/>
      <c r="G458" s="397"/>
      <c r="H458" s="410">
        <v>0</v>
      </c>
      <c r="I458" s="397">
        <v>2</v>
      </c>
      <c r="J458" s="397">
        <v>1250.58</v>
      </c>
      <c r="K458" s="410">
        <v>1</v>
      </c>
      <c r="L458" s="397">
        <v>2</v>
      </c>
      <c r="M458" s="398">
        <v>1250.58</v>
      </c>
    </row>
    <row r="459" spans="1:13" ht="14.4" customHeight="1" x14ac:dyDescent="0.3">
      <c r="A459" s="393" t="s">
        <v>1577</v>
      </c>
      <c r="B459" s="394" t="s">
        <v>1480</v>
      </c>
      <c r="C459" s="394" t="s">
        <v>1096</v>
      </c>
      <c r="D459" s="394" t="s">
        <v>1481</v>
      </c>
      <c r="E459" s="394" t="s">
        <v>1482</v>
      </c>
      <c r="F459" s="397"/>
      <c r="G459" s="397"/>
      <c r="H459" s="410">
        <v>0</v>
      </c>
      <c r="I459" s="397">
        <v>3</v>
      </c>
      <c r="J459" s="397">
        <v>999.93000000000006</v>
      </c>
      <c r="K459" s="410">
        <v>1</v>
      </c>
      <c r="L459" s="397">
        <v>3</v>
      </c>
      <c r="M459" s="398">
        <v>999.93000000000006</v>
      </c>
    </row>
    <row r="460" spans="1:13" ht="14.4" customHeight="1" x14ac:dyDescent="0.3">
      <c r="A460" s="393" t="s">
        <v>1577</v>
      </c>
      <c r="B460" s="394" t="s">
        <v>1480</v>
      </c>
      <c r="C460" s="394" t="s">
        <v>1841</v>
      </c>
      <c r="D460" s="394" t="s">
        <v>1842</v>
      </c>
      <c r="E460" s="394" t="s">
        <v>1843</v>
      </c>
      <c r="F460" s="397"/>
      <c r="G460" s="397"/>
      <c r="H460" s="410">
        <v>0</v>
      </c>
      <c r="I460" s="397">
        <v>1</v>
      </c>
      <c r="J460" s="397">
        <v>333.31</v>
      </c>
      <c r="K460" s="410">
        <v>1</v>
      </c>
      <c r="L460" s="397">
        <v>1</v>
      </c>
      <c r="M460" s="398">
        <v>333.31</v>
      </c>
    </row>
    <row r="461" spans="1:13" ht="14.4" customHeight="1" x14ac:dyDescent="0.3">
      <c r="A461" s="393" t="s">
        <v>1577</v>
      </c>
      <c r="B461" s="394" t="s">
        <v>1488</v>
      </c>
      <c r="C461" s="394" t="s">
        <v>1112</v>
      </c>
      <c r="D461" s="394" t="s">
        <v>1113</v>
      </c>
      <c r="E461" s="394" t="s">
        <v>1114</v>
      </c>
      <c r="F461" s="397"/>
      <c r="G461" s="397"/>
      <c r="H461" s="410">
        <v>0</v>
      </c>
      <c r="I461" s="397">
        <v>4</v>
      </c>
      <c r="J461" s="397">
        <v>889</v>
      </c>
      <c r="K461" s="410">
        <v>1</v>
      </c>
      <c r="L461" s="397">
        <v>4</v>
      </c>
      <c r="M461" s="398">
        <v>889</v>
      </c>
    </row>
    <row r="462" spans="1:13" ht="14.4" customHeight="1" x14ac:dyDescent="0.3">
      <c r="A462" s="393" t="s">
        <v>1577</v>
      </c>
      <c r="B462" s="394" t="s">
        <v>1847</v>
      </c>
      <c r="C462" s="394" t="s">
        <v>1905</v>
      </c>
      <c r="D462" s="394" t="s">
        <v>1849</v>
      </c>
      <c r="E462" s="394" t="s">
        <v>1872</v>
      </c>
      <c r="F462" s="397"/>
      <c r="G462" s="397"/>
      <c r="H462" s="410">
        <v>0</v>
      </c>
      <c r="I462" s="397">
        <v>1</v>
      </c>
      <c r="J462" s="397">
        <v>96.63</v>
      </c>
      <c r="K462" s="410">
        <v>1</v>
      </c>
      <c r="L462" s="397">
        <v>1</v>
      </c>
      <c r="M462" s="398">
        <v>96.63</v>
      </c>
    </row>
    <row r="463" spans="1:13" ht="14.4" customHeight="1" x14ac:dyDescent="0.3">
      <c r="A463" s="393" t="s">
        <v>1577</v>
      </c>
      <c r="B463" s="394" t="s">
        <v>1500</v>
      </c>
      <c r="C463" s="394" t="s">
        <v>1815</v>
      </c>
      <c r="D463" s="394" t="s">
        <v>1052</v>
      </c>
      <c r="E463" s="394" t="s">
        <v>785</v>
      </c>
      <c r="F463" s="397"/>
      <c r="G463" s="397"/>
      <c r="H463" s="410">
        <v>0</v>
      </c>
      <c r="I463" s="397">
        <v>2</v>
      </c>
      <c r="J463" s="397">
        <v>275.48</v>
      </c>
      <c r="K463" s="410">
        <v>1</v>
      </c>
      <c r="L463" s="397">
        <v>2</v>
      </c>
      <c r="M463" s="398">
        <v>275.48</v>
      </c>
    </row>
    <row r="464" spans="1:13" ht="14.4" customHeight="1" x14ac:dyDescent="0.3">
      <c r="A464" s="393" t="s">
        <v>1577</v>
      </c>
      <c r="B464" s="394" t="s">
        <v>1500</v>
      </c>
      <c r="C464" s="394" t="s">
        <v>1051</v>
      </c>
      <c r="D464" s="394" t="s">
        <v>1052</v>
      </c>
      <c r="E464" s="394" t="s">
        <v>871</v>
      </c>
      <c r="F464" s="397"/>
      <c r="G464" s="397"/>
      <c r="H464" s="410">
        <v>0</v>
      </c>
      <c r="I464" s="397">
        <v>2</v>
      </c>
      <c r="J464" s="397">
        <v>826.44</v>
      </c>
      <c r="K464" s="410">
        <v>1</v>
      </c>
      <c r="L464" s="397">
        <v>2</v>
      </c>
      <c r="M464" s="398">
        <v>826.44</v>
      </c>
    </row>
    <row r="465" spans="1:13" ht="14.4" customHeight="1" x14ac:dyDescent="0.3">
      <c r="A465" s="393" t="s">
        <v>1578</v>
      </c>
      <c r="B465" s="394" t="s">
        <v>1728</v>
      </c>
      <c r="C465" s="394" t="s">
        <v>1729</v>
      </c>
      <c r="D465" s="394" t="s">
        <v>1730</v>
      </c>
      <c r="E465" s="394" t="s">
        <v>1731</v>
      </c>
      <c r="F465" s="397"/>
      <c r="G465" s="397"/>
      <c r="H465" s="410"/>
      <c r="I465" s="397">
        <v>1</v>
      </c>
      <c r="J465" s="397">
        <v>0</v>
      </c>
      <c r="K465" s="410"/>
      <c r="L465" s="397">
        <v>1</v>
      </c>
      <c r="M465" s="398">
        <v>0</v>
      </c>
    </row>
    <row r="466" spans="1:13" ht="14.4" customHeight="1" x14ac:dyDescent="0.3">
      <c r="A466" s="393" t="s">
        <v>1578</v>
      </c>
      <c r="B466" s="394" t="s">
        <v>1480</v>
      </c>
      <c r="C466" s="394" t="s">
        <v>1096</v>
      </c>
      <c r="D466" s="394" t="s">
        <v>1481</v>
      </c>
      <c r="E466" s="394" t="s">
        <v>1482</v>
      </c>
      <c r="F466" s="397"/>
      <c r="G466" s="397"/>
      <c r="H466" s="410">
        <v>0</v>
      </c>
      <c r="I466" s="397">
        <v>1</v>
      </c>
      <c r="J466" s="397">
        <v>333.31</v>
      </c>
      <c r="K466" s="410">
        <v>1</v>
      </c>
      <c r="L466" s="397">
        <v>1</v>
      </c>
      <c r="M466" s="398">
        <v>333.31</v>
      </c>
    </row>
    <row r="467" spans="1:13" ht="14.4" customHeight="1" x14ac:dyDescent="0.3">
      <c r="A467" s="393" t="s">
        <v>1579</v>
      </c>
      <c r="B467" s="394" t="s">
        <v>1480</v>
      </c>
      <c r="C467" s="394" t="s">
        <v>1096</v>
      </c>
      <c r="D467" s="394" t="s">
        <v>1481</v>
      </c>
      <c r="E467" s="394" t="s">
        <v>1482</v>
      </c>
      <c r="F467" s="397"/>
      <c r="G467" s="397"/>
      <c r="H467" s="410">
        <v>0</v>
      </c>
      <c r="I467" s="397">
        <v>1</v>
      </c>
      <c r="J467" s="397">
        <v>333.31</v>
      </c>
      <c r="K467" s="410">
        <v>1</v>
      </c>
      <c r="L467" s="397">
        <v>1</v>
      </c>
      <c r="M467" s="398">
        <v>333.31</v>
      </c>
    </row>
    <row r="468" spans="1:13" ht="14.4" customHeight="1" x14ac:dyDescent="0.3">
      <c r="A468" s="393" t="s">
        <v>1579</v>
      </c>
      <c r="B468" s="394" t="s">
        <v>1480</v>
      </c>
      <c r="C468" s="394" t="s">
        <v>1956</v>
      </c>
      <c r="D468" s="394" t="s">
        <v>1957</v>
      </c>
      <c r="E468" s="394" t="s">
        <v>1958</v>
      </c>
      <c r="F468" s="397"/>
      <c r="G468" s="397"/>
      <c r="H468" s="410">
        <v>0</v>
      </c>
      <c r="I468" s="397">
        <v>1</v>
      </c>
      <c r="J468" s="397">
        <v>152.36000000000001</v>
      </c>
      <c r="K468" s="410">
        <v>1</v>
      </c>
      <c r="L468" s="397">
        <v>1</v>
      </c>
      <c r="M468" s="398">
        <v>152.36000000000001</v>
      </c>
    </row>
    <row r="469" spans="1:13" ht="14.4" customHeight="1" x14ac:dyDescent="0.3">
      <c r="A469" s="393" t="s">
        <v>1580</v>
      </c>
      <c r="B469" s="394" t="s">
        <v>1462</v>
      </c>
      <c r="C469" s="394" t="s">
        <v>585</v>
      </c>
      <c r="D469" s="394" t="s">
        <v>586</v>
      </c>
      <c r="E469" s="394" t="s">
        <v>587</v>
      </c>
      <c r="F469" s="397"/>
      <c r="G469" s="397"/>
      <c r="H469" s="410">
        <v>0</v>
      </c>
      <c r="I469" s="397">
        <v>1</v>
      </c>
      <c r="J469" s="397">
        <v>190.48</v>
      </c>
      <c r="K469" s="410">
        <v>1</v>
      </c>
      <c r="L469" s="397">
        <v>1</v>
      </c>
      <c r="M469" s="398">
        <v>190.48</v>
      </c>
    </row>
    <row r="470" spans="1:13" ht="14.4" customHeight="1" x14ac:dyDescent="0.3">
      <c r="A470" s="393" t="s">
        <v>1580</v>
      </c>
      <c r="B470" s="394" t="s">
        <v>1468</v>
      </c>
      <c r="C470" s="394" t="s">
        <v>1033</v>
      </c>
      <c r="D470" s="394" t="s">
        <v>1034</v>
      </c>
      <c r="E470" s="394" t="s">
        <v>1035</v>
      </c>
      <c r="F470" s="397"/>
      <c r="G470" s="397"/>
      <c r="H470" s="410">
        <v>0</v>
      </c>
      <c r="I470" s="397">
        <v>4</v>
      </c>
      <c r="J470" s="397">
        <v>1659.4</v>
      </c>
      <c r="K470" s="410">
        <v>1</v>
      </c>
      <c r="L470" s="397">
        <v>4</v>
      </c>
      <c r="M470" s="398">
        <v>1659.4</v>
      </c>
    </row>
    <row r="471" spans="1:13" ht="14.4" customHeight="1" x14ac:dyDescent="0.3">
      <c r="A471" s="393" t="s">
        <v>1580</v>
      </c>
      <c r="B471" s="394" t="s">
        <v>1895</v>
      </c>
      <c r="C471" s="394" t="s">
        <v>2053</v>
      </c>
      <c r="D471" s="394" t="s">
        <v>2054</v>
      </c>
      <c r="E471" s="394" t="s">
        <v>2055</v>
      </c>
      <c r="F471" s="397"/>
      <c r="G471" s="397"/>
      <c r="H471" s="410">
        <v>0</v>
      </c>
      <c r="I471" s="397">
        <v>4</v>
      </c>
      <c r="J471" s="397">
        <v>477.64</v>
      </c>
      <c r="K471" s="410">
        <v>1</v>
      </c>
      <c r="L471" s="397">
        <v>4</v>
      </c>
      <c r="M471" s="398">
        <v>477.64</v>
      </c>
    </row>
    <row r="472" spans="1:13" ht="14.4" customHeight="1" x14ac:dyDescent="0.3">
      <c r="A472" s="393" t="s">
        <v>1580</v>
      </c>
      <c r="B472" s="394" t="s">
        <v>1488</v>
      </c>
      <c r="C472" s="394" t="s">
        <v>1112</v>
      </c>
      <c r="D472" s="394" t="s">
        <v>1113</v>
      </c>
      <c r="E472" s="394" t="s">
        <v>1114</v>
      </c>
      <c r="F472" s="397"/>
      <c r="G472" s="397"/>
      <c r="H472" s="410">
        <v>0</v>
      </c>
      <c r="I472" s="397">
        <v>1</v>
      </c>
      <c r="J472" s="397">
        <v>222.25</v>
      </c>
      <c r="K472" s="410">
        <v>1</v>
      </c>
      <c r="L472" s="397">
        <v>1</v>
      </c>
      <c r="M472" s="398">
        <v>222.25</v>
      </c>
    </row>
    <row r="473" spans="1:13" ht="14.4" customHeight="1" x14ac:dyDescent="0.3">
      <c r="A473" s="393" t="s">
        <v>1580</v>
      </c>
      <c r="B473" s="394" t="s">
        <v>1847</v>
      </c>
      <c r="C473" s="394" t="s">
        <v>1905</v>
      </c>
      <c r="D473" s="394" t="s">
        <v>1849</v>
      </c>
      <c r="E473" s="394" t="s">
        <v>1872</v>
      </c>
      <c r="F473" s="397"/>
      <c r="G473" s="397"/>
      <c r="H473" s="410">
        <v>0</v>
      </c>
      <c r="I473" s="397">
        <v>1</v>
      </c>
      <c r="J473" s="397">
        <v>96.63</v>
      </c>
      <c r="K473" s="410">
        <v>1</v>
      </c>
      <c r="L473" s="397">
        <v>1</v>
      </c>
      <c r="M473" s="398">
        <v>96.63</v>
      </c>
    </row>
    <row r="474" spans="1:13" ht="14.4" customHeight="1" x14ac:dyDescent="0.3">
      <c r="A474" s="393" t="s">
        <v>1580</v>
      </c>
      <c r="B474" s="394" t="s">
        <v>1847</v>
      </c>
      <c r="C474" s="394" t="s">
        <v>1877</v>
      </c>
      <c r="D474" s="394" t="s">
        <v>1878</v>
      </c>
      <c r="E474" s="394" t="s">
        <v>1879</v>
      </c>
      <c r="F474" s="397">
        <v>1</v>
      </c>
      <c r="G474" s="397">
        <v>96.63</v>
      </c>
      <c r="H474" s="410">
        <v>1</v>
      </c>
      <c r="I474" s="397"/>
      <c r="J474" s="397"/>
      <c r="K474" s="410">
        <v>0</v>
      </c>
      <c r="L474" s="397">
        <v>1</v>
      </c>
      <c r="M474" s="398">
        <v>96.63</v>
      </c>
    </row>
    <row r="475" spans="1:13" ht="14.4" customHeight="1" x14ac:dyDescent="0.3">
      <c r="A475" s="393" t="s">
        <v>1580</v>
      </c>
      <c r="B475" s="394" t="s">
        <v>1489</v>
      </c>
      <c r="C475" s="394" t="s">
        <v>1799</v>
      </c>
      <c r="D475" s="394" t="s">
        <v>1800</v>
      </c>
      <c r="E475" s="394" t="s">
        <v>1801</v>
      </c>
      <c r="F475" s="397"/>
      <c r="G475" s="397"/>
      <c r="H475" s="410">
        <v>0</v>
      </c>
      <c r="I475" s="397">
        <v>1</v>
      </c>
      <c r="J475" s="397">
        <v>32.74</v>
      </c>
      <c r="K475" s="410">
        <v>1</v>
      </c>
      <c r="L475" s="397">
        <v>1</v>
      </c>
      <c r="M475" s="398">
        <v>32.74</v>
      </c>
    </row>
    <row r="476" spans="1:13" ht="14.4" customHeight="1" x14ac:dyDescent="0.3">
      <c r="A476" s="393" t="s">
        <v>1580</v>
      </c>
      <c r="B476" s="394" t="s">
        <v>1489</v>
      </c>
      <c r="C476" s="394" t="s">
        <v>1909</v>
      </c>
      <c r="D476" s="394" t="s">
        <v>1910</v>
      </c>
      <c r="E476" s="394" t="s">
        <v>1911</v>
      </c>
      <c r="F476" s="397"/>
      <c r="G476" s="397"/>
      <c r="H476" s="410">
        <v>0</v>
      </c>
      <c r="I476" s="397">
        <v>6</v>
      </c>
      <c r="J476" s="397">
        <v>278.33999999999997</v>
      </c>
      <c r="K476" s="410">
        <v>1</v>
      </c>
      <c r="L476" s="397">
        <v>6</v>
      </c>
      <c r="M476" s="398">
        <v>278.33999999999997</v>
      </c>
    </row>
    <row r="477" spans="1:13" ht="14.4" customHeight="1" x14ac:dyDescent="0.3">
      <c r="A477" s="393" t="s">
        <v>1580</v>
      </c>
      <c r="B477" s="394" t="s">
        <v>1489</v>
      </c>
      <c r="C477" s="394" t="s">
        <v>2001</v>
      </c>
      <c r="D477" s="394" t="s">
        <v>1806</v>
      </c>
      <c r="E477" s="394" t="s">
        <v>1886</v>
      </c>
      <c r="F477" s="397"/>
      <c r="G477" s="397"/>
      <c r="H477" s="410">
        <v>0</v>
      </c>
      <c r="I477" s="397">
        <v>3</v>
      </c>
      <c r="J477" s="397">
        <v>373.53000000000003</v>
      </c>
      <c r="K477" s="410">
        <v>1</v>
      </c>
      <c r="L477" s="397">
        <v>3</v>
      </c>
      <c r="M477" s="398">
        <v>373.53000000000003</v>
      </c>
    </row>
    <row r="478" spans="1:13" ht="14.4" customHeight="1" x14ac:dyDescent="0.3">
      <c r="A478" s="393" t="s">
        <v>1580</v>
      </c>
      <c r="B478" s="394" t="s">
        <v>1490</v>
      </c>
      <c r="C478" s="394" t="s">
        <v>1914</v>
      </c>
      <c r="D478" s="394" t="s">
        <v>1915</v>
      </c>
      <c r="E478" s="394" t="s">
        <v>1916</v>
      </c>
      <c r="F478" s="397"/>
      <c r="G478" s="397"/>
      <c r="H478" s="410">
        <v>0</v>
      </c>
      <c r="I478" s="397">
        <v>1</v>
      </c>
      <c r="J478" s="397">
        <v>465.7</v>
      </c>
      <c r="K478" s="410">
        <v>1</v>
      </c>
      <c r="L478" s="397">
        <v>1</v>
      </c>
      <c r="M478" s="398">
        <v>465.7</v>
      </c>
    </row>
    <row r="479" spans="1:13" ht="14.4" customHeight="1" x14ac:dyDescent="0.3">
      <c r="A479" s="393" t="s">
        <v>1580</v>
      </c>
      <c r="B479" s="394" t="s">
        <v>1917</v>
      </c>
      <c r="C479" s="394" t="s">
        <v>2242</v>
      </c>
      <c r="D479" s="394" t="s">
        <v>1919</v>
      </c>
      <c r="E479" s="394" t="s">
        <v>2243</v>
      </c>
      <c r="F479" s="397"/>
      <c r="G479" s="397"/>
      <c r="H479" s="410">
        <v>0</v>
      </c>
      <c r="I479" s="397">
        <v>1</v>
      </c>
      <c r="J479" s="397">
        <v>242.85</v>
      </c>
      <c r="K479" s="410">
        <v>1</v>
      </c>
      <c r="L479" s="397">
        <v>1</v>
      </c>
      <c r="M479" s="398">
        <v>242.85</v>
      </c>
    </row>
    <row r="480" spans="1:13" ht="14.4" customHeight="1" x14ac:dyDescent="0.3">
      <c r="A480" s="393" t="s">
        <v>1580</v>
      </c>
      <c r="B480" s="394" t="s">
        <v>1917</v>
      </c>
      <c r="C480" s="394" t="s">
        <v>2244</v>
      </c>
      <c r="D480" s="394" t="s">
        <v>2245</v>
      </c>
      <c r="E480" s="394" t="s">
        <v>2246</v>
      </c>
      <c r="F480" s="397"/>
      <c r="G480" s="397"/>
      <c r="H480" s="410">
        <v>0</v>
      </c>
      <c r="I480" s="397">
        <v>3</v>
      </c>
      <c r="J480" s="397">
        <v>136.62</v>
      </c>
      <c r="K480" s="410">
        <v>1</v>
      </c>
      <c r="L480" s="397">
        <v>3</v>
      </c>
      <c r="M480" s="398">
        <v>136.62</v>
      </c>
    </row>
    <row r="481" spans="1:13" ht="14.4" customHeight="1" x14ac:dyDescent="0.3">
      <c r="A481" s="393" t="s">
        <v>1580</v>
      </c>
      <c r="B481" s="394" t="s">
        <v>1917</v>
      </c>
      <c r="C481" s="394" t="s">
        <v>2247</v>
      </c>
      <c r="D481" s="394" t="s">
        <v>2245</v>
      </c>
      <c r="E481" s="394" t="s">
        <v>2248</v>
      </c>
      <c r="F481" s="397"/>
      <c r="G481" s="397"/>
      <c r="H481" s="410">
        <v>0</v>
      </c>
      <c r="I481" s="397">
        <v>2</v>
      </c>
      <c r="J481" s="397">
        <v>182.14</v>
      </c>
      <c r="K481" s="410">
        <v>1</v>
      </c>
      <c r="L481" s="397">
        <v>2</v>
      </c>
      <c r="M481" s="398">
        <v>182.14</v>
      </c>
    </row>
    <row r="482" spans="1:13" ht="14.4" customHeight="1" x14ac:dyDescent="0.3">
      <c r="A482" s="393" t="s">
        <v>1580</v>
      </c>
      <c r="B482" s="394" t="s">
        <v>1917</v>
      </c>
      <c r="C482" s="394" t="s">
        <v>2249</v>
      </c>
      <c r="D482" s="394" t="s">
        <v>1919</v>
      </c>
      <c r="E482" s="394" t="s">
        <v>1872</v>
      </c>
      <c r="F482" s="397"/>
      <c r="G482" s="397"/>
      <c r="H482" s="410">
        <v>0</v>
      </c>
      <c r="I482" s="397">
        <v>1</v>
      </c>
      <c r="J482" s="397">
        <v>173.47</v>
      </c>
      <c r="K482" s="410">
        <v>1</v>
      </c>
      <c r="L482" s="397">
        <v>1</v>
      </c>
      <c r="M482" s="398">
        <v>173.47</v>
      </c>
    </row>
    <row r="483" spans="1:13" ht="14.4" customHeight="1" x14ac:dyDescent="0.3">
      <c r="A483" s="393" t="s">
        <v>1580</v>
      </c>
      <c r="B483" s="394" t="s">
        <v>1922</v>
      </c>
      <c r="C483" s="394" t="s">
        <v>1926</v>
      </c>
      <c r="D483" s="394" t="s">
        <v>1924</v>
      </c>
      <c r="E483" s="394" t="s">
        <v>1927</v>
      </c>
      <c r="F483" s="397"/>
      <c r="G483" s="397"/>
      <c r="H483" s="410">
        <v>0</v>
      </c>
      <c r="I483" s="397">
        <v>1</v>
      </c>
      <c r="J483" s="397">
        <v>887.05</v>
      </c>
      <c r="K483" s="410">
        <v>1</v>
      </c>
      <c r="L483" s="397">
        <v>1</v>
      </c>
      <c r="M483" s="398">
        <v>887.05</v>
      </c>
    </row>
    <row r="484" spans="1:13" ht="14.4" customHeight="1" x14ac:dyDescent="0.3">
      <c r="A484" s="393" t="s">
        <v>1580</v>
      </c>
      <c r="B484" s="394" t="s">
        <v>2033</v>
      </c>
      <c r="C484" s="394" t="s">
        <v>2250</v>
      </c>
      <c r="D484" s="394" t="s">
        <v>2251</v>
      </c>
      <c r="E484" s="394" t="s">
        <v>2039</v>
      </c>
      <c r="F484" s="397"/>
      <c r="G484" s="397"/>
      <c r="H484" s="410">
        <v>0</v>
      </c>
      <c r="I484" s="397">
        <v>2</v>
      </c>
      <c r="J484" s="397">
        <v>2639.62</v>
      </c>
      <c r="K484" s="410">
        <v>1</v>
      </c>
      <c r="L484" s="397">
        <v>2</v>
      </c>
      <c r="M484" s="398">
        <v>2639.62</v>
      </c>
    </row>
    <row r="485" spans="1:13" ht="14.4" customHeight="1" x14ac:dyDescent="0.3">
      <c r="A485" s="393" t="s">
        <v>1580</v>
      </c>
      <c r="B485" s="394" t="s">
        <v>2033</v>
      </c>
      <c r="C485" s="394" t="s">
        <v>2252</v>
      </c>
      <c r="D485" s="394" t="s">
        <v>2251</v>
      </c>
      <c r="E485" s="394" t="s">
        <v>2184</v>
      </c>
      <c r="F485" s="397"/>
      <c r="G485" s="397"/>
      <c r="H485" s="410">
        <v>0</v>
      </c>
      <c r="I485" s="397">
        <v>1</v>
      </c>
      <c r="J485" s="397">
        <v>3375.17</v>
      </c>
      <c r="K485" s="410">
        <v>1</v>
      </c>
      <c r="L485" s="397">
        <v>1</v>
      </c>
      <c r="M485" s="398">
        <v>3375.17</v>
      </c>
    </row>
    <row r="486" spans="1:13" ht="14.4" customHeight="1" x14ac:dyDescent="0.3">
      <c r="A486" s="393" t="s">
        <v>1580</v>
      </c>
      <c r="B486" s="394" t="s">
        <v>2033</v>
      </c>
      <c r="C486" s="394" t="s">
        <v>2253</v>
      </c>
      <c r="D486" s="394" t="s">
        <v>2038</v>
      </c>
      <c r="E486" s="394" t="s">
        <v>2254</v>
      </c>
      <c r="F486" s="397">
        <v>1</v>
      </c>
      <c r="G486" s="397">
        <v>0</v>
      </c>
      <c r="H486" s="410"/>
      <c r="I486" s="397"/>
      <c r="J486" s="397"/>
      <c r="K486" s="410"/>
      <c r="L486" s="397">
        <v>1</v>
      </c>
      <c r="M486" s="398">
        <v>0</v>
      </c>
    </row>
    <row r="487" spans="1:13" ht="14.4" customHeight="1" x14ac:dyDescent="0.3">
      <c r="A487" s="393" t="s">
        <v>1580</v>
      </c>
      <c r="B487" s="394" t="s">
        <v>2033</v>
      </c>
      <c r="C487" s="394" t="s">
        <v>2255</v>
      </c>
      <c r="D487" s="394" t="s">
        <v>2256</v>
      </c>
      <c r="E487" s="394" t="s">
        <v>2052</v>
      </c>
      <c r="F487" s="397"/>
      <c r="G487" s="397"/>
      <c r="H487" s="410">
        <v>0</v>
      </c>
      <c r="I487" s="397">
        <v>1</v>
      </c>
      <c r="J487" s="397">
        <v>764.34</v>
      </c>
      <c r="K487" s="410">
        <v>1</v>
      </c>
      <c r="L487" s="397">
        <v>1</v>
      </c>
      <c r="M487" s="398">
        <v>764.34</v>
      </c>
    </row>
    <row r="488" spans="1:13" ht="14.4" customHeight="1" x14ac:dyDescent="0.3">
      <c r="A488" s="393" t="s">
        <v>1580</v>
      </c>
      <c r="B488" s="394" t="s">
        <v>2033</v>
      </c>
      <c r="C488" s="394" t="s">
        <v>2257</v>
      </c>
      <c r="D488" s="394" t="s">
        <v>2256</v>
      </c>
      <c r="E488" s="394" t="s">
        <v>2036</v>
      </c>
      <c r="F488" s="397">
        <v>1</v>
      </c>
      <c r="G488" s="397">
        <v>0</v>
      </c>
      <c r="H488" s="410"/>
      <c r="I488" s="397"/>
      <c r="J488" s="397"/>
      <c r="K488" s="410"/>
      <c r="L488" s="397">
        <v>1</v>
      </c>
      <c r="M488" s="398">
        <v>0</v>
      </c>
    </row>
    <row r="489" spans="1:13" ht="14.4" customHeight="1" x14ac:dyDescent="0.3">
      <c r="A489" s="393" t="s">
        <v>1580</v>
      </c>
      <c r="B489" s="394" t="s">
        <v>2258</v>
      </c>
      <c r="C489" s="394" t="s">
        <v>2259</v>
      </c>
      <c r="D489" s="394" t="s">
        <v>2260</v>
      </c>
      <c r="E489" s="394" t="s">
        <v>2261</v>
      </c>
      <c r="F489" s="397"/>
      <c r="G489" s="397"/>
      <c r="H489" s="410">
        <v>0</v>
      </c>
      <c r="I489" s="397">
        <v>2</v>
      </c>
      <c r="J489" s="397">
        <v>316.33999999999997</v>
      </c>
      <c r="K489" s="410">
        <v>1</v>
      </c>
      <c r="L489" s="397">
        <v>2</v>
      </c>
      <c r="M489" s="398">
        <v>316.33999999999997</v>
      </c>
    </row>
    <row r="490" spans="1:13" ht="14.4" customHeight="1" x14ac:dyDescent="0.3">
      <c r="A490" s="393" t="s">
        <v>1580</v>
      </c>
      <c r="B490" s="394" t="s">
        <v>1491</v>
      </c>
      <c r="C490" s="394" t="s">
        <v>1969</v>
      </c>
      <c r="D490" s="394" t="s">
        <v>1970</v>
      </c>
      <c r="E490" s="394" t="s">
        <v>1493</v>
      </c>
      <c r="F490" s="397">
        <v>1</v>
      </c>
      <c r="G490" s="397">
        <v>6.98</v>
      </c>
      <c r="H490" s="410">
        <v>1</v>
      </c>
      <c r="I490" s="397"/>
      <c r="J490" s="397"/>
      <c r="K490" s="410">
        <v>0</v>
      </c>
      <c r="L490" s="397">
        <v>1</v>
      </c>
      <c r="M490" s="398">
        <v>6.98</v>
      </c>
    </row>
    <row r="491" spans="1:13" ht="14.4" customHeight="1" x14ac:dyDescent="0.3">
      <c r="A491" s="393" t="s">
        <v>1580</v>
      </c>
      <c r="B491" s="394" t="s">
        <v>1505</v>
      </c>
      <c r="C491" s="394" t="s">
        <v>817</v>
      </c>
      <c r="D491" s="394" t="s">
        <v>1165</v>
      </c>
      <c r="E491" s="394" t="s">
        <v>1166</v>
      </c>
      <c r="F491" s="397"/>
      <c r="G491" s="397"/>
      <c r="H491" s="410">
        <v>0</v>
      </c>
      <c r="I491" s="397">
        <v>1</v>
      </c>
      <c r="J491" s="397">
        <v>137.6</v>
      </c>
      <c r="K491" s="410">
        <v>1</v>
      </c>
      <c r="L491" s="397">
        <v>1</v>
      </c>
      <c r="M491" s="398">
        <v>137.6</v>
      </c>
    </row>
    <row r="492" spans="1:13" ht="14.4" customHeight="1" x14ac:dyDescent="0.3">
      <c r="A492" s="393" t="s">
        <v>1581</v>
      </c>
      <c r="B492" s="394" t="s">
        <v>1467</v>
      </c>
      <c r="C492" s="394" t="s">
        <v>1048</v>
      </c>
      <c r="D492" s="394" t="s">
        <v>998</v>
      </c>
      <c r="E492" s="394" t="s">
        <v>1049</v>
      </c>
      <c r="F492" s="397"/>
      <c r="G492" s="397"/>
      <c r="H492" s="410">
        <v>0</v>
      </c>
      <c r="I492" s="397">
        <v>3</v>
      </c>
      <c r="J492" s="397">
        <v>1875.87</v>
      </c>
      <c r="K492" s="410">
        <v>1</v>
      </c>
      <c r="L492" s="397">
        <v>3</v>
      </c>
      <c r="M492" s="398">
        <v>1875.87</v>
      </c>
    </row>
    <row r="493" spans="1:13" ht="14.4" customHeight="1" x14ac:dyDescent="0.3">
      <c r="A493" s="393" t="s">
        <v>1581</v>
      </c>
      <c r="B493" s="394" t="s">
        <v>1467</v>
      </c>
      <c r="C493" s="394" t="s">
        <v>997</v>
      </c>
      <c r="D493" s="394" t="s">
        <v>998</v>
      </c>
      <c r="E493" s="394" t="s">
        <v>999</v>
      </c>
      <c r="F493" s="397"/>
      <c r="G493" s="397"/>
      <c r="H493" s="410">
        <v>0</v>
      </c>
      <c r="I493" s="397">
        <v>1</v>
      </c>
      <c r="J493" s="397">
        <v>937.93</v>
      </c>
      <c r="K493" s="410">
        <v>1</v>
      </c>
      <c r="L493" s="397">
        <v>1</v>
      </c>
      <c r="M493" s="398">
        <v>937.93</v>
      </c>
    </row>
    <row r="494" spans="1:13" ht="14.4" customHeight="1" x14ac:dyDescent="0.3">
      <c r="A494" s="393" t="s">
        <v>1581</v>
      </c>
      <c r="B494" s="394" t="s">
        <v>1851</v>
      </c>
      <c r="C494" s="394" t="s">
        <v>1852</v>
      </c>
      <c r="D494" s="394" t="s">
        <v>1853</v>
      </c>
      <c r="E494" s="394" t="s">
        <v>1854</v>
      </c>
      <c r="F494" s="397">
        <v>2</v>
      </c>
      <c r="G494" s="397">
        <v>945.42</v>
      </c>
      <c r="H494" s="410">
        <v>1</v>
      </c>
      <c r="I494" s="397"/>
      <c r="J494" s="397"/>
      <c r="K494" s="410">
        <v>0</v>
      </c>
      <c r="L494" s="397">
        <v>2</v>
      </c>
      <c r="M494" s="398">
        <v>945.42</v>
      </c>
    </row>
    <row r="495" spans="1:13" ht="14.4" customHeight="1" x14ac:dyDescent="0.3">
      <c r="A495" s="393" t="s">
        <v>1581</v>
      </c>
      <c r="B495" s="394" t="s">
        <v>1480</v>
      </c>
      <c r="C495" s="394" t="s">
        <v>1096</v>
      </c>
      <c r="D495" s="394" t="s">
        <v>1481</v>
      </c>
      <c r="E495" s="394" t="s">
        <v>1482</v>
      </c>
      <c r="F495" s="397"/>
      <c r="G495" s="397"/>
      <c r="H495" s="410">
        <v>0</v>
      </c>
      <c r="I495" s="397">
        <v>1</v>
      </c>
      <c r="J495" s="397">
        <v>333.31</v>
      </c>
      <c r="K495" s="410">
        <v>1</v>
      </c>
      <c r="L495" s="397">
        <v>1</v>
      </c>
      <c r="M495" s="398">
        <v>333.31</v>
      </c>
    </row>
    <row r="496" spans="1:13" ht="14.4" customHeight="1" x14ac:dyDescent="0.3">
      <c r="A496" s="393" t="s">
        <v>1581</v>
      </c>
      <c r="B496" s="394" t="s">
        <v>1480</v>
      </c>
      <c r="C496" s="394" t="s">
        <v>1862</v>
      </c>
      <c r="D496" s="394" t="s">
        <v>1863</v>
      </c>
      <c r="E496" s="394" t="s">
        <v>1864</v>
      </c>
      <c r="F496" s="397">
        <v>5</v>
      </c>
      <c r="G496" s="397">
        <v>1666.5500000000002</v>
      </c>
      <c r="H496" s="410">
        <v>1</v>
      </c>
      <c r="I496" s="397"/>
      <c r="J496" s="397"/>
      <c r="K496" s="410">
        <v>0</v>
      </c>
      <c r="L496" s="397">
        <v>5</v>
      </c>
      <c r="M496" s="398">
        <v>1666.5500000000002</v>
      </c>
    </row>
    <row r="497" spans="1:13" ht="14.4" customHeight="1" x14ac:dyDescent="0.3">
      <c r="A497" s="393" t="s">
        <v>1581</v>
      </c>
      <c r="B497" s="394" t="s">
        <v>1714</v>
      </c>
      <c r="C497" s="394" t="s">
        <v>1994</v>
      </c>
      <c r="D497" s="394" t="s">
        <v>1995</v>
      </c>
      <c r="E497" s="394" t="s">
        <v>1717</v>
      </c>
      <c r="F497" s="397">
        <v>1</v>
      </c>
      <c r="G497" s="397">
        <v>69.86</v>
      </c>
      <c r="H497" s="410">
        <v>1</v>
      </c>
      <c r="I497" s="397"/>
      <c r="J497" s="397"/>
      <c r="K497" s="410">
        <v>0</v>
      </c>
      <c r="L497" s="397">
        <v>1</v>
      </c>
      <c r="M497" s="398">
        <v>69.86</v>
      </c>
    </row>
    <row r="498" spans="1:13" ht="14.4" customHeight="1" x14ac:dyDescent="0.3">
      <c r="A498" s="393" t="s">
        <v>1581</v>
      </c>
      <c r="B498" s="394" t="s">
        <v>1847</v>
      </c>
      <c r="C498" s="394" t="s">
        <v>1967</v>
      </c>
      <c r="D498" s="394" t="s">
        <v>1878</v>
      </c>
      <c r="E498" s="394" t="s">
        <v>1968</v>
      </c>
      <c r="F498" s="397">
        <v>1</v>
      </c>
      <c r="G498" s="397">
        <v>0</v>
      </c>
      <c r="H498" s="410"/>
      <c r="I498" s="397"/>
      <c r="J498" s="397"/>
      <c r="K498" s="410"/>
      <c r="L498" s="397">
        <v>1</v>
      </c>
      <c r="M498" s="398">
        <v>0</v>
      </c>
    </row>
    <row r="499" spans="1:13" ht="14.4" customHeight="1" x14ac:dyDescent="0.3">
      <c r="A499" s="393" t="s">
        <v>1582</v>
      </c>
      <c r="B499" s="394" t="s">
        <v>1467</v>
      </c>
      <c r="C499" s="394" t="s">
        <v>1045</v>
      </c>
      <c r="D499" s="394" t="s">
        <v>998</v>
      </c>
      <c r="E499" s="394" t="s">
        <v>1046</v>
      </c>
      <c r="F499" s="397"/>
      <c r="G499" s="397"/>
      <c r="H499" s="410">
        <v>0</v>
      </c>
      <c r="I499" s="397">
        <v>1</v>
      </c>
      <c r="J499" s="397">
        <v>468.96</v>
      </c>
      <c r="K499" s="410">
        <v>1</v>
      </c>
      <c r="L499" s="397">
        <v>1</v>
      </c>
      <c r="M499" s="398">
        <v>468.96</v>
      </c>
    </row>
    <row r="500" spans="1:13" ht="14.4" customHeight="1" x14ac:dyDescent="0.3">
      <c r="A500" s="393" t="s">
        <v>1582</v>
      </c>
      <c r="B500" s="394" t="s">
        <v>1467</v>
      </c>
      <c r="C500" s="394" t="s">
        <v>1048</v>
      </c>
      <c r="D500" s="394" t="s">
        <v>998</v>
      </c>
      <c r="E500" s="394" t="s">
        <v>1049</v>
      </c>
      <c r="F500" s="397"/>
      <c r="G500" s="397"/>
      <c r="H500" s="410">
        <v>0</v>
      </c>
      <c r="I500" s="397">
        <v>10</v>
      </c>
      <c r="J500" s="397">
        <v>6252.9</v>
      </c>
      <c r="K500" s="410">
        <v>1</v>
      </c>
      <c r="L500" s="397">
        <v>10</v>
      </c>
      <c r="M500" s="398">
        <v>6252.9</v>
      </c>
    </row>
    <row r="501" spans="1:13" ht="14.4" customHeight="1" x14ac:dyDescent="0.3">
      <c r="A501" s="393" t="s">
        <v>1582</v>
      </c>
      <c r="B501" s="394" t="s">
        <v>1851</v>
      </c>
      <c r="C501" s="394" t="s">
        <v>1852</v>
      </c>
      <c r="D501" s="394" t="s">
        <v>1853</v>
      </c>
      <c r="E501" s="394" t="s">
        <v>1854</v>
      </c>
      <c r="F501" s="397">
        <v>2</v>
      </c>
      <c r="G501" s="397">
        <v>945.42</v>
      </c>
      <c r="H501" s="410">
        <v>1</v>
      </c>
      <c r="I501" s="397"/>
      <c r="J501" s="397"/>
      <c r="K501" s="410">
        <v>0</v>
      </c>
      <c r="L501" s="397">
        <v>2</v>
      </c>
      <c r="M501" s="398">
        <v>945.42</v>
      </c>
    </row>
    <row r="502" spans="1:13" ht="14.4" customHeight="1" x14ac:dyDescent="0.3">
      <c r="A502" s="393" t="s">
        <v>1582</v>
      </c>
      <c r="B502" s="394" t="s">
        <v>1480</v>
      </c>
      <c r="C502" s="394" t="s">
        <v>1855</v>
      </c>
      <c r="D502" s="394" t="s">
        <v>1856</v>
      </c>
      <c r="E502" s="394" t="s">
        <v>1482</v>
      </c>
      <c r="F502" s="397">
        <v>3</v>
      </c>
      <c r="G502" s="397">
        <v>999.93000000000006</v>
      </c>
      <c r="H502" s="410">
        <v>1</v>
      </c>
      <c r="I502" s="397"/>
      <c r="J502" s="397"/>
      <c r="K502" s="410">
        <v>0</v>
      </c>
      <c r="L502" s="397">
        <v>3</v>
      </c>
      <c r="M502" s="398">
        <v>999.93000000000006</v>
      </c>
    </row>
    <row r="503" spans="1:13" ht="14.4" customHeight="1" x14ac:dyDescent="0.3">
      <c r="A503" s="393" t="s">
        <v>1582</v>
      </c>
      <c r="B503" s="394" t="s">
        <v>1480</v>
      </c>
      <c r="C503" s="394" t="s">
        <v>1096</v>
      </c>
      <c r="D503" s="394" t="s">
        <v>1481</v>
      </c>
      <c r="E503" s="394" t="s">
        <v>1482</v>
      </c>
      <c r="F503" s="397"/>
      <c r="G503" s="397"/>
      <c r="H503" s="410">
        <v>0</v>
      </c>
      <c r="I503" s="397">
        <v>2</v>
      </c>
      <c r="J503" s="397">
        <v>666.62</v>
      </c>
      <c r="K503" s="410">
        <v>1</v>
      </c>
      <c r="L503" s="397">
        <v>2</v>
      </c>
      <c r="M503" s="398">
        <v>666.62</v>
      </c>
    </row>
    <row r="504" spans="1:13" ht="14.4" customHeight="1" x14ac:dyDescent="0.3">
      <c r="A504" s="393" t="s">
        <v>1582</v>
      </c>
      <c r="B504" s="394" t="s">
        <v>1480</v>
      </c>
      <c r="C504" s="394" t="s">
        <v>1841</v>
      </c>
      <c r="D504" s="394" t="s">
        <v>1842</v>
      </c>
      <c r="E504" s="394" t="s">
        <v>1843</v>
      </c>
      <c r="F504" s="397"/>
      <c r="G504" s="397"/>
      <c r="H504" s="410">
        <v>0</v>
      </c>
      <c r="I504" s="397">
        <v>2</v>
      </c>
      <c r="J504" s="397">
        <v>666.62</v>
      </c>
      <c r="K504" s="410">
        <v>1</v>
      </c>
      <c r="L504" s="397">
        <v>2</v>
      </c>
      <c r="M504" s="398">
        <v>666.62</v>
      </c>
    </row>
    <row r="505" spans="1:13" ht="14.4" customHeight="1" x14ac:dyDescent="0.3">
      <c r="A505" s="393" t="s">
        <v>1582</v>
      </c>
      <c r="B505" s="394" t="s">
        <v>1485</v>
      </c>
      <c r="C505" s="394" t="s">
        <v>1845</v>
      </c>
      <c r="D505" s="394" t="s">
        <v>1846</v>
      </c>
      <c r="E505" s="394" t="s">
        <v>1717</v>
      </c>
      <c r="F505" s="397"/>
      <c r="G505" s="397"/>
      <c r="H505" s="410">
        <v>0</v>
      </c>
      <c r="I505" s="397">
        <v>1</v>
      </c>
      <c r="J505" s="397">
        <v>184.22</v>
      </c>
      <c r="K505" s="410">
        <v>1</v>
      </c>
      <c r="L505" s="397">
        <v>1</v>
      </c>
      <c r="M505" s="398">
        <v>184.22</v>
      </c>
    </row>
    <row r="506" spans="1:13" ht="14.4" customHeight="1" x14ac:dyDescent="0.3">
      <c r="A506" s="393" t="s">
        <v>1582</v>
      </c>
      <c r="B506" s="394" t="s">
        <v>1847</v>
      </c>
      <c r="C506" s="394" t="s">
        <v>1877</v>
      </c>
      <c r="D506" s="394" t="s">
        <v>1878</v>
      </c>
      <c r="E506" s="394" t="s">
        <v>1879</v>
      </c>
      <c r="F506" s="397">
        <v>2</v>
      </c>
      <c r="G506" s="397">
        <v>193.26</v>
      </c>
      <c r="H506" s="410">
        <v>1</v>
      </c>
      <c r="I506" s="397"/>
      <c r="J506" s="397"/>
      <c r="K506" s="410">
        <v>0</v>
      </c>
      <c r="L506" s="397">
        <v>2</v>
      </c>
      <c r="M506" s="398">
        <v>193.26</v>
      </c>
    </row>
    <row r="507" spans="1:13" ht="14.4" customHeight="1" x14ac:dyDescent="0.3">
      <c r="A507" s="393" t="s">
        <v>1583</v>
      </c>
      <c r="B507" s="394" t="s">
        <v>1467</v>
      </c>
      <c r="C507" s="394" t="s">
        <v>1045</v>
      </c>
      <c r="D507" s="394" t="s">
        <v>998</v>
      </c>
      <c r="E507" s="394" t="s">
        <v>1046</v>
      </c>
      <c r="F507" s="397"/>
      <c r="G507" s="397"/>
      <c r="H507" s="410">
        <v>0</v>
      </c>
      <c r="I507" s="397">
        <v>1</v>
      </c>
      <c r="J507" s="397">
        <v>468.96</v>
      </c>
      <c r="K507" s="410">
        <v>1</v>
      </c>
      <c r="L507" s="397">
        <v>1</v>
      </c>
      <c r="M507" s="398">
        <v>468.96</v>
      </c>
    </row>
    <row r="508" spans="1:13" ht="14.4" customHeight="1" x14ac:dyDescent="0.3">
      <c r="A508" s="393" t="s">
        <v>1583</v>
      </c>
      <c r="B508" s="394" t="s">
        <v>1467</v>
      </c>
      <c r="C508" s="394" t="s">
        <v>1048</v>
      </c>
      <c r="D508" s="394" t="s">
        <v>998</v>
      </c>
      <c r="E508" s="394" t="s">
        <v>1049</v>
      </c>
      <c r="F508" s="397"/>
      <c r="G508" s="397"/>
      <c r="H508" s="410">
        <v>0</v>
      </c>
      <c r="I508" s="397">
        <v>6</v>
      </c>
      <c r="J508" s="397">
        <v>3751.74</v>
      </c>
      <c r="K508" s="410">
        <v>1</v>
      </c>
      <c r="L508" s="397">
        <v>6</v>
      </c>
      <c r="M508" s="398">
        <v>3751.74</v>
      </c>
    </row>
    <row r="509" spans="1:13" ht="14.4" customHeight="1" x14ac:dyDescent="0.3">
      <c r="A509" s="393" t="s">
        <v>1583</v>
      </c>
      <c r="B509" s="394" t="s">
        <v>1467</v>
      </c>
      <c r="C509" s="394" t="s">
        <v>997</v>
      </c>
      <c r="D509" s="394" t="s">
        <v>998</v>
      </c>
      <c r="E509" s="394" t="s">
        <v>999</v>
      </c>
      <c r="F509" s="397"/>
      <c r="G509" s="397"/>
      <c r="H509" s="410">
        <v>0</v>
      </c>
      <c r="I509" s="397">
        <v>4</v>
      </c>
      <c r="J509" s="397">
        <v>3751.72</v>
      </c>
      <c r="K509" s="410">
        <v>1</v>
      </c>
      <c r="L509" s="397">
        <v>4</v>
      </c>
      <c r="M509" s="398">
        <v>3751.72</v>
      </c>
    </row>
    <row r="510" spans="1:13" ht="14.4" customHeight="1" x14ac:dyDescent="0.3">
      <c r="A510" s="393" t="s">
        <v>1583</v>
      </c>
      <c r="B510" s="394" t="s">
        <v>1480</v>
      </c>
      <c r="C510" s="394" t="s">
        <v>1855</v>
      </c>
      <c r="D510" s="394" t="s">
        <v>1856</v>
      </c>
      <c r="E510" s="394" t="s">
        <v>1482</v>
      </c>
      <c r="F510" s="397">
        <v>9</v>
      </c>
      <c r="G510" s="397">
        <v>2999.79</v>
      </c>
      <c r="H510" s="410">
        <v>1</v>
      </c>
      <c r="I510" s="397"/>
      <c r="J510" s="397"/>
      <c r="K510" s="410">
        <v>0</v>
      </c>
      <c r="L510" s="397">
        <v>9</v>
      </c>
      <c r="M510" s="398">
        <v>2999.79</v>
      </c>
    </row>
    <row r="511" spans="1:13" ht="14.4" customHeight="1" x14ac:dyDescent="0.3">
      <c r="A511" s="393" t="s">
        <v>1583</v>
      </c>
      <c r="B511" s="394" t="s">
        <v>1480</v>
      </c>
      <c r="C511" s="394" t="s">
        <v>1096</v>
      </c>
      <c r="D511" s="394" t="s">
        <v>1481</v>
      </c>
      <c r="E511" s="394" t="s">
        <v>1482</v>
      </c>
      <c r="F511" s="397"/>
      <c r="G511" s="397"/>
      <c r="H511" s="410">
        <v>0</v>
      </c>
      <c r="I511" s="397">
        <v>13</v>
      </c>
      <c r="J511" s="397">
        <v>4333.03</v>
      </c>
      <c r="K511" s="410">
        <v>1</v>
      </c>
      <c r="L511" s="397">
        <v>13</v>
      </c>
      <c r="M511" s="398">
        <v>4333.03</v>
      </c>
    </row>
    <row r="512" spans="1:13" ht="14.4" customHeight="1" x14ac:dyDescent="0.3">
      <c r="A512" s="393" t="s">
        <v>1583</v>
      </c>
      <c r="B512" s="394" t="s">
        <v>1480</v>
      </c>
      <c r="C512" s="394" t="s">
        <v>1862</v>
      </c>
      <c r="D512" s="394" t="s">
        <v>1863</v>
      </c>
      <c r="E512" s="394" t="s">
        <v>1864</v>
      </c>
      <c r="F512" s="397">
        <v>1</v>
      </c>
      <c r="G512" s="397">
        <v>333.31</v>
      </c>
      <c r="H512" s="410">
        <v>1</v>
      </c>
      <c r="I512" s="397"/>
      <c r="J512" s="397"/>
      <c r="K512" s="410">
        <v>0</v>
      </c>
      <c r="L512" s="397">
        <v>1</v>
      </c>
      <c r="M512" s="398">
        <v>333.31</v>
      </c>
    </row>
    <row r="513" spans="1:13" ht="14.4" customHeight="1" x14ac:dyDescent="0.3">
      <c r="A513" s="393" t="s">
        <v>1583</v>
      </c>
      <c r="B513" s="394" t="s">
        <v>1480</v>
      </c>
      <c r="C513" s="394" t="s">
        <v>1865</v>
      </c>
      <c r="D513" s="394" t="s">
        <v>1863</v>
      </c>
      <c r="E513" s="394" t="s">
        <v>1843</v>
      </c>
      <c r="F513" s="397">
        <v>1</v>
      </c>
      <c r="G513" s="397">
        <v>333.31</v>
      </c>
      <c r="H513" s="410">
        <v>1</v>
      </c>
      <c r="I513" s="397"/>
      <c r="J513" s="397"/>
      <c r="K513" s="410">
        <v>0</v>
      </c>
      <c r="L513" s="397">
        <v>1</v>
      </c>
      <c r="M513" s="398">
        <v>333.31</v>
      </c>
    </row>
    <row r="514" spans="1:13" ht="14.4" customHeight="1" x14ac:dyDescent="0.3">
      <c r="A514" s="393" t="s">
        <v>1583</v>
      </c>
      <c r="B514" s="394" t="s">
        <v>1480</v>
      </c>
      <c r="C514" s="394" t="s">
        <v>2262</v>
      </c>
      <c r="D514" s="394" t="s">
        <v>1856</v>
      </c>
      <c r="E514" s="394" t="s">
        <v>2263</v>
      </c>
      <c r="F514" s="397">
        <v>2</v>
      </c>
      <c r="G514" s="397">
        <v>666.62</v>
      </c>
      <c r="H514" s="410">
        <v>1</v>
      </c>
      <c r="I514" s="397"/>
      <c r="J514" s="397"/>
      <c r="K514" s="410">
        <v>0</v>
      </c>
      <c r="L514" s="397">
        <v>2</v>
      </c>
      <c r="M514" s="398">
        <v>666.62</v>
      </c>
    </row>
    <row r="515" spans="1:13" ht="14.4" customHeight="1" x14ac:dyDescent="0.3">
      <c r="A515" s="393" t="s">
        <v>1583</v>
      </c>
      <c r="B515" s="394" t="s">
        <v>1820</v>
      </c>
      <c r="C515" s="394" t="s">
        <v>1821</v>
      </c>
      <c r="D515" s="394" t="s">
        <v>1822</v>
      </c>
      <c r="E515" s="394" t="s">
        <v>1823</v>
      </c>
      <c r="F515" s="397"/>
      <c r="G515" s="397"/>
      <c r="H515" s="410">
        <v>0</v>
      </c>
      <c r="I515" s="397">
        <v>2</v>
      </c>
      <c r="J515" s="397">
        <v>308.02</v>
      </c>
      <c r="K515" s="410">
        <v>1</v>
      </c>
      <c r="L515" s="397">
        <v>2</v>
      </c>
      <c r="M515" s="398">
        <v>308.02</v>
      </c>
    </row>
    <row r="516" spans="1:13" ht="14.4" customHeight="1" x14ac:dyDescent="0.3">
      <c r="A516" s="393" t="s">
        <v>1583</v>
      </c>
      <c r="B516" s="394" t="s">
        <v>1847</v>
      </c>
      <c r="C516" s="394" t="s">
        <v>1873</v>
      </c>
      <c r="D516" s="394" t="s">
        <v>1849</v>
      </c>
      <c r="E516" s="394" t="s">
        <v>1874</v>
      </c>
      <c r="F516" s="397"/>
      <c r="G516" s="397"/>
      <c r="H516" s="410">
        <v>0</v>
      </c>
      <c r="I516" s="397">
        <v>1</v>
      </c>
      <c r="J516" s="397">
        <v>48.31</v>
      </c>
      <c r="K516" s="410">
        <v>1</v>
      </c>
      <c r="L516" s="397">
        <v>1</v>
      </c>
      <c r="M516" s="398">
        <v>48.31</v>
      </c>
    </row>
    <row r="517" spans="1:13" ht="14.4" customHeight="1" x14ac:dyDescent="0.3">
      <c r="A517" s="393" t="s">
        <v>1583</v>
      </c>
      <c r="B517" s="394" t="s">
        <v>1847</v>
      </c>
      <c r="C517" s="394" t="s">
        <v>1905</v>
      </c>
      <c r="D517" s="394" t="s">
        <v>1849</v>
      </c>
      <c r="E517" s="394" t="s">
        <v>1872</v>
      </c>
      <c r="F517" s="397"/>
      <c r="G517" s="397"/>
      <c r="H517" s="410">
        <v>0</v>
      </c>
      <c r="I517" s="397">
        <v>12</v>
      </c>
      <c r="J517" s="397">
        <v>1159.56</v>
      </c>
      <c r="K517" s="410">
        <v>1</v>
      </c>
      <c r="L517" s="397">
        <v>12</v>
      </c>
      <c r="M517" s="398">
        <v>1159.56</v>
      </c>
    </row>
    <row r="518" spans="1:13" ht="14.4" customHeight="1" x14ac:dyDescent="0.3">
      <c r="A518" s="393" t="s">
        <v>1583</v>
      </c>
      <c r="B518" s="394" t="s">
        <v>1847</v>
      </c>
      <c r="C518" s="394" t="s">
        <v>1848</v>
      </c>
      <c r="D518" s="394" t="s">
        <v>1849</v>
      </c>
      <c r="E518" s="394" t="s">
        <v>1850</v>
      </c>
      <c r="F518" s="397"/>
      <c r="G518" s="397"/>
      <c r="H518" s="410">
        <v>0</v>
      </c>
      <c r="I518" s="397">
        <v>4</v>
      </c>
      <c r="J518" s="397">
        <v>773.04</v>
      </c>
      <c r="K518" s="410">
        <v>1</v>
      </c>
      <c r="L518" s="397">
        <v>4</v>
      </c>
      <c r="M518" s="398">
        <v>773.04</v>
      </c>
    </row>
    <row r="519" spans="1:13" ht="14.4" customHeight="1" x14ac:dyDescent="0.3">
      <c r="A519" s="393" t="s">
        <v>1583</v>
      </c>
      <c r="B519" s="394" t="s">
        <v>1847</v>
      </c>
      <c r="C519" s="394" t="s">
        <v>2264</v>
      </c>
      <c r="D519" s="394" t="s">
        <v>1878</v>
      </c>
      <c r="E519" s="394" t="s">
        <v>2265</v>
      </c>
      <c r="F519" s="397">
        <v>1</v>
      </c>
      <c r="G519" s="397">
        <v>0</v>
      </c>
      <c r="H519" s="410"/>
      <c r="I519" s="397"/>
      <c r="J519" s="397"/>
      <c r="K519" s="410"/>
      <c r="L519" s="397">
        <v>1</v>
      </c>
      <c r="M519" s="398">
        <v>0</v>
      </c>
    </row>
    <row r="520" spans="1:13" ht="14.4" customHeight="1" x14ac:dyDescent="0.3">
      <c r="A520" s="393" t="s">
        <v>1583</v>
      </c>
      <c r="B520" s="394" t="s">
        <v>1847</v>
      </c>
      <c r="C520" s="394" t="s">
        <v>1877</v>
      </c>
      <c r="D520" s="394" t="s">
        <v>1878</v>
      </c>
      <c r="E520" s="394" t="s">
        <v>1879</v>
      </c>
      <c r="F520" s="397">
        <v>4</v>
      </c>
      <c r="G520" s="397">
        <v>386.52</v>
      </c>
      <c r="H520" s="410">
        <v>1</v>
      </c>
      <c r="I520" s="397"/>
      <c r="J520" s="397"/>
      <c r="K520" s="410">
        <v>0</v>
      </c>
      <c r="L520" s="397">
        <v>4</v>
      </c>
      <c r="M520" s="398">
        <v>386.52</v>
      </c>
    </row>
    <row r="521" spans="1:13" ht="14.4" customHeight="1" x14ac:dyDescent="0.3">
      <c r="A521" s="393" t="s">
        <v>1584</v>
      </c>
      <c r="B521" s="394" t="s">
        <v>1467</v>
      </c>
      <c r="C521" s="394" t="s">
        <v>1048</v>
      </c>
      <c r="D521" s="394" t="s">
        <v>998</v>
      </c>
      <c r="E521" s="394" t="s">
        <v>1049</v>
      </c>
      <c r="F521" s="397"/>
      <c r="G521" s="397"/>
      <c r="H521" s="410">
        <v>0</v>
      </c>
      <c r="I521" s="397">
        <v>54</v>
      </c>
      <c r="J521" s="397">
        <v>33765.659999999996</v>
      </c>
      <c r="K521" s="410">
        <v>1</v>
      </c>
      <c r="L521" s="397">
        <v>54</v>
      </c>
      <c r="M521" s="398">
        <v>33765.659999999996</v>
      </c>
    </row>
    <row r="522" spans="1:13" ht="14.4" customHeight="1" x14ac:dyDescent="0.3">
      <c r="A522" s="393" t="s">
        <v>1584</v>
      </c>
      <c r="B522" s="394" t="s">
        <v>1467</v>
      </c>
      <c r="C522" s="394" t="s">
        <v>997</v>
      </c>
      <c r="D522" s="394" t="s">
        <v>998</v>
      </c>
      <c r="E522" s="394" t="s">
        <v>999</v>
      </c>
      <c r="F522" s="397"/>
      <c r="G522" s="397"/>
      <c r="H522" s="410">
        <v>0</v>
      </c>
      <c r="I522" s="397">
        <v>1</v>
      </c>
      <c r="J522" s="397">
        <v>937.93</v>
      </c>
      <c r="K522" s="410">
        <v>1</v>
      </c>
      <c r="L522" s="397">
        <v>1</v>
      </c>
      <c r="M522" s="398">
        <v>937.93</v>
      </c>
    </row>
    <row r="523" spans="1:13" ht="14.4" customHeight="1" x14ac:dyDescent="0.3">
      <c r="A523" s="393" t="s">
        <v>1584</v>
      </c>
      <c r="B523" s="394" t="s">
        <v>1467</v>
      </c>
      <c r="C523" s="394" t="s">
        <v>2266</v>
      </c>
      <c r="D523" s="394" t="s">
        <v>998</v>
      </c>
      <c r="E523" s="394" t="s">
        <v>2267</v>
      </c>
      <c r="F523" s="397">
        <v>2</v>
      </c>
      <c r="G523" s="397">
        <v>0</v>
      </c>
      <c r="H523" s="410"/>
      <c r="I523" s="397"/>
      <c r="J523" s="397"/>
      <c r="K523" s="410"/>
      <c r="L523" s="397">
        <v>2</v>
      </c>
      <c r="M523" s="398">
        <v>0</v>
      </c>
    </row>
    <row r="524" spans="1:13" ht="14.4" customHeight="1" x14ac:dyDescent="0.3">
      <c r="A524" s="393" t="s">
        <v>1584</v>
      </c>
      <c r="B524" s="394" t="s">
        <v>1480</v>
      </c>
      <c r="C524" s="394" t="s">
        <v>1855</v>
      </c>
      <c r="D524" s="394" t="s">
        <v>1856</v>
      </c>
      <c r="E524" s="394" t="s">
        <v>1482</v>
      </c>
      <c r="F524" s="397">
        <v>2</v>
      </c>
      <c r="G524" s="397">
        <v>666.62</v>
      </c>
      <c r="H524" s="410">
        <v>1</v>
      </c>
      <c r="I524" s="397"/>
      <c r="J524" s="397"/>
      <c r="K524" s="410">
        <v>0</v>
      </c>
      <c r="L524" s="397">
        <v>2</v>
      </c>
      <c r="M524" s="398">
        <v>666.62</v>
      </c>
    </row>
    <row r="525" spans="1:13" ht="14.4" customHeight="1" x14ac:dyDescent="0.3">
      <c r="A525" s="393" t="s">
        <v>1584</v>
      </c>
      <c r="B525" s="394" t="s">
        <v>1480</v>
      </c>
      <c r="C525" s="394" t="s">
        <v>1954</v>
      </c>
      <c r="D525" s="394" t="s">
        <v>1481</v>
      </c>
      <c r="E525" s="394" t="s">
        <v>1955</v>
      </c>
      <c r="F525" s="397">
        <v>7</v>
      </c>
      <c r="G525" s="397">
        <v>0</v>
      </c>
      <c r="H525" s="410"/>
      <c r="I525" s="397"/>
      <c r="J525" s="397"/>
      <c r="K525" s="410"/>
      <c r="L525" s="397">
        <v>7</v>
      </c>
      <c r="M525" s="398">
        <v>0</v>
      </c>
    </row>
    <row r="526" spans="1:13" ht="14.4" customHeight="1" x14ac:dyDescent="0.3">
      <c r="A526" s="393" t="s">
        <v>1584</v>
      </c>
      <c r="B526" s="394" t="s">
        <v>1480</v>
      </c>
      <c r="C526" s="394" t="s">
        <v>1096</v>
      </c>
      <c r="D526" s="394" t="s">
        <v>1481</v>
      </c>
      <c r="E526" s="394" t="s">
        <v>1482</v>
      </c>
      <c r="F526" s="397"/>
      <c r="G526" s="397"/>
      <c r="H526" s="410">
        <v>0</v>
      </c>
      <c r="I526" s="397">
        <v>7</v>
      </c>
      <c r="J526" s="397">
        <v>2333.17</v>
      </c>
      <c r="K526" s="410">
        <v>1</v>
      </c>
      <c r="L526" s="397">
        <v>7</v>
      </c>
      <c r="M526" s="398">
        <v>2333.17</v>
      </c>
    </row>
    <row r="527" spans="1:13" ht="14.4" customHeight="1" x14ac:dyDescent="0.3">
      <c r="A527" s="393" t="s">
        <v>1584</v>
      </c>
      <c r="B527" s="394" t="s">
        <v>1480</v>
      </c>
      <c r="C527" s="394" t="s">
        <v>1859</v>
      </c>
      <c r="D527" s="394" t="s">
        <v>1860</v>
      </c>
      <c r="E527" s="394" t="s">
        <v>1861</v>
      </c>
      <c r="F527" s="397"/>
      <c r="G527" s="397"/>
      <c r="H527" s="410">
        <v>0</v>
      </c>
      <c r="I527" s="397">
        <v>1</v>
      </c>
      <c r="J527" s="397">
        <v>79.36</v>
      </c>
      <c r="K527" s="410">
        <v>1</v>
      </c>
      <c r="L527" s="397">
        <v>1</v>
      </c>
      <c r="M527" s="398">
        <v>79.36</v>
      </c>
    </row>
    <row r="528" spans="1:13" ht="14.4" customHeight="1" x14ac:dyDescent="0.3">
      <c r="A528" s="393" t="s">
        <v>1584</v>
      </c>
      <c r="B528" s="394" t="s">
        <v>1480</v>
      </c>
      <c r="C528" s="394" t="s">
        <v>1841</v>
      </c>
      <c r="D528" s="394" t="s">
        <v>1842</v>
      </c>
      <c r="E528" s="394" t="s">
        <v>1843</v>
      </c>
      <c r="F528" s="397"/>
      <c r="G528" s="397"/>
      <c r="H528" s="410">
        <v>0</v>
      </c>
      <c r="I528" s="397">
        <v>1</v>
      </c>
      <c r="J528" s="397">
        <v>333.31</v>
      </c>
      <c r="K528" s="410">
        <v>1</v>
      </c>
      <c r="L528" s="397">
        <v>1</v>
      </c>
      <c r="M528" s="398">
        <v>333.31</v>
      </c>
    </row>
    <row r="529" spans="1:13" ht="14.4" customHeight="1" x14ac:dyDescent="0.3">
      <c r="A529" s="393" t="s">
        <v>1584</v>
      </c>
      <c r="B529" s="394" t="s">
        <v>1820</v>
      </c>
      <c r="C529" s="394" t="s">
        <v>1821</v>
      </c>
      <c r="D529" s="394" t="s">
        <v>1822</v>
      </c>
      <c r="E529" s="394" t="s">
        <v>1823</v>
      </c>
      <c r="F529" s="397"/>
      <c r="G529" s="397"/>
      <c r="H529" s="410">
        <v>0</v>
      </c>
      <c r="I529" s="397">
        <v>1</v>
      </c>
      <c r="J529" s="397">
        <v>154.01</v>
      </c>
      <c r="K529" s="410">
        <v>1</v>
      </c>
      <c r="L529" s="397">
        <v>1</v>
      </c>
      <c r="M529" s="398">
        <v>154.01</v>
      </c>
    </row>
    <row r="530" spans="1:13" ht="14.4" customHeight="1" x14ac:dyDescent="0.3">
      <c r="A530" s="393" t="s">
        <v>1584</v>
      </c>
      <c r="B530" s="394" t="s">
        <v>1820</v>
      </c>
      <c r="C530" s="394" t="s">
        <v>2268</v>
      </c>
      <c r="D530" s="394" t="s">
        <v>1822</v>
      </c>
      <c r="E530" s="394" t="s">
        <v>1823</v>
      </c>
      <c r="F530" s="397"/>
      <c r="G530" s="397"/>
      <c r="H530" s="410">
        <v>0</v>
      </c>
      <c r="I530" s="397">
        <v>1</v>
      </c>
      <c r="J530" s="397">
        <v>143.18</v>
      </c>
      <c r="K530" s="410">
        <v>1</v>
      </c>
      <c r="L530" s="397">
        <v>1</v>
      </c>
      <c r="M530" s="398">
        <v>143.18</v>
      </c>
    </row>
    <row r="531" spans="1:13" ht="14.4" customHeight="1" x14ac:dyDescent="0.3">
      <c r="A531" s="393" t="s">
        <v>1584</v>
      </c>
      <c r="B531" s="394" t="s">
        <v>1714</v>
      </c>
      <c r="C531" s="394" t="s">
        <v>2185</v>
      </c>
      <c r="D531" s="394" t="s">
        <v>2186</v>
      </c>
      <c r="E531" s="394" t="s">
        <v>1717</v>
      </c>
      <c r="F531" s="397">
        <v>1</v>
      </c>
      <c r="G531" s="397">
        <v>69.86</v>
      </c>
      <c r="H531" s="410">
        <v>1</v>
      </c>
      <c r="I531" s="397"/>
      <c r="J531" s="397"/>
      <c r="K531" s="410">
        <v>0</v>
      </c>
      <c r="L531" s="397">
        <v>1</v>
      </c>
      <c r="M531" s="398">
        <v>69.86</v>
      </c>
    </row>
    <row r="532" spans="1:13" ht="14.4" customHeight="1" x14ac:dyDescent="0.3">
      <c r="A532" s="393" t="s">
        <v>1584</v>
      </c>
      <c r="B532" s="394" t="s">
        <v>1847</v>
      </c>
      <c r="C532" s="394" t="s">
        <v>1873</v>
      </c>
      <c r="D532" s="394" t="s">
        <v>1849</v>
      </c>
      <c r="E532" s="394" t="s">
        <v>1874</v>
      </c>
      <c r="F532" s="397"/>
      <c r="G532" s="397"/>
      <c r="H532" s="410">
        <v>0</v>
      </c>
      <c r="I532" s="397">
        <v>3</v>
      </c>
      <c r="J532" s="397">
        <v>144.93</v>
      </c>
      <c r="K532" s="410">
        <v>1</v>
      </c>
      <c r="L532" s="397">
        <v>3</v>
      </c>
      <c r="M532" s="398">
        <v>144.93</v>
      </c>
    </row>
    <row r="533" spans="1:13" ht="14.4" customHeight="1" x14ac:dyDescent="0.3">
      <c r="A533" s="393" t="s">
        <v>1584</v>
      </c>
      <c r="B533" s="394" t="s">
        <v>1847</v>
      </c>
      <c r="C533" s="394" t="s">
        <v>1905</v>
      </c>
      <c r="D533" s="394" t="s">
        <v>1849</v>
      </c>
      <c r="E533" s="394" t="s">
        <v>1872</v>
      </c>
      <c r="F533" s="397"/>
      <c r="G533" s="397"/>
      <c r="H533" s="410">
        <v>0</v>
      </c>
      <c r="I533" s="397">
        <v>2</v>
      </c>
      <c r="J533" s="397">
        <v>193.26</v>
      </c>
      <c r="K533" s="410">
        <v>1</v>
      </c>
      <c r="L533" s="397">
        <v>2</v>
      </c>
      <c r="M533" s="398">
        <v>193.26</v>
      </c>
    </row>
    <row r="534" spans="1:13" ht="14.4" customHeight="1" x14ac:dyDescent="0.3">
      <c r="A534" s="393" t="s">
        <v>1584</v>
      </c>
      <c r="B534" s="394" t="s">
        <v>1847</v>
      </c>
      <c r="C534" s="394" t="s">
        <v>2264</v>
      </c>
      <c r="D534" s="394" t="s">
        <v>1878</v>
      </c>
      <c r="E534" s="394" t="s">
        <v>2265</v>
      </c>
      <c r="F534" s="397">
        <v>1</v>
      </c>
      <c r="G534" s="397">
        <v>0</v>
      </c>
      <c r="H534" s="410"/>
      <c r="I534" s="397"/>
      <c r="J534" s="397"/>
      <c r="K534" s="410"/>
      <c r="L534" s="397">
        <v>1</v>
      </c>
      <c r="M534" s="398">
        <v>0</v>
      </c>
    </row>
    <row r="535" spans="1:13" ht="14.4" customHeight="1" x14ac:dyDescent="0.3">
      <c r="A535" s="393" t="s">
        <v>1584</v>
      </c>
      <c r="B535" s="394" t="s">
        <v>1847</v>
      </c>
      <c r="C535" s="394" t="s">
        <v>1967</v>
      </c>
      <c r="D535" s="394" t="s">
        <v>1878</v>
      </c>
      <c r="E535" s="394" t="s">
        <v>1968</v>
      </c>
      <c r="F535" s="397">
        <v>4</v>
      </c>
      <c r="G535" s="397">
        <v>0</v>
      </c>
      <c r="H535" s="410"/>
      <c r="I535" s="397"/>
      <c r="J535" s="397"/>
      <c r="K535" s="410"/>
      <c r="L535" s="397">
        <v>4</v>
      </c>
      <c r="M535" s="398">
        <v>0</v>
      </c>
    </row>
    <row r="536" spans="1:13" ht="14.4" customHeight="1" x14ac:dyDescent="0.3">
      <c r="A536" s="393" t="s">
        <v>1584</v>
      </c>
      <c r="B536" s="394" t="s">
        <v>1847</v>
      </c>
      <c r="C536" s="394" t="s">
        <v>1877</v>
      </c>
      <c r="D536" s="394" t="s">
        <v>1878</v>
      </c>
      <c r="E536" s="394" t="s">
        <v>1879</v>
      </c>
      <c r="F536" s="397">
        <v>16</v>
      </c>
      <c r="G536" s="397">
        <v>1546.08</v>
      </c>
      <c r="H536" s="410">
        <v>1</v>
      </c>
      <c r="I536" s="397"/>
      <c r="J536" s="397"/>
      <c r="K536" s="410">
        <v>0</v>
      </c>
      <c r="L536" s="397">
        <v>16</v>
      </c>
      <c r="M536" s="398">
        <v>1546.08</v>
      </c>
    </row>
    <row r="537" spans="1:13" ht="14.4" customHeight="1" x14ac:dyDescent="0.3">
      <c r="A537" s="393" t="s">
        <v>1584</v>
      </c>
      <c r="B537" s="394" t="s">
        <v>1489</v>
      </c>
      <c r="C537" s="394" t="s">
        <v>1972</v>
      </c>
      <c r="D537" s="394" t="s">
        <v>1885</v>
      </c>
      <c r="E537" s="394" t="s">
        <v>1807</v>
      </c>
      <c r="F537" s="397">
        <v>5</v>
      </c>
      <c r="G537" s="397">
        <v>198.74</v>
      </c>
      <c r="H537" s="410">
        <v>1</v>
      </c>
      <c r="I537" s="397"/>
      <c r="J537" s="397"/>
      <c r="K537" s="410">
        <v>0</v>
      </c>
      <c r="L537" s="397">
        <v>5</v>
      </c>
      <c r="M537" s="398">
        <v>198.74</v>
      </c>
    </row>
    <row r="538" spans="1:13" ht="14.4" customHeight="1" x14ac:dyDescent="0.3">
      <c r="A538" s="393" t="s">
        <v>1584</v>
      </c>
      <c r="B538" s="394" t="s">
        <v>1489</v>
      </c>
      <c r="C538" s="394" t="s">
        <v>1884</v>
      </c>
      <c r="D538" s="394" t="s">
        <v>1885</v>
      </c>
      <c r="E538" s="394" t="s">
        <v>1886</v>
      </c>
      <c r="F538" s="397">
        <v>1</v>
      </c>
      <c r="G538" s="397">
        <v>124.51</v>
      </c>
      <c r="H538" s="410">
        <v>1</v>
      </c>
      <c r="I538" s="397"/>
      <c r="J538" s="397"/>
      <c r="K538" s="410">
        <v>0</v>
      </c>
      <c r="L538" s="397">
        <v>1</v>
      </c>
      <c r="M538" s="398">
        <v>124.51</v>
      </c>
    </row>
    <row r="539" spans="1:13" ht="14.4" customHeight="1" x14ac:dyDescent="0.3">
      <c r="A539" s="393" t="s">
        <v>1584</v>
      </c>
      <c r="B539" s="394" t="s">
        <v>1489</v>
      </c>
      <c r="C539" s="394" t="s">
        <v>2269</v>
      </c>
      <c r="D539" s="394" t="s">
        <v>1907</v>
      </c>
      <c r="E539" s="394" t="s">
        <v>2270</v>
      </c>
      <c r="F539" s="397">
        <v>1</v>
      </c>
      <c r="G539" s="397">
        <v>0</v>
      </c>
      <c r="H539" s="410"/>
      <c r="I539" s="397"/>
      <c r="J539" s="397"/>
      <c r="K539" s="410"/>
      <c r="L539" s="397">
        <v>1</v>
      </c>
      <c r="M539" s="398">
        <v>0</v>
      </c>
    </row>
    <row r="540" spans="1:13" ht="14.4" customHeight="1" x14ac:dyDescent="0.3">
      <c r="A540" s="393" t="s">
        <v>1584</v>
      </c>
      <c r="B540" s="394" t="s">
        <v>1489</v>
      </c>
      <c r="C540" s="394" t="s">
        <v>1805</v>
      </c>
      <c r="D540" s="394" t="s">
        <v>1806</v>
      </c>
      <c r="E540" s="394" t="s">
        <v>1807</v>
      </c>
      <c r="F540" s="397"/>
      <c r="G540" s="397"/>
      <c r="H540" s="410">
        <v>0</v>
      </c>
      <c r="I540" s="397">
        <v>8</v>
      </c>
      <c r="J540" s="397">
        <v>323.24</v>
      </c>
      <c r="K540" s="410">
        <v>1</v>
      </c>
      <c r="L540" s="397">
        <v>8</v>
      </c>
      <c r="M540" s="398">
        <v>323.24</v>
      </c>
    </row>
    <row r="541" spans="1:13" ht="14.4" customHeight="1" x14ac:dyDescent="0.3">
      <c r="A541" s="393" t="s">
        <v>1585</v>
      </c>
      <c r="B541" s="394" t="s">
        <v>1462</v>
      </c>
      <c r="C541" s="394" t="s">
        <v>2271</v>
      </c>
      <c r="D541" s="394" t="s">
        <v>2272</v>
      </c>
      <c r="E541" s="394" t="s">
        <v>2273</v>
      </c>
      <c r="F541" s="397"/>
      <c r="G541" s="397"/>
      <c r="H541" s="410"/>
      <c r="I541" s="397">
        <v>1</v>
      </c>
      <c r="J541" s="397">
        <v>0</v>
      </c>
      <c r="K541" s="410"/>
      <c r="L541" s="397">
        <v>1</v>
      </c>
      <c r="M541" s="398">
        <v>0</v>
      </c>
    </row>
    <row r="542" spans="1:13" ht="14.4" customHeight="1" x14ac:dyDescent="0.3">
      <c r="A542" s="393" t="s">
        <v>1585</v>
      </c>
      <c r="B542" s="394" t="s">
        <v>1827</v>
      </c>
      <c r="C542" s="394" t="s">
        <v>1831</v>
      </c>
      <c r="D542" s="394" t="s">
        <v>1832</v>
      </c>
      <c r="E542" s="394" t="s">
        <v>1833</v>
      </c>
      <c r="F542" s="397"/>
      <c r="G542" s="397"/>
      <c r="H542" s="410">
        <v>0</v>
      </c>
      <c r="I542" s="397">
        <v>1</v>
      </c>
      <c r="J542" s="397">
        <v>763.3</v>
      </c>
      <c r="K542" s="410">
        <v>1</v>
      </c>
      <c r="L542" s="397">
        <v>1</v>
      </c>
      <c r="M542" s="398">
        <v>763.3</v>
      </c>
    </row>
    <row r="543" spans="1:13" ht="14.4" customHeight="1" x14ac:dyDescent="0.3">
      <c r="A543" s="393" t="s">
        <v>1585</v>
      </c>
      <c r="B543" s="394" t="s">
        <v>1834</v>
      </c>
      <c r="C543" s="394" t="s">
        <v>1835</v>
      </c>
      <c r="D543" s="394" t="s">
        <v>1836</v>
      </c>
      <c r="E543" s="394" t="s">
        <v>1837</v>
      </c>
      <c r="F543" s="397"/>
      <c r="G543" s="397"/>
      <c r="H543" s="410">
        <v>0</v>
      </c>
      <c r="I543" s="397">
        <v>2</v>
      </c>
      <c r="J543" s="397">
        <v>83.1</v>
      </c>
      <c r="K543" s="410">
        <v>1</v>
      </c>
      <c r="L543" s="397">
        <v>2</v>
      </c>
      <c r="M543" s="398">
        <v>83.1</v>
      </c>
    </row>
    <row r="544" spans="1:13" ht="14.4" customHeight="1" x14ac:dyDescent="0.3">
      <c r="A544" s="393" t="s">
        <v>1585</v>
      </c>
      <c r="B544" s="394" t="s">
        <v>1480</v>
      </c>
      <c r="C544" s="394" t="s">
        <v>1838</v>
      </c>
      <c r="D544" s="394" t="s">
        <v>1839</v>
      </c>
      <c r="E544" s="394" t="s">
        <v>1840</v>
      </c>
      <c r="F544" s="397"/>
      <c r="G544" s="397"/>
      <c r="H544" s="410">
        <v>0</v>
      </c>
      <c r="I544" s="397">
        <v>2</v>
      </c>
      <c r="J544" s="397">
        <v>666.62</v>
      </c>
      <c r="K544" s="410">
        <v>1</v>
      </c>
      <c r="L544" s="397">
        <v>2</v>
      </c>
      <c r="M544" s="398">
        <v>666.62</v>
      </c>
    </row>
    <row r="545" spans="1:13" ht="14.4" customHeight="1" x14ac:dyDescent="0.3">
      <c r="A545" s="393" t="s">
        <v>1585</v>
      </c>
      <c r="B545" s="394" t="s">
        <v>1480</v>
      </c>
      <c r="C545" s="394" t="s">
        <v>1841</v>
      </c>
      <c r="D545" s="394" t="s">
        <v>1842</v>
      </c>
      <c r="E545" s="394" t="s">
        <v>1843</v>
      </c>
      <c r="F545" s="397"/>
      <c r="G545" s="397"/>
      <c r="H545" s="410">
        <v>0</v>
      </c>
      <c r="I545" s="397">
        <v>2</v>
      </c>
      <c r="J545" s="397">
        <v>666.62</v>
      </c>
      <c r="K545" s="410">
        <v>1</v>
      </c>
      <c r="L545" s="397">
        <v>2</v>
      </c>
      <c r="M545" s="398">
        <v>666.62</v>
      </c>
    </row>
    <row r="546" spans="1:13" ht="14.4" customHeight="1" x14ac:dyDescent="0.3">
      <c r="A546" s="393" t="s">
        <v>1585</v>
      </c>
      <c r="B546" s="394" t="s">
        <v>1485</v>
      </c>
      <c r="C546" s="394" t="s">
        <v>2047</v>
      </c>
      <c r="D546" s="394" t="s">
        <v>2048</v>
      </c>
      <c r="E546" s="394" t="s">
        <v>2049</v>
      </c>
      <c r="F546" s="397"/>
      <c r="G546" s="397"/>
      <c r="H546" s="410">
        <v>0</v>
      </c>
      <c r="I546" s="397">
        <v>2</v>
      </c>
      <c r="J546" s="397">
        <v>276.32</v>
      </c>
      <c r="K546" s="410">
        <v>1</v>
      </c>
      <c r="L546" s="397">
        <v>2</v>
      </c>
      <c r="M546" s="398">
        <v>276.32</v>
      </c>
    </row>
    <row r="547" spans="1:13" ht="14.4" customHeight="1" x14ac:dyDescent="0.3">
      <c r="A547" s="393" t="s">
        <v>1585</v>
      </c>
      <c r="B547" s="394" t="s">
        <v>1485</v>
      </c>
      <c r="C547" s="394" t="s">
        <v>1845</v>
      </c>
      <c r="D547" s="394" t="s">
        <v>1846</v>
      </c>
      <c r="E547" s="394" t="s">
        <v>1717</v>
      </c>
      <c r="F547" s="397"/>
      <c r="G547" s="397"/>
      <c r="H547" s="410">
        <v>0</v>
      </c>
      <c r="I547" s="397">
        <v>2</v>
      </c>
      <c r="J547" s="397">
        <v>368.44</v>
      </c>
      <c r="K547" s="410">
        <v>1</v>
      </c>
      <c r="L547" s="397">
        <v>2</v>
      </c>
      <c r="M547" s="398">
        <v>368.44</v>
      </c>
    </row>
    <row r="548" spans="1:13" ht="14.4" customHeight="1" x14ac:dyDescent="0.3">
      <c r="A548" s="393" t="s">
        <v>1585</v>
      </c>
      <c r="B548" s="394" t="s">
        <v>1710</v>
      </c>
      <c r="C548" s="394" t="s">
        <v>1711</v>
      </c>
      <c r="D548" s="394" t="s">
        <v>1712</v>
      </c>
      <c r="E548" s="394" t="s">
        <v>1713</v>
      </c>
      <c r="F548" s="397"/>
      <c r="G548" s="397"/>
      <c r="H548" s="410">
        <v>0</v>
      </c>
      <c r="I548" s="397">
        <v>8</v>
      </c>
      <c r="J548" s="397">
        <v>558.88</v>
      </c>
      <c r="K548" s="410">
        <v>1</v>
      </c>
      <c r="L548" s="397">
        <v>8</v>
      </c>
      <c r="M548" s="398">
        <v>558.88</v>
      </c>
    </row>
    <row r="549" spans="1:13" ht="14.4" customHeight="1" x14ac:dyDescent="0.3">
      <c r="A549" s="393" t="s">
        <v>1585</v>
      </c>
      <c r="B549" s="394" t="s">
        <v>1489</v>
      </c>
      <c r="C549" s="394" t="s">
        <v>1909</v>
      </c>
      <c r="D549" s="394" t="s">
        <v>1910</v>
      </c>
      <c r="E549" s="394" t="s">
        <v>1911</v>
      </c>
      <c r="F549" s="397"/>
      <c r="G549" s="397"/>
      <c r="H549" s="410">
        <v>0</v>
      </c>
      <c r="I549" s="397">
        <v>1</v>
      </c>
      <c r="J549" s="397">
        <v>49.12</v>
      </c>
      <c r="K549" s="410">
        <v>1</v>
      </c>
      <c r="L549" s="397">
        <v>1</v>
      </c>
      <c r="M549" s="398">
        <v>49.12</v>
      </c>
    </row>
    <row r="550" spans="1:13" ht="14.4" customHeight="1" x14ac:dyDescent="0.3">
      <c r="A550" s="393" t="s">
        <v>1586</v>
      </c>
      <c r="B550" s="394" t="s">
        <v>1827</v>
      </c>
      <c r="C550" s="394" t="s">
        <v>2045</v>
      </c>
      <c r="D550" s="394" t="s">
        <v>1832</v>
      </c>
      <c r="E550" s="394" t="s">
        <v>2046</v>
      </c>
      <c r="F550" s="397"/>
      <c r="G550" s="397"/>
      <c r="H550" s="410">
        <v>0</v>
      </c>
      <c r="I550" s="397">
        <v>3</v>
      </c>
      <c r="J550" s="397">
        <v>763.29</v>
      </c>
      <c r="K550" s="410">
        <v>1</v>
      </c>
      <c r="L550" s="397">
        <v>3</v>
      </c>
      <c r="M550" s="398">
        <v>763.29</v>
      </c>
    </row>
    <row r="551" spans="1:13" ht="14.4" customHeight="1" x14ac:dyDescent="0.3">
      <c r="A551" s="393" t="s">
        <v>1586</v>
      </c>
      <c r="B551" s="394" t="s">
        <v>1827</v>
      </c>
      <c r="C551" s="394" t="s">
        <v>1831</v>
      </c>
      <c r="D551" s="394" t="s">
        <v>1832</v>
      </c>
      <c r="E551" s="394" t="s">
        <v>1833</v>
      </c>
      <c r="F551" s="397"/>
      <c r="G551" s="397"/>
      <c r="H551" s="410">
        <v>0</v>
      </c>
      <c r="I551" s="397">
        <v>1</v>
      </c>
      <c r="J551" s="397">
        <v>763.3</v>
      </c>
      <c r="K551" s="410">
        <v>1</v>
      </c>
      <c r="L551" s="397">
        <v>1</v>
      </c>
      <c r="M551" s="398">
        <v>763.3</v>
      </c>
    </row>
    <row r="552" spans="1:13" ht="14.4" customHeight="1" x14ac:dyDescent="0.3">
      <c r="A552" s="393" t="s">
        <v>1586</v>
      </c>
      <c r="B552" s="394" t="s">
        <v>1834</v>
      </c>
      <c r="C552" s="394" t="s">
        <v>1835</v>
      </c>
      <c r="D552" s="394" t="s">
        <v>1836</v>
      </c>
      <c r="E552" s="394" t="s">
        <v>1837</v>
      </c>
      <c r="F552" s="397"/>
      <c r="G552" s="397"/>
      <c r="H552" s="410">
        <v>0</v>
      </c>
      <c r="I552" s="397">
        <v>25</v>
      </c>
      <c r="J552" s="397">
        <v>1038.75</v>
      </c>
      <c r="K552" s="410">
        <v>1</v>
      </c>
      <c r="L552" s="397">
        <v>25</v>
      </c>
      <c r="M552" s="398">
        <v>1038.75</v>
      </c>
    </row>
    <row r="553" spans="1:13" ht="14.4" customHeight="1" x14ac:dyDescent="0.3">
      <c r="A553" s="393" t="s">
        <v>1586</v>
      </c>
      <c r="B553" s="394" t="s">
        <v>1480</v>
      </c>
      <c r="C553" s="394" t="s">
        <v>1096</v>
      </c>
      <c r="D553" s="394" t="s">
        <v>1481</v>
      </c>
      <c r="E553" s="394" t="s">
        <v>1482</v>
      </c>
      <c r="F553" s="397"/>
      <c r="G553" s="397"/>
      <c r="H553" s="410">
        <v>0</v>
      </c>
      <c r="I553" s="397">
        <v>11</v>
      </c>
      <c r="J553" s="397">
        <v>3666.41</v>
      </c>
      <c r="K553" s="410">
        <v>1</v>
      </c>
      <c r="L553" s="397">
        <v>11</v>
      </c>
      <c r="M553" s="398">
        <v>3666.41</v>
      </c>
    </row>
    <row r="554" spans="1:13" ht="14.4" customHeight="1" x14ac:dyDescent="0.3">
      <c r="A554" s="393" t="s">
        <v>1586</v>
      </c>
      <c r="B554" s="394" t="s">
        <v>1480</v>
      </c>
      <c r="C554" s="394" t="s">
        <v>1841</v>
      </c>
      <c r="D554" s="394" t="s">
        <v>1842</v>
      </c>
      <c r="E554" s="394" t="s">
        <v>1843</v>
      </c>
      <c r="F554" s="397"/>
      <c r="G554" s="397"/>
      <c r="H554" s="410">
        <v>0</v>
      </c>
      <c r="I554" s="397">
        <v>5</v>
      </c>
      <c r="J554" s="397">
        <v>1666.55</v>
      </c>
      <c r="K554" s="410">
        <v>1</v>
      </c>
      <c r="L554" s="397">
        <v>5</v>
      </c>
      <c r="M554" s="398">
        <v>1666.55</v>
      </c>
    </row>
    <row r="555" spans="1:13" ht="14.4" customHeight="1" x14ac:dyDescent="0.3">
      <c r="A555" s="393" t="s">
        <v>1586</v>
      </c>
      <c r="B555" s="394" t="s">
        <v>1485</v>
      </c>
      <c r="C555" s="394" t="s">
        <v>2047</v>
      </c>
      <c r="D555" s="394" t="s">
        <v>2048</v>
      </c>
      <c r="E555" s="394" t="s">
        <v>2049</v>
      </c>
      <c r="F555" s="397"/>
      <c r="G555" s="397"/>
      <c r="H555" s="410">
        <v>0</v>
      </c>
      <c r="I555" s="397">
        <v>5</v>
      </c>
      <c r="J555" s="397">
        <v>690.8</v>
      </c>
      <c r="K555" s="410">
        <v>1</v>
      </c>
      <c r="L555" s="397">
        <v>5</v>
      </c>
      <c r="M555" s="398">
        <v>690.8</v>
      </c>
    </row>
    <row r="556" spans="1:13" ht="14.4" customHeight="1" x14ac:dyDescent="0.3">
      <c r="A556" s="393" t="s">
        <v>1586</v>
      </c>
      <c r="B556" s="394" t="s">
        <v>1485</v>
      </c>
      <c r="C556" s="394" t="s">
        <v>1845</v>
      </c>
      <c r="D556" s="394" t="s">
        <v>1846</v>
      </c>
      <c r="E556" s="394" t="s">
        <v>1717</v>
      </c>
      <c r="F556" s="397"/>
      <c r="G556" s="397"/>
      <c r="H556" s="410">
        <v>0</v>
      </c>
      <c r="I556" s="397">
        <v>4</v>
      </c>
      <c r="J556" s="397">
        <v>736.88</v>
      </c>
      <c r="K556" s="410">
        <v>1</v>
      </c>
      <c r="L556" s="397">
        <v>4</v>
      </c>
      <c r="M556" s="398">
        <v>736.88</v>
      </c>
    </row>
    <row r="557" spans="1:13" ht="14.4" customHeight="1" x14ac:dyDescent="0.3">
      <c r="A557" s="393" t="s">
        <v>1586</v>
      </c>
      <c r="B557" s="394" t="s">
        <v>1485</v>
      </c>
      <c r="C557" s="394" t="s">
        <v>2027</v>
      </c>
      <c r="D557" s="394" t="s">
        <v>2028</v>
      </c>
      <c r="E557" s="394" t="s">
        <v>2029</v>
      </c>
      <c r="F557" s="397"/>
      <c r="G557" s="397"/>
      <c r="H557" s="410">
        <v>0</v>
      </c>
      <c r="I557" s="397">
        <v>1</v>
      </c>
      <c r="J557" s="397">
        <v>103.71</v>
      </c>
      <c r="K557" s="410">
        <v>1</v>
      </c>
      <c r="L557" s="397">
        <v>1</v>
      </c>
      <c r="M557" s="398">
        <v>103.71</v>
      </c>
    </row>
    <row r="558" spans="1:13" ht="14.4" customHeight="1" x14ac:dyDescent="0.3">
      <c r="A558" s="393" t="s">
        <v>1586</v>
      </c>
      <c r="B558" s="394" t="s">
        <v>1710</v>
      </c>
      <c r="C558" s="394" t="s">
        <v>1711</v>
      </c>
      <c r="D558" s="394" t="s">
        <v>1712</v>
      </c>
      <c r="E558" s="394" t="s">
        <v>1713</v>
      </c>
      <c r="F558" s="397"/>
      <c r="G558" s="397"/>
      <c r="H558" s="410">
        <v>0</v>
      </c>
      <c r="I558" s="397">
        <v>15</v>
      </c>
      <c r="J558" s="397">
        <v>1047.9000000000001</v>
      </c>
      <c r="K558" s="410">
        <v>1</v>
      </c>
      <c r="L558" s="397">
        <v>15</v>
      </c>
      <c r="M558" s="398">
        <v>1047.9000000000001</v>
      </c>
    </row>
    <row r="559" spans="1:13" ht="14.4" customHeight="1" x14ac:dyDescent="0.3">
      <c r="A559" s="393" t="s">
        <v>1586</v>
      </c>
      <c r="B559" s="394" t="s">
        <v>1714</v>
      </c>
      <c r="C559" s="394" t="s">
        <v>2274</v>
      </c>
      <c r="D559" s="394" t="s">
        <v>2275</v>
      </c>
      <c r="E559" s="394" t="s">
        <v>2049</v>
      </c>
      <c r="F559" s="397"/>
      <c r="G559" s="397"/>
      <c r="H559" s="410">
        <v>0</v>
      </c>
      <c r="I559" s="397">
        <v>4</v>
      </c>
      <c r="J559" s="397">
        <v>209.6</v>
      </c>
      <c r="K559" s="410">
        <v>1</v>
      </c>
      <c r="L559" s="397">
        <v>4</v>
      </c>
      <c r="M559" s="398">
        <v>209.6</v>
      </c>
    </row>
    <row r="560" spans="1:13" ht="14.4" customHeight="1" x14ac:dyDescent="0.3">
      <c r="A560" s="393" t="s">
        <v>1586</v>
      </c>
      <c r="B560" s="394" t="s">
        <v>1714</v>
      </c>
      <c r="C560" s="394" t="s">
        <v>1715</v>
      </c>
      <c r="D560" s="394" t="s">
        <v>1716</v>
      </c>
      <c r="E560" s="394" t="s">
        <v>1717</v>
      </c>
      <c r="F560" s="397"/>
      <c r="G560" s="397"/>
      <c r="H560" s="410">
        <v>0</v>
      </c>
      <c r="I560" s="397">
        <v>25</v>
      </c>
      <c r="J560" s="397">
        <v>1746.5</v>
      </c>
      <c r="K560" s="410">
        <v>1</v>
      </c>
      <c r="L560" s="397">
        <v>25</v>
      </c>
      <c r="M560" s="398">
        <v>1746.5</v>
      </c>
    </row>
    <row r="561" spans="1:13" ht="14.4" customHeight="1" x14ac:dyDescent="0.3">
      <c r="A561" s="393" t="s">
        <v>1586</v>
      </c>
      <c r="B561" s="394" t="s">
        <v>1847</v>
      </c>
      <c r="C561" s="394" t="s">
        <v>1905</v>
      </c>
      <c r="D561" s="394" t="s">
        <v>1849</v>
      </c>
      <c r="E561" s="394" t="s">
        <v>1872</v>
      </c>
      <c r="F561" s="397"/>
      <c r="G561" s="397"/>
      <c r="H561" s="410">
        <v>0</v>
      </c>
      <c r="I561" s="397">
        <v>1</v>
      </c>
      <c r="J561" s="397">
        <v>96.63</v>
      </c>
      <c r="K561" s="410">
        <v>1</v>
      </c>
      <c r="L561" s="397">
        <v>1</v>
      </c>
      <c r="M561" s="398">
        <v>96.63</v>
      </c>
    </row>
    <row r="562" spans="1:13" ht="14.4" customHeight="1" x14ac:dyDescent="0.3">
      <c r="A562" s="393" t="s">
        <v>1587</v>
      </c>
      <c r="B562" s="394" t="s">
        <v>1462</v>
      </c>
      <c r="C562" s="394" t="s">
        <v>2276</v>
      </c>
      <c r="D562" s="394" t="s">
        <v>2277</v>
      </c>
      <c r="E562" s="394" t="s">
        <v>2278</v>
      </c>
      <c r="F562" s="397">
        <v>1</v>
      </c>
      <c r="G562" s="397">
        <v>680.29</v>
      </c>
      <c r="H562" s="410">
        <v>1</v>
      </c>
      <c r="I562" s="397"/>
      <c r="J562" s="397"/>
      <c r="K562" s="410">
        <v>0</v>
      </c>
      <c r="L562" s="397">
        <v>1</v>
      </c>
      <c r="M562" s="398">
        <v>680.29</v>
      </c>
    </row>
    <row r="563" spans="1:13" ht="14.4" customHeight="1" x14ac:dyDescent="0.3">
      <c r="A563" s="393" t="s">
        <v>1587</v>
      </c>
      <c r="B563" s="394" t="s">
        <v>1462</v>
      </c>
      <c r="C563" s="394" t="s">
        <v>2279</v>
      </c>
      <c r="D563" s="394" t="s">
        <v>2280</v>
      </c>
      <c r="E563" s="394" t="s">
        <v>587</v>
      </c>
      <c r="F563" s="397"/>
      <c r="G563" s="397"/>
      <c r="H563" s="410">
        <v>0</v>
      </c>
      <c r="I563" s="397">
        <v>5</v>
      </c>
      <c r="J563" s="397">
        <v>952.39999999999986</v>
      </c>
      <c r="K563" s="410">
        <v>1</v>
      </c>
      <c r="L563" s="397">
        <v>5</v>
      </c>
      <c r="M563" s="398">
        <v>952.39999999999986</v>
      </c>
    </row>
    <row r="564" spans="1:13" ht="14.4" customHeight="1" x14ac:dyDescent="0.3">
      <c r="A564" s="393" t="s">
        <v>1587</v>
      </c>
      <c r="B564" s="394" t="s">
        <v>1462</v>
      </c>
      <c r="C564" s="394" t="s">
        <v>585</v>
      </c>
      <c r="D564" s="394" t="s">
        <v>586</v>
      </c>
      <c r="E564" s="394" t="s">
        <v>587</v>
      </c>
      <c r="F564" s="397"/>
      <c r="G564" s="397"/>
      <c r="H564" s="410">
        <v>0</v>
      </c>
      <c r="I564" s="397">
        <v>7</v>
      </c>
      <c r="J564" s="397">
        <v>1333.36</v>
      </c>
      <c r="K564" s="410">
        <v>1</v>
      </c>
      <c r="L564" s="397">
        <v>7</v>
      </c>
      <c r="M564" s="398">
        <v>1333.36</v>
      </c>
    </row>
    <row r="565" spans="1:13" ht="14.4" customHeight="1" x14ac:dyDescent="0.3">
      <c r="A565" s="393" t="s">
        <v>1587</v>
      </c>
      <c r="B565" s="394" t="s">
        <v>1462</v>
      </c>
      <c r="C565" s="394" t="s">
        <v>589</v>
      </c>
      <c r="D565" s="394" t="s">
        <v>586</v>
      </c>
      <c r="E565" s="394" t="s">
        <v>590</v>
      </c>
      <c r="F565" s="397"/>
      <c r="G565" s="397"/>
      <c r="H565" s="410">
        <v>0</v>
      </c>
      <c r="I565" s="397">
        <v>1</v>
      </c>
      <c r="J565" s="397">
        <v>612.26</v>
      </c>
      <c r="K565" s="410">
        <v>1</v>
      </c>
      <c r="L565" s="397">
        <v>1</v>
      </c>
      <c r="M565" s="398">
        <v>612.26</v>
      </c>
    </row>
    <row r="566" spans="1:13" ht="14.4" customHeight="1" x14ac:dyDescent="0.3">
      <c r="A566" s="393" t="s">
        <v>1587</v>
      </c>
      <c r="B566" s="394" t="s">
        <v>1465</v>
      </c>
      <c r="C566" s="394" t="s">
        <v>2281</v>
      </c>
      <c r="D566" s="394" t="s">
        <v>2201</v>
      </c>
      <c r="E566" s="394" t="s">
        <v>2282</v>
      </c>
      <c r="F566" s="397"/>
      <c r="G566" s="397"/>
      <c r="H566" s="410">
        <v>0</v>
      </c>
      <c r="I566" s="397">
        <v>1</v>
      </c>
      <c r="J566" s="397">
        <v>123.72</v>
      </c>
      <c r="K566" s="410">
        <v>1</v>
      </c>
      <c r="L566" s="397">
        <v>1</v>
      </c>
      <c r="M566" s="398">
        <v>123.72</v>
      </c>
    </row>
    <row r="567" spans="1:13" ht="14.4" customHeight="1" x14ac:dyDescent="0.3">
      <c r="A567" s="393" t="s">
        <v>1587</v>
      </c>
      <c r="B567" s="394" t="s">
        <v>2203</v>
      </c>
      <c r="C567" s="394" t="s">
        <v>2207</v>
      </c>
      <c r="D567" s="394" t="s">
        <v>2205</v>
      </c>
      <c r="E567" s="394" t="s">
        <v>2208</v>
      </c>
      <c r="F567" s="397"/>
      <c r="G567" s="397"/>
      <c r="H567" s="410">
        <v>0</v>
      </c>
      <c r="I567" s="397">
        <v>24</v>
      </c>
      <c r="J567" s="397">
        <v>8608.8799999999992</v>
      </c>
      <c r="K567" s="410">
        <v>1</v>
      </c>
      <c r="L567" s="397">
        <v>24</v>
      </c>
      <c r="M567" s="398">
        <v>8608.8799999999992</v>
      </c>
    </row>
    <row r="568" spans="1:13" ht="14.4" customHeight="1" x14ac:dyDescent="0.3">
      <c r="A568" s="393" t="s">
        <v>1587</v>
      </c>
      <c r="B568" s="394" t="s">
        <v>1466</v>
      </c>
      <c r="C568" s="394" t="s">
        <v>1022</v>
      </c>
      <c r="D568" s="394" t="s">
        <v>1023</v>
      </c>
      <c r="E568" s="394" t="s">
        <v>496</v>
      </c>
      <c r="F568" s="397"/>
      <c r="G568" s="397"/>
      <c r="H568" s="410">
        <v>0</v>
      </c>
      <c r="I568" s="397">
        <v>1</v>
      </c>
      <c r="J568" s="397">
        <v>56.01</v>
      </c>
      <c r="K568" s="410">
        <v>1</v>
      </c>
      <c r="L568" s="397">
        <v>1</v>
      </c>
      <c r="M568" s="398">
        <v>56.01</v>
      </c>
    </row>
    <row r="569" spans="1:13" ht="14.4" customHeight="1" x14ac:dyDescent="0.3">
      <c r="A569" s="393" t="s">
        <v>1587</v>
      </c>
      <c r="B569" s="394" t="s">
        <v>1466</v>
      </c>
      <c r="C569" s="394" t="s">
        <v>2069</v>
      </c>
      <c r="D569" s="394" t="s">
        <v>2070</v>
      </c>
      <c r="E569" s="394" t="s">
        <v>2071</v>
      </c>
      <c r="F569" s="397">
        <v>3</v>
      </c>
      <c r="G569" s="397">
        <v>420.09000000000003</v>
      </c>
      <c r="H569" s="410">
        <v>1</v>
      </c>
      <c r="I569" s="397"/>
      <c r="J569" s="397"/>
      <c r="K569" s="410">
        <v>0</v>
      </c>
      <c r="L569" s="397">
        <v>3</v>
      </c>
      <c r="M569" s="398">
        <v>420.09000000000003</v>
      </c>
    </row>
    <row r="570" spans="1:13" ht="14.4" customHeight="1" x14ac:dyDescent="0.3">
      <c r="A570" s="393" t="s">
        <v>1587</v>
      </c>
      <c r="B570" s="394" t="s">
        <v>1466</v>
      </c>
      <c r="C570" s="394" t="s">
        <v>2209</v>
      </c>
      <c r="D570" s="394" t="s">
        <v>2070</v>
      </c>
      <c r="E570" s="394" t="s">
        <v>2210</v>
      </c>
      <c r="F570" s="397">
        <v>1</v>
      </c>
      <c r="G570" s="397">
        <v>140.03</v>
      </c>
      <c r="H570" s="410">
        <v>1</v>
      </c>
      <c r="I570" s="397"/>
      <c r="J570" s="397"/>
      <c r="K570" s="410">
        <v>0</v>
      </c>
      <c r="L570" s="397">
        <v>1</v>
      </c>
      <c r="M570" s="398">
        <v>140.03</v>
      </c>
    </row>
    <row r="571" spans="1:13" ht="14.4" customHeight="1" x14ac:dyDescent="0.3">
      <c r="A571" s="393" t="s">
        <v>1587</v>
      </c>
      <c r="B571" s="394" t="s">
        <v>2283</v>
      </c>
      <c r="C571" s="394" t="s">
        <v>2284</v>
      </c>
      <c r="D571" s="394" t="s">
        <v>2285</v>
      </c>
      <c r="E571" s="394" t="s">
        <v>2286</v>
      </c>
      <c r="F571" s="397"/>
      <c r="G571" s="397"/>
      <c r="H571" s="410">
        <v>0</v>
      </c>
      <c r="I571" s="397">
        <v>3</v>
      </c>
      <c r="J571" s="397">
        <v>1249.3799999999999</v>
      </c>
      <c r="K571" s="410">
        <v>1</v>
      </c>
      <c r="L571" s="397">
        <v>3</v>
      </c>
      <c r="M571" s="398">
        <v>1249.3799999999999</v>
      </c>
    </row>
    <row r="572" spans="1:13" ht="14.4" customHeight="1" x14ac:dyDescent="0.3">
      <c r="A572" s="393" t="s">
        <v>1587</v>
      </c>
      <c r="B572" s="394" t="s">
        <v>2283</v>
      </c>
      <c r="C572" s="394" t="s">
        <v>2287</v>
      </c>
      <c r="D572" s="394" t="s">
        <v>2285</v>
      </c>
      <c r="E572" s="394" t="s">
        <v>2288</v>
      </c>
      <c r="F572" s="397">
        <v>2</v>
      </c>
      <c r="G572" s="397">
        <v>0</v>
      </c>
      <c r="H572" s="410"/>
      <c r="I572" s="397"/>
      <c r="J572" s="397"/>
      <c r="K572" s="410"/>
      <c r="L572" s="397">
        <v>2</v>
      </c>
      <c r="M572" s="398">
        <v>0</v>
      </c>
    </row>
    <row r="573" spans="1:13" ht="14.4" customHeight="1" x14ac:dyDescent="0.3">
      <c r="A573" s="393" t="s">
        <v>1587</v>
      </c>
      <c r="B573" s="394" t="s">
        <v>1732</v>
      </c>
      <c r="C573" s="394" t="s">
        <v>1733</v>
      </c>
      <c r="D573" s="394" t="s">
        <v>1734</v>
      </c>
      <c r="E573" s="394" t="s">
        <v>1735</v>
      </c>
      <c r="F573" s="397"/>
      <c r="G573" s="397"/>
      <c r="H573" s="410">
        <v>0</v>
      </c>
      <c r="I573" s="397">
        <v>1</v>
      </c>
      <c r="J573" s="397">
        <v>156.25</v>
      </c>
      <c r="K573" s="410">
        <v>1</v>
      </c>
      <c r="L573" s="397">
        <v>1</v>
      </c>
      <c r="M573" s="398">
        <v>156.25</v>
      </c>
    </row>
    <row r="574" spans="1:13" ht="14.4" customHeight="1" x14ac:dyDescent="0.3">
      <c r="A574" s="393" t="s">
        <v>1587</v>
      </c>
      <c r="B574" s="394" t="s">
        <v>1732</v>
      </c>
      <c r="C574" s="394" t="s">
        <v>2289</v>
      </c>
      <c r="D574" s="394" t="s">
        <v>2290</v>
      </c>
      <c r="E574" s="394" t="s">
        <v>1394</v>
      </c>
      <c r="F574" s="397"/>
      <c r="G574" s="397"/>
      <c r="H574" s="410">
        <v>0</v>
      </c>
      <c r="I574" s="397">
        <v>1</v>
      </c>
      <c r="J574" s="397">
        <v>193.14</v>
      </c>
      <c r="K574" s="410">
        <v>1</v>
      </c>
      <c r="L574" s="397">
        <v>1</v>
      </c>
      <c r="M574" s="398">
        <v>193.14</v>
      </c>
    </row>
    <row r="575" spans="1:13" ht="14.4" customHeight="1" x14ac:dyDescent="0.3">
      <c r="A575" s="393" t="s">
        <v>1587</v>
      </c>
      <c r="B575" s="394" t="s">
        <v>1467</v>
      </c>
      <c r="C575" s="394" t="s">
        <v>2076</v>
      </c>
      <c r="D575" s="394" t="s">
        <v>1737</v>
      </c>
      <c r="E575" s="394" t="s">
        <v>999</v>
      </c>
      <c r="F575" s="397"/>
      <c r="G575" s="397"/>
      <c r="H575" s="410">
        <v>0</v>
      </c>
      <c r="I575" s="397">
        <v>19</v>
      </c>
      <c r="J575" s="397">
        <v>33244.11</v>
      </c>
      <c r="K575" s="410">
        <v>1</v>
      </c>
      <c r="L575" s="397">
        <v>19</v>
      </c>
      <c r="M575" s="398">
        <v>33244.11</v>
      </c>
    </row>
    <row r="576" spans="1:13" ht="14.4" customHeight="1" x14ac:dyDescent="0.3">
      <c r="A576" s="393" t="s">
        <v>1587</v>
      </c>
      <c r="B576" s="394" t="s">
        <v>1467</v>
      </c>
      <c r="C576" s="394" t="s">
        <v>1741</v>
      </c>
      <c r="D576" s="394" t="s">
        <v>1737</v>
      </c>
      <c r="E576" s="394" t="s">
        <v>1002</v>
      </c>
      <c r="F576" s="397"/>
      <c r="G576" s="397"/>
      <c r="H576" s="410">
        <v>0</v>
      </c>
      <c r="I576" s="397">
        <v>1</v>
      </c>
      <c r="J576" s="397">
        <v>2332.92</v>
      </c>
      <c r="K576" s="410">
        <v>1</v>
      </c>
      <c r="L576" s="397">
        <v>1</v>
      </c>
      <c r="M576" s="398">
        <v>2332.92</v>
      </c>
    </row>
    <row r="577" spans="1:13" ht="14.4" customHeight="1" x14ac:dyDescent="0.3">
      <c r="A577" s="393" t="s">
        <v>1587</v>
      </c>
      <c r="B577" s="394" t="s">
        <v>1468</v>
      </c>
      <c r="C577" s="394" t="s">
        <v>2291</v>
      </c>
      <c r="D577" s="394" t="s">
        <v>1572</v>
      </c>
      <c r="E577" s="394"/>
      <c r="F577" s="397">
        <v>1</v>
      </c>
      <c r="G577" s="397">
        <v>1492.58</v>
      </c>
      <c r="H577" s="410">
        <v>1</v>
      </c>
      <c r="I577" s="397"/>
      <c r="J577" s="397"/>
      <c r="K577" s="410">
        <v>0</v>
      </c>
      <c r="L577" s="397">
        <v>1</v>
      </c>
      <c r="M577" s="398">
        <v>1492.58</v>
      </c>
    </row>
    <row r="578" spans="1:13" ht="14.4" customHeight="1" x14ac:dyDescent="0.3">
      <c r="A578" s="393" t="s">
        <v>1587</v>
      </c>
      <c r="B578" s="394" t="s">
        <v>2077</v>
      </c>
      <c r="C578" s="394" t="s">
        <v>2292</v>
      </c>
      <c r="D578" s="394" t="s">
        <v>2293</v>
      </c>
      <c r="E578" s="394" t="s">
        <v>2294</v>
      </c>
      <c r="F578" s="397">
        <v>1</v>
      </c>
      <c r="G578" s="397">
        <v>360.06</v>
      </c>
      <c r="H578" s="410">
        <v>1</v>
      </c>
      <c r="I578" s="397"/>
      <c r="J578" s="397"/>
      <c r="K578" s="410">
        <v>0</v>
      </c>
      <c r="L578" s="397">
        <v>1</v>
      </c>
      <c r="M578" s="398">
        <v>360.06</v>
      </c>
    </row>
    <row r="579" spans="1:13" ht="14.4" customHeight="1" x14ac:dyDescent="0.3">
      <c r="A579" s="393" t="s">
        <v>1587</v>
      </c>
      <c r="B579" s="394" t="s">
        <v>2077</v>
      </c>
      <c r="C579" s="394" t="s">
        <v>2295</v>
      </c>
      <c r="D579" s="394" t="s">
        <v>2296</v>
      </c>
      <c r="E579" s="394" t="s">
        <v>2297</v>
      </c>
      <c r="F579" s="397">
        <v>2</v>
      </c>
      <c r="G579" s="397">
        <v>852.2</v>
      </c>
      <c r="H579" s="410">
        <v>1</v>
      </c>
      <c r="I579" s="397"/>
      <c r="J579" s="397"/>
      <c r="K579" s="410">
        <v>0</v>
      </c>
      <c r="L579" s="397">
        <v>2</v>
      </c>
      <c r="M579" s="398">
        <v>852.2</v>
      </c>
    </row>
    <row r="580" spans="1:13" ht="14.4" customHeight="1" x14ac:dyDescent="0.3">
      <c r="A580" s="393" t="s">
        <v>1587</v>
      </c>
      <c r="B580" s="394" t="s">
        <v>1755</v>
      </c>
      <c r="C580" s="394" t="s">
        <v>2298</v>
      </c>
      <c r="D580" s="394" t="s">
        <v>2299</v>
      </c>
      <c r="E580" s="394" t="s">
        <v>2300</v>
      </c>
      <c r="F580" s="397">
        <v>1</v>
      </c>
      <c r="G580" s="397">
        <v>0</v>
      </c>
      <c r="H580" s="410"/>
      <c r="I580" s="397"/>
      <c r="J580" s="397"/>
      <c r="K580" s="410"/>
      <c r="L580" s="397">
        <v>1</v>
      </c>
      <c r="M580" s="398">
        <v>0</v>
      </c>
    </row>
    <row r="581" spans="1:13" ht="14.4" customHeight="1" x14ac:dyDescent="0.3">
      <c r="A581" s="393" t="s">
        <v>1587</v>
      </c>
      <c r="B581" s="394" t="s">
        <v>1755</v>
      </c>
      <c r="C581" s="394" t="s">
        <v>1756</v>
      </c>
      <c r="D581" s="394" t="s">
        <v>1757</v>
      </c>
      <c r="E581" s="394" t="s">
        <v>785</v>
      </c>
      <c r="F581" s="397"/>
      <c r="G581" s="397"/>
      <c r="H581" s="410">
        <v>0</v>
      </c>
      <c r="I581" s="397">
        <v>1</v>
      </c>
      <c r="J581" s="397">
        <v>44.89</v>
      </c>
      <c r="K581" s="410">
        <v>1</v>
      </c>
      <c r="L581" s="397">
        <v>1</v>
      </c>
      <c r="M581" s="398">
        <v>44.89</v>
      </c>
    </row>
    <row r="582" spans="1:13" ht="14.4" customHeight="1" x14ac:dyDescent="0.3">
      <c r="A582" s="393" t="s">
        <v>1587</v>
      </c>
      <c r="B582" s="394" t="s">
        <v>2301</v>
      </c>
      <c r="C582" s="394" t="s">
        <v>2302</v>
      </c>
      <c r="D582" s="394" t="s">
        <v>2303</v>
      </c>
      <c r="E582" s="394" t="s">
        <v>2304</v>
      </c>
      <c r="F582" s="397"/>
      <c r="G582" s="397"/>
      <c r="H582" s="410">
        <v>0</v>
      </c>
      <c r="I582" s="397">
        <v>6</v>
      </c>
      <c r="J582" s="397">
        <v>501.36</v>
      </c>
      <c r="K582" s="410">
        <v>1</v>
      </c>
      <c r="L582" s="397">
        <v>6</v>
      </c>
      <c r="M582" s="398">
        <v>501.36</v>
      </c>
    </row>
    <row r="583" spans="1:13" ht="14.4" customHeight="1" x14ac:dyDescent="0.3">
      <c r="A583" s="393" t="s">
        <v>1587</v>
      </c>
      <c r="B583" s="394" t="s">
        <v>1507</v>
      </c>
      <c r="C583" s="394" t="s">
        <v>2305</v>
      </c>
      <c r="D583" s="394" t="s">
        <v>1759</v>
      </c>
      <c r="E583" s="394" t="s">
        <v>2087</v>
      </c>
      <c r="F583" s="397"/>
      <c r="G583" s="397"/>
      <c r="H583" s="410">
        <v>0</v>
      </c>
      <c r="I583" s="397">
        <v>1</v>
      </c>
      <c r="J583" s="397">
        <v>81.209999999999994</v>
      </c>
      <c r="K583" s="410">
        <v>1</v>
      </c>
      <c r="L583" s="397">
        <v>1</v>
      </c>
      <c r="M583" s="398">
        <v>81.209999999999994</v>
      </c>
    </row>
    <row r="584" spans="1:13" ht="14.4" customHeight="1" x14ac:dyDescent="0.3">
      <c r="A584" s="393" t="s">
        <v>1587</v>
      </c>
      <c r="B584" s="394" t="s">
        <v>1507</v>
      </c>
      <c r="C584" s="394" t="s">
        <v>2306</v>
      </c>
      <c r="D584" s="394" t="s">
        <v>2307</v>
      </c>
      <c r="E584" s="394" t="s">
        <v>2059</v>
      </c>
      <c r="F584" s="397">
        <v>1</v>
      </c>
      <c r="G584" s="397">
        <v>243.72</v>
      </c>
      <c r="H584" s="410">
        <v>1</v>
      </c>
      <c r="I584" s="397"/>
      <c r="J584" s="397"/>
      <c r="K584" s="410">
        <v>0</v>
      </c>
      <c r="L584" s="397">
        <v>1</v>
      </c>
      <c r="M584" s="398">
        <v>243.72</v>
      </c>
    </row>
    <row r="585" spans="1:13" ht="14.4" customHeight="1" x14ac:dyDescent="0.3">
      <c r="A585" s="393" t="s">
        <v>1587</v>
      </c>
      <c r="B585" s="394" t="s">
        <v>1508</v>
      </c>
      <c r="C585" s="394" t="s">
        <v>2308</v>
      </c>
      <c r="D585" s="394" t="s">
        <v>2309</v>
      </c>
      <c r="E585" s="394" t="s">
        <v>2310</v>
      </c>
      <c r="F585" s="397">
        <v>2</v>
      </c>
      <c r="G585" s="397">
        <v>1051.76</v>
      </c>
      <c r="H585" s="410">
        <v>1</v>
      </c>
      <c r="I585" s="397"/>
      <c r="J585" s="397"/>
      <c r="K585" s="410">
        <v>0</v>
      </c>
      <c r="L585" s="397">
        <v>2</v>
      </c>
      <c r="M585" s="398">
        <v>1051.76</v>
      </c>
    </row>
    <row r="586" spans="1:13" ht="14.4" customHeight="1" x14ac:dyDescent="0.3">
      <c r="A586" s="393" t="s">
        <v>1587</v>
      </c>
      <c r="B586" s="394" t="s">
        <v>1764</v>
      </c>
      <c r="C586" s="394" t="s">
        <v>2097</v>
      </c>
      <c r="D586" s="394" t="s">
        <v>2098</v>
      </c>
      <c r="E586" s="394" t="s">
        <v>2099</v>
      </c>
      <c r="F586" s="397"/>
      <c r="G586" s="397"/>
      <c r="H586" s="410">
        <v>0</v>
      </c>
      <c r="I586" s="397">
        <v>6</v>
      </c>
      <c r="J586" s="397">
        <v>2023.0200000000002</v>
      </c>
      <c r="K586" s="410">
        <v>1</v>
      </c>
      <c r="L586" s="397">
        <v>6</v>
      </c>
      <c r="M586" s="398">
        <v>2023.0200000000002</v>
      </c>
    </row>
    <row r="587" spans="1:13" ht="14.4" customHeight="1" x14ac:dyDescent="0.3">
      <c r="A587" s="393" t="s">
        <v>1587</v>
      </c>
      <c r="B587" s="394" t="s">
        <v>1512</v>
      </c>
      <c r="C587" s="394" t="s">
        <v>2311</v>
      </c>
      <c r="D587" s="394" t="s">
        <v>2026</v>
      </c>
      <c r="E587" s="394" t="s">
        <v>2114</v>
      </c>
      <c r="F587" s="397">
        <v>1</v>
      </c>
      <c r="G587" s="397">
        <v>0</v>
      </c>
      <c r="H587" s="410"/>
      <c r="I587" s="397"/>
      <c r="J587" s="397"/>
      <c r="K587" s="410"/>
      <c r="L587" s="397">
        <v>1</v>
      </c>
      <c r="M587" s="398">
        <v>0</v>
      </c>
    </row>
    <row r="588" spans="1:13" ht="14.4" customHeight="1" x14ac:dyDescent="0.3">
      <c r="A588" s="393" t="s">
        <v>1587</v>
      </c>
      <c r="B588" s="394" t="s">
        <v>2111</v>
      </c>
      <c r="C588" s="394" t="s">
        <v>2312</v>
      </c>
      <c r="D588" s="394" t="s">
        <v>2313</v>
      </c>
      <c r="E588" s="394" t="s">
        <v>2114</v>
      </c>
      <c r="F588" s="397"/>
      <c r="G588" s="397"/>
      <c r="H588" s="410">
        <v>0</v>
      </c>
      <c r="I588" s="397">
        <v>1</v>
      </c>
      <c r="J588" s="397">
        <v>301.05</v>
      </c>
      <c r="K588" s="410">
        <v>1</v>
      </c>
      <c r="L588" s="397">
        <v>1</v>
      </c>
      <c r="M588" s="398">
        <v>301.05</v>
      </c>
    </row>
    <row r="589" spans="1:13" ht="14.4" customHeight="1" x14ac:dyDescent="0.3">
      <c r="A589" s="393" t="s">
        <v>1587</v>
      </c>
      <c r="B589" s="394" t="s">
        <v>2314</v>
      </c>
      <c r="C589" s="394" t="s">
        <v>2315</v>
      </c>
      <c r="D589" s="394" t="s">
        <v>2316</v>
      </c>
      <c r="E589" s="394" t="s">
        <v>2317</v>
      </c>
      <c r="F589" s="397">
        <v>1</v>
      </c>
      <c r="G589" s="397">
        <v>542.1</v>
      </c>
      <c r="H589" s="410">
        <v>1</v>
      </c>
      <c r="I589" s="397"/>
      <c r="J589" s="397"/>
      <c r="K589" s="410">
        <v>0</v>
      </c>
      <c r="L589" s="397">
        <v>1</v>
      </c>
      <c r="M589" s="398">
        <v>542.1</v>
      </c>
    </row>
    <row r="590" spans="1:13" ht="14.4" customHeight="1" x14ac:dyDescent="0.3">
      <c r="A590" s="393" t="s">
        <v>1587</v>
      </c>
      <c r="B590" s="394" t="s">
        <v>2314</v>
      </c>
      <c r="C590" s="394" t="s">
        <v>2318</v>
      </c>
      <c r="D590" s="394" t="s">
        <v>2316</v>
      </c>
      <c r="E590" s="394" t="s">
        <v>2319</v>
      </c>
      <c r="F590" s="397">
        <v>1</v>
      </c>
      <c r="G590" s="397">
        <v>0</v>
      </c>
      <c r="H590" s="410"/>
      <c r="I590" s="397"/>
      <c r="J590" s="397"/>
      <c r="K590" s="410"/>
      <c r="L590" s="397">
        <v>1</v>
      </c>
      <c r="M590" s="398">
        <v>0</v>
      </c>
    </row>
    <row r="591" spans="1:13" ht="14.4" customHeight="1" x14ac:dyDescent="0.3">
      <c r="A591" s="393" t="s">
        <v>1587</v>
      </c>
      <c r="B591" s="394" t="s">
        <v>1895</v>
      </c>
      <c r="C591" s="394" t="s">
        <v>1896</v>
      </c>
      <c r="D591" s="394" t="s">
        <v>1897</v>
      </c>
      <c r="E591" s="394" t="s">
        <v>1898</v>
      </c>
      <c r="F591" s="397"/>
      <c r="G591" s="397"/>
      <c r="H591" s="410">
        <v>0</v>
      </c>
      <c r="I591" s="397">
        <v>2</v>
      </c>
      <c r="J591" s="397">
        <v>1670.73</v>
      </c>
      <c r="K591" s="410">
        <v>1</v>
      </c>
      <c r="L591" s="397">
        <v>2</v>
      </c>
      <c r="M591" s="398">
        <v>1670.73</v>
      </c>
    </row>
    <row r="592" spans="1:13" ht="14.4" customHeight="1" x14ac:dyDescent="0.3">
      <c r="A592" s="393" t="s">
        <v>1587</v>
      </c>
      <c r="B592" s="394" t="s">
        <v>1899</v>
      </c>
      <c r="C592" s="394" t="s">
        <v>2320</v>
      </c>
      <c r="D592" s="394" t="s">
        <v>2321</v>
      </c>
      <c r="E592" s="394" t="s">
        <v>2322</v>
      </c>
      <c r="F592" s="397"/>
      <c r="G592" s="397"/>
      <c r="H592" s="410">
        <v>0</v>
      </c>
      <c r="I592" s="397">
        <v>3</v>
      </c>
      <c r="J592" s="397">
        <v>3253.71</v>
      </c>
      <c r="K592" s="410">
        <v>1</v>
      </c>
      <c r="L592" s="397">
        <v>3</v>
      </c>
      <c r="M592" s="398">
        <v>3253.71</v>
      </c>
    </row>
    <row r="593" spans="1:13" ht="14.4" customHeight="1" x14ac:dyDescent="0.3">
      <c r="A593" s="393" t="s">
        <v>1587</v>
      </c>
      <c r="B593" s="394" t="s">
        <v>1899</v>
      </c>
      <c r="C593" s="394" t="s">
        <v>2323</v>
      </c>
      <c r="D593" s="394" t="s">
        <v>2324</v>
      </c>
      <c r="E593" s="394" t="s">
        <v>1898</v>
      </c>
      <c r="F593" s="397">
        <v>8</v>
      </c>
      <c r="G593" s="397">
        <v>0</v>
      </c>
      <c r="H593" s="410"/>
      <c r="I593" s="397"/>
      <c r="J593" s="397"/>
      <c r="K593" s="410"/>
      <c r="L593" s="397">
        <v>8</v>
      </c>
      <c r="M593" s="398">
        <v>0</v>
      </c>
    </row>
    <row r="594" spans="1:13" ht="14.4" customHeight="1" x14ac:dyDescent="0.3">
      <c r="A594" s="393" t="s">
        <v>1587</v>
      </c>
      <c r="B594" s="394" t="s">
        <v>1899</v>
      </c>
      <c r="C594" s="394" t="s">
        <v>2325</v>
      </c>
      <c r="D594" s="394" t="s">
        <v>2324</v>
      </c>
      <c r="E594" s="394" t="s">
        <v>1754</v>
      </c>
      <c r="F594" s="397">
        <v>1</v>
      </c>
      <c r="G594" s="397">
        <v>0</v>
      </c>
      <c r="H594" s="410"/>
      <c r="I594" s="397"/>
      <c r="J594" s="397"/>
      <c r="K594" s="410"/>
      <c r="L594" s="397">
        <v>1</v>
      </c>
      <c r="M594" s="398">
        <v>0</v>
      </c>
    </row>
    <row r="595" spans="1:13" ht="14.4" customHeight="1" x14ac:dyDescent="0.3">
      <c r="A595" s="393" t="s">
        <v>1587</v>
      </c>
      <c r="B595" s="394" t="s">
        <v>1786</v>
      </c>
      <c r="C595" s="394" t="s">
        <v>2326</v>
      </c>
      <c r="D595" s="394" t="s">
        <v>2327</v>
      </c>
      <c r="E595" s="394" t="s">
        <v>2328</v>
      </c>
      <c r="F595" s="397"/>
      <c r="G595" s="397"/>
      <c r="H595" s="410">
        <v>0</v>
      </c>
      <c r="I595" s="397">
        <v>1</v>
      </c>
      <c r="J595" s="397">
        <v>108.46</v>
      </c>
      <c r="K595" s="410">
        <v>1</v>
      </c>
      <c r="L595" s="397">
        <v>1</v>
      </c>
      <c r="M595" s="398">
        <v>108.46</v>
      </c>
    </row>
    <row r="596" spans="1:13" ht="14.4" customHeight="1" x14ac:dyDescent="0.3">
      <c r="A596" s="393" t="s">
        <v>1587</v>
      </c>
      <c r="B596" s="394" t="s">
        <v>1786</v>
      </c>
      <c r="C596" s="394" t="s">
        <v>2329</v>
      </c>
      <c r="D596" s="394" t="s">
        <v>2330</v>
      </c>
      <c r="E596" s="394" t="s">
        <v>2331</v>
      </c>
      <c r="F596" s="397">
        <v>2</v>
      </c>
      <c r="G596" s="397">
        <v>173.52</v>
      </c>
      <c r="H596" s="410">
        <v>1</v>
      </c>
      <c r="I596" s="397"/>
      <c r="J596" s="397"/>
      <c r="K596" s="410">
        <v>0</v>
      </c>
      <c r="L596" s="397">
        <v>2</v>
      </c>
      <c r="M596" s="398">
        <v>173.52</v>
      </c>
    </row>
    <row r="597" spans="1:13" ht="14.4" customHeight="1" x14ac:dyDescent="0.3">
      <c r="A597" s="393" t="s">
        <v>1587</v>
      </c>
      <c r="B597" s="394" t="s">
        <v>1834</v>
      </c>
      <c r="C597" s="394" t="s">
        <v>2332</v>
      </c>
      <c r="D597" s="394" t="s">
        <v>2333</v>
      </c>
      <c r="E597" s="394" t="s">
        <v>1990</v>
      </c>
      <c r="F597" s="397">
        <v>3</v>
      </c>
      <c r="G597" s="397">
        <v>498.54</v>
      </c>
      <c r="H597" s="410">
        <v>1</v>
      </c>
      <c r="I597" s="397"/>
      <c r="J597" s="397"/>
      <c r="K597" s="410">
        <v>0</v>
      </c>
      <c r="L597" s="397">
        <v>3</v>
      </c>
      <c r="M597" s="398">
        <v>498.54</v>
      </c>
    </row>
    <row r="598" spans="1:13" ht="14.4" customHeight="1" x14ac:dyDescent="0.3">
      <c r="A598" s="393" t="s">
        <v>1587</v>
      </c>
      <c r="B598" s="394" t="s">
        <v>1834</v>
      </c>
      <c r="C598" s="394" t="s">
        <v>1988</v>
      </c>
      <c r="D598" s="394" t="s">
        <v>1989</v>
      </c>
      <c r="E598" s="394" t="s">
        <v>1990</v>
      </c>
      <c r="F598" s="397">
        <v>1</v>
      </c>
      <c r="G598" s="397">
        <v>0</v>
      </c>
      <c r="H598" s="410"/>
      <c r="I598" s="397"/>
      <c r="J598" s="397"/>
      <c r="K598" s="410"/>
      <c r="L598" s="397">
        <v>1</v>
      </c>
      <c r="M598" s="398">
        <v>0</v>
      </c>
    </row>
    <row r="599" spans="1:13" ht="14.4" customHeight="1" x14ac:dyDescent="0.3">
      <c r="A599" s="393" t="s">
        <v>1587</v>
      </c>
      <c r="B599" s="394" t="s">
        <v>1480</v>
      </c>
      <c r="C599" s="394" t="s">
        <v>1954</v>
      </c>
      <c r="D599" s="394" t="s">
        <v>1481</v>
      </c>
      <c r="E599" s="394" t="s">
        <v>1955</v>
      </c>
      <c r="F599" s="397">
        <v>3</v>
      </c>
      <c r="G599" s="397">
        <v>0</v>
      </c>
      <c r="H599" s="410"/>
      <c r="I599" s="397"/>
      <c r="J599" s="397"/>
      <c r="K599" s="410"/>
      <c r="L599" s="397">
        <v>3</v>
      </c>
      <c r="M599" s="398">
        <v>0</v>
      </c>
    </row>
    <row r="600" spans="1:13" ht="14.4" customHeight="1" x14ac:dyDescent="0.3">
      <c r="A600" s="393" t="s">
        <v>1587</v>
      </c>
      <c r="B600" s="394" t="s">
        <v>1480</v>
      </c>
      <c r="C600" s="394" t="s">
        <v>1096</v>
      </c>
      <c r="D600" s="394" t="s">
        <v>1481</v>
      </c>
      <c r="E600" s="394" t="s">
        <v>1482</v>
      </c>
      <c r="F600" s="397"/>
      <c r="G600" s="397"/>
      <c r="H600" s="410">
        <v>0</v>
      </c>
      <c r="I600" s="397">
        <v>16</v>
      </c>
      <c r="J600" s="397">
        <v>5332.96</v>
      </c>
      <c r="K600" s="410">
        <v>1</v>
      </c>
      <c r="L600" s="397">
        <v>16</v>
      </c>
      <c r="M600" s="398">
        <v>5332.96</v>
      </c>
    </row>
    <row r="601" spans="1:13" ht="14.4" customHeight="1" x14ac:dyDescent="0.3">
      <c r="A601" s="393" t="s">
        <v>1587</v>
      </c>
      <c r="B601" s="394" t="s">
        <v>1480</v>
      </c>
      <c r="C601" s="394" t="s">
        <v>1838</v>
      </c>
      <c r="D601" s="394" t="s">
        <v>1839</v>
      </c>
      <c r="E601" s="394" t="s">
        <v>1840</v>
      </c>
      <c r="F601" s="397"/>
      <c r="G601" s="397"/>
      <c r="H601" s="410">
        <v>0</v>
      </c>
      <c r="I601" s="397">
        <v>1</v>
      </c>
      <c r="J601" s="397">
        <v>333.31</v>
      </c>
      <c r="K601" s="410">
        <v>1</v>
      </c>
      <c r="L601" s="397">
        <v>1</v>
      </c>
      <c r="M601" s="398">
        <v>333.31</v>
      </c>
    </row>
    <row r="602" spans="1:13" ht="14.4" customHeight="1" x14ac:dyDescent="0.3">
      <c r="A602" s="393" t="s">
        <v>1587</v>
      </c>
      <c r="B602" s="394" t="s">
        <v>1480</v>
      </c>
      <c r="C602" s="394" t="s">
        <v>1841</v>
      </c>
      <c r="D602" s="394" t="s">
        <v>1842</v>
      </c>
      <c r="E602" s="394" t="s">
        <v>1843</v>
      </c>
      <c r="F602" s="397"/>
      <c r="G602" s="397"/>
      <c r="H602" s="410">
        <v>0</v>
      </c>
      <c r="I602" s="397">
        <v>2</v>
      </c>
      <c r="J602" s="397">
        <v>666.62</v>
      </c>
      <c r="K602" s="410">
        <v>1</v>
      </c>
      <c r="L602" s="397">
        <v>2</v>
      </c>
      <c r="M602" s="398">
        <v>666.62</v>
      </c>
    </row>
    <row r="603" spans="1:13" ht="14.4" customHeight="1" x14ac:dyDescent="0.3">
      <c r="A603" s="393" t="s">
        <v>1587</v>
      </c>
      <c r="B603" s="394" t="s">
        <v>1486</v>
      </c>
      <c r="C603" s="394" t="s">
        <v>2334</v>
      </c>
      <c r="D603" s="394" t="s">
        <v>1109</v>
      </c>
      <c r="E603" s="394" t="s">
        <v>2335</v>
      </c>
      <c r="F603" s="397">
        <v>3</v>
      </c>
      <c r="G603" s="397">
        <v>0</v>
      </c>
      <c r="H603" s="410"/>
      <c r="I603" s="397"/>
      <c r="J603" s="397"/>
      <c r="K603" s="410"/>
      <c r="L603" s="397">
        <v>3</v>
      </c>
      <c r="M603" s="398">
        <v>0</v>
      </c>
    </row>
    <row r="604" spans="1:13" ht="14.4" customHeight="1" x14ac:dyDescent="0.3">
      <c r="A604" s="393" t="s">
        <v>1587</v>
      </c>
      <c r="B604" s="394" t="s">
        <v>1486</v>
      </c>
      <c r="C604" s="394" t="s">
        <v>2336</v>
      </c>
      <c r="D604" s="394" t="s">
        <v>1109</v>
      </c>
      <c r="E604" s="394" t="s">
        <v>2337</v>
      </c>
      <c r="F604" s="397">
        <v>1</v>
      </c>
      <c r="G604" s="397">
        <v>0</v>
      </c>
      <c r="H604" s="410"/>
      <c r="I604" s="397"/>
      <c r="J604" s="397"/>
      <c r="K604" s="410"/>
      <c r="L604" s="397">
        <v>1</v>
      </c>
      <c r="M604" s="398">
        <v>0</v>
      </c>
    </row>
    <row r="605" spans="1:13" ht="14.4" customHeight="1" x14ac:dyDescent="0.3">
      <c r="A605" s="393" t="s">
        <v>1587</v>
      </c>
      <c r="B605" s="394" t="s">
        <v>1486</v>
      </c>
      <c r="C605" s="394" t="s">
        <v>1108</v>
      </c>
      <c r="D605" s="394" t="s">
        <v>1109</v>
      </c>
      <c r="E605" s="394" t="s">
        <v>1487</v>
      </c>
      <c r="F605" s="397"/>
      <c r="G605" s="397"/>
      <c r="H605" s="410">
        <v>0</v>
      </c>
      <c r="I605" s="397">
        <v>17</v>
      </c>
      <c r="J605" s="397">
        <v>6349.18</v>
      </c>
      <c r="K605" s="410">
        <v>1</v>
      </c>
      <c r="L605" s="397">
        <v>17</v>
      </c>
      <c r="M605" s="398">
        <v>6349.18</v>
      </c>
    </row>
    <row r="606" spans="1:13" ht="14.4" customHeight="1" x14ac:dyDescent="0.3">
      <c r="A606" s="393" t="s">
        <v>1587</v>
      </c>
      <c r="B606" s="394" t="s">
        <v>1486</v>
      </c>
      <c r="C606" s="394" t="s">
        <v>2130</v>
      </c>
      <c r="D606" s="394" t="s">
        <v>1109</v>
      </c>
      <c r="E606" s="394" t="s">
        <v>2131</v>
      </c>
      <c r="F606" s="397"/>
      <c r="G606" s="397"/>
      <c r="H606" s="410">
        <v>0</v>
      </c>
      <c r="I606" s="397">
        <v>1</v>
      </c>
      <c r="J606" s="397">
        <v>199.96</v>
      </c>
      <c r="K606" s="410">
        <v>1</v>
      </c>
      <c r="L606" s="397">
        <v>1</v>
      </c>
      <c r="M606" s="398">
        <v>199.96</v>
      </c>
    </row>
    <row r="607" spans="1:13" ht="14.4" customHeight="1" x14ac:dyDescent="0.3">
      <c r="A607" s="393" t="s">
        <v>1587</v>
      </c>
      <c r="B607" s="394" t="s">
        <v>1486</v>
      </c>
      <c r="C607" s="394" t="s">
        <v>1790</v>
      </c>
      <c r="D607" s="394" t="s">
        <v>1791</v>
      </c>
      <c r="E607" s="394" t="s">
        <v>1792</v>
      </c>
      <c r="F607" s="397"/>
      <c r="G607" s="397"/>
      <c r="H607" s="410">
        <v>0</v>
      </c>
      <c r="I607" s="397">
        <v>7</v>
      </c>
      <c r="J607" s="397">
        <v>2516.3200000000002</v>
      </c>
      <c r="K607" s="410">
        <v>1</v>
      </c>
      <c r="L607" s="397">
        <v>7</v>
      </c>
      <c r="M607" s="398">
        <v>2516.3200000000002</v>
      </c>
    </row>
    <row r="608" spans="1:13" ht="14.4" customHeight="1" x14ac:dyDescent="0.3">
      <c r="A608" s="393" t="s">
        <v>1587</v>
      </c>
      <c r="B608" s="394" t="s">
        <v>1488</v>
      </c>
      <c r="C608" s="394" t="s">
        <v>2338</v>
      </c>
      <c r="D608" s="394" t="s">
        <v>2339</v>
      </c>
      <c r="E608" s="394" t="s">
        <v>1114</v>
      </c>
      <c r="F608" s="397">
        <v>2</v>
      </c>
      <c r="G608" s="397">
        <v>444.5</v>
      </c>
      <c r="H608" s="410">
        <v>1</v>
      </c>
      <c r="I608" s="397"/>
      <c r="J608" s="397"/>
      <c r="K608" s="410">
        <v>0</v>
      </c>
      <c r="L608" s="397">
        <v>2</v>
      </c>
      <c r="M608" s="398">
        <v>444.5</v>
      </c>
    </row>
    <row r="609" spans="1:13" ht="14.4" customHeight="1" x14ac:dyDescent="0.3">
      <c r="A609" s="393" t="s">
        <v>1587</v>
      </c>
      <c r="B609" s="394" t="s">
        <v>1820</v>
      </c>
      <c r="C609" s="394" t="s">
        <v>2340</v>
      </c>
      <c r="D609" s="394" t="s">
        <v>1825</v>
      </c>
      <c r="E609" s="394" t="s">
        <v>1826</v>
      </c>
      <c r="F609" s="397"/>
      <c r="G609" s="397"/>
      <c r="H609" s="410">
        <v>0</v>
      </c>
      <c r="I609" s="397">
        <v>1</v>
      </c>
      <c r="J609" s="397">
        <v>107.38</v>
      </c>
      <c r="K609" s="410">
        <v>1</v>
      </c>
      <c r="L609" s="397">
        <v>1</v>
      </c>
      <c r="M609" s="398">
        <v>107.38</v>
      </c>
    </row>
    <row r="610" spans="1:13" ht="14.4" customHeight="1" x14ac:dyDescent="0.3">
      <c r="A610" s="393" t="s">
        <v>1587</v>
      </c>
      <c r="B610" s="394" t="s">
        <v>1714</v>
      </c>
      <c r="C610" s="394" t="s">
        <v>1715</v>
      </c>
      <c r="D610" s="394" t="s">
        <v>1716</v>
      </c>
      <c r="E610" s="394" t="s">
        <v>1717</v>
      </c>
      <c r="F610" s="397"/>
      <c r="G610" s="397"/>
      <c r="H610" s="410">
        <v>0</v>
      </c>
      <c r="I610" s="397">
        <v>1</v>
      </c>
      <c r="J610" s="397">
        <v>69.86</v>
      </c>
      <c r="K610" s="410">
        <v>1</v>
      </c>
      <c r="L610" s="397">
        <v>1</v>
      </c>
      <c r="M610" s="398">
        <v>69.86</v>
      </c>
    </row>
    <row r="611" spans="1:13" ht="14.4" customHeight="1" x14ac:dyDescent="0.3">
      <c r="A611" s="393" t="s">
        <v>1587</v>
      </c>
      <c r="B611" s="394" t="s">
        <v>1961</v>
      </c>
      <c r="C611" s="394" t="s">
        <v>2341</v>
      </c>
      <c r="D611" s="394" t="s">
        <v>2342</v>
      </c>
      <c r="E611" s="394" t="s">
        <v>2343</v>
      </c>
      <c r="F611" s="397">
        <v>1</v>
      </c>
      <c r="G611" s="397">
        <v>322.08999999999997</v>
      </c>
      <c r="H611" s="410">
        <v>1</v>
      </c>
      <c r="I611" s="397"/>
      <c r="J611" s="397"/>
      <c r="K611" s="410">
        <v>0</v>
      </c>
      <c r="L611" s="397">
        <v>1</v>
      </c>
      <c r="M611" s="398">
        <v>322.08999999999997</v>
      </c>
    </row>
    <row r="612" spans="1:13" ht="14.4" customHeight="1" x14ac:dyDescent="0.3">
      <c r="A612" s="393" t="s">
        <v>1587</v>
      </c>
      <c r="B612" s="394" t="s">
        <v>1847</v>
      </c>
      <c r="C612" s="394" t="s">
        <v>1905</v>
      </c>
      <c r="D612" s="394" t="s">
        <v>1849</v>
      </c>
      <c r="E612" s="394" t="s">
        <v>1872</v>
      </c>
      <c r="F612" s="397"/>
      <c r="G612" s="397"/>
      <c r="H612" s="410">
        <v>0</v>
      </c>
      <c r="I612" s="397">
        <v>4</v>
      </c>
      <c r="J612" s="397">
        <v>386.52</v>
      </c>
      <c r="K612" s="410">
        <v>1</v>
      </c>
      <c r="L612" s="397">
        <v>4</v>
      </c>
      <c r="M612" s="398">
        <v>386.52</v>
      </c>
    </row>
    <row r="613" spans="1:13" ht="14.4" customHeight="1" x14ac:dyDescent="0.3">
      <c r="A613" s="393" t="s">
        <v>1587</v>
      </c>
      <c r="B613" s="394" t="s">
        <v>1847</v>
      </c>
      <c r="C613" s="394" t="s">
        <v>1848</v>
      </c>
      <c r="D613" s="394" t="s">
        <v>1849</v>
      </c>
      <c r="E613" s="394" t="s">
        <v>1850</v>
      </c>
      <c r="F613" s="397"/>
      <c r="G613" s="397"/>
      <c r="H613" s="410">
        <v>0</v>
      </c>
      <c r="I613" s="397">
        <v>3</v>
      </c>
      <c r="J613" s="397">
        <v>579.78</v>
      </c>
      <c r="K613" s="410">
        <v>1</v>
      </c>
      <c r="L613" s="397">
        <v>3</v>
      </c>
      <c r="M613" s="398">
        <v>579.78</v>
      </c>
    </row>
    <row r="614" spans="1:13" ht="14.4" customHeight="1" x14ac:dyDescent="0.3">
      <c r="A614" s="393" t="s">
        <v>1587</v>
      </c>
      <c r="B614" s="394" t="s">
        <v>1796</v>
      </c>
      <c r="C614" s="394" t="s">
        <v>2134</v>
      </c>
      <c r="D614" s="394" t="s">
        <v>2135</v>
      </c>
      <c r="E614" s="394" t="s">
        <v>1060</v>
      </c>
      <c r="F614" s="397"/>
      <c r="G614" s="397"/>
      <c r="H614" s="410">
        <v>0</v>
      </c>
      <c r="I614" s="397">
        <v>1</v>
      </c>
      <c r="J614" s="397">
        <v>95.25</v>
      </c>
      <c r="K614" s="410">
        <v>1</v>
      </c>
      <c r="L614" s="397">
        <v>1</v>
      </c>
      <c r="M614" s="398">
        <v>95.25</v>
      </c>
    </row>
    <row r="615" spans="1:13" ht="14.4" customHeight="1" x14ac:dyDescent="0.3">
      <c r="A615" s="393" t="s">
        <v>1587</v>
      </c>
      <c r="B615" s="394" t="s">
        <v>1796</v>
      </c>
      <c r="C615" s="394" t="s">
        <v>2344</v>
      </c>
      <c r="D615" s="394" t="s">
        <v>1798</v>
      </c>
      <c r="E615" s="394" t="s">
        <v>2345</v>
      </c>
      <c r="F615" s="397">
        <v>2</v>
      </c>
      <c r="G615" s="397">
        <v>89.6</v>
      </c>
      <c r="H615" s="410">
        <v>1</v>
      </c>
      <c r="I615" s="397"/>
      <c r="J615" s="397"/>
      <c r="K615" s="410">
        <v>0</v>
      </c>
      <c r="L615" s="397">
        <v>2</v>
      </c>
      <c r="M615" s="398">
        <v>89.6</v>
      </c>
    </row>
    <row r="616" spans="1:13" ht="14.4" customHeight="1" x14ac:dyDescent="0.3">
      <c r="A616" s="393" t="s">
        <v>1587</v>
      </c>
      <c r="B616" s="394" t="s">
        <v>1808</v>
      </c>
      <c r="C616" s="394" t="s">
        <v>1809</v>
      </c>
      <c r="D616" s="394" t="s">
        <v>1810</v>
      </c>
      <c r="E616" s="394" t="s">
        <v>1811</v>
      </c>
      <c r="F616" s="397"/>
      <c r="G616" s="397"/>
      <c r="H616" s="410">
        <v>0</v>
      </c>
      <c r="I616" s="397">
        <v>1</v>
      </c>
      <c r="J616" s="397">
        <v>104.19</v>
      </c>
      <c r="K616" s="410">
        <v>1</v>
      </c>
      <c r="L616" s="397">
        <v>1</v>
      </c>
      <c r="M616" s="398">
        <v>104.19</v>
      </c>
    </row>
    <row r="617" spans="1:13" ht="14.4" customHeight="1" x14ac:dyDescent="0.3">
      <c r="A617" s="393" t="s">
        <v>1587</v>
      </c>
      <c r="B617" s="394" t="s">
        <v>1922</v>
      </c>
      <c r="C617" s="394" t="s">
        <v>1926</v>
      </c>
      <c r="D617" s="394" t="s">
        <v>1924</v>
      </c>
      <c r="E617" s="394" t="s">
        <v>1927</v>
      </c>
      <c r="F617" s="397"/>
      <c r="G617" s="397"/>
      <c r="H617" s="410">
        <v>0</v>
      </c>
      <c r="I617" s="397">
        <v>3</v>
      </c>
      <c r="J617" s="397">
        <v>2661.1499999999996</v>
      </c>
      <c r="K617" s="410">
        <v>1</v>
      </c>
      <c r="L617" s="397">
        <v>3</v>
      </c>
      <c r="M617" s="398">
        <v>2661.1499999999996</v>
      </c>
    </row>
    <row r="618" spans="1:13" ht="14.4" customHeight="1" x14ac:dyDescent="0.3">
      <c r="A618" s="393" t="s">
        <v>1587</v>
      </c>
      <c r="B618" s="394" t="s">
        <v>1928</v>
      </c>
      <c r="C618" s="394" t="s">
        <v>1929</v>
      </c>
      <c r="D618" s="394" t="s">
        <v>1930</v>
      </c>
      <c r="E618" s="394" t="s">
        <v>1931</v>
      </c>
      <c r="F618" s="397"/>
      <c r="G618" s="397"/>
      <c r="H618" s="410">
        <v>0</v>
      </c>
      <c r="I618" s="397">
        <v>3</v>
      </c>
      <c r="J618" s="397">
        <v>4033.9800000000005</v>
      </c>
      <c r="K618" s="410">
        <v>1</v>
      </c>
      <c r="L618" s="397">
        <v>3</v>
      </c>
      <c r="M618" s="398">
        <v>4033.9800000000005</v>
      </c>
    </row>
    <row r="619" spans="1:13" ht="14.4" customHeight="1" x14ac:dyDescent="0.3">
      <c r="A619" s="393" t="s">
        <v>1587</v>
      </c>
      <c r="B619" s="394" t="s">
        <v>1935</v>
      </c>
      <c r="C619" s="394" t="s">
        <v>2346</v>
      </c>
      <c r="D619" s="394" t="s">
        <v>2347</v>
      </c>
      <c r="E619" s="394" t="s">
        <v>1754</v>
      </c>
      <c r="F619" s="397">
        <v>1</v>
      </c>
      <c r="G619" s="397">
        <v>0</v>
      </c>
      <c r="H619" s="410"/>
      <c r="I619" s="397"/>
      <c r="J619" s="397"/>
      <c r="K619" s="410"/>
      <c r="L619" s="397">
        <v>1</v>
      </c>
      <c r="M619" s="398">
        <v>0</v>
      </c>
    </row>
    <row r="620" spans="1:13" ht="14.4" customHeight="1" x14ac:dyDescent="0.3">
      <c r="A620" s="393" t="s">
        <v>1587</v>
      </c>
      <c r="B620" s="394" t="s">
        <v>1505</v>
      </c>
      <c r="C620" s="394" t="s">
        <v>2348</v>
      </c>
      <c r="D620" s="394" t="s">
        <v>2349</v>
      </c>
      <c r="E620" s="394" t="s">
        <v>2350</v>
      </c>
      <c r="F620" s="397">
        <v>1</v>
      </c>
      <c r="G620" s="397">
        <v>135.65</v>
      </c>
      <c r="H620" s="410">
        <v>1</v>
      </c>
      <c r="I620" s="397"/>
      <c r="J620" s="397"/>
      <c r="K620" s="410">
        <v>0</v>
      </c>
      <c r="L620" s="397">
        <v>1</v>
      </c>
      <c r="M620" s="398">
        <v>135.65</v>
      </c>
    </row>
    <row r="621" spans="1:13" ht="14.4" customHeight="1" x14ac:dyDescent="0.3">
      <c r="A621" s="393" t="s">
        <v>1587</v>
      </c>
      <c r="B621" s="394" t="s">
        <v>1496</v>
      </c>
      <c r="C621" s="394" t="s">
        <v>1037</v>
      </c>
      <c r="D621" s="394" t="s">
        <v>1038</v>
      </c>
      <c r="E621" s="394" t="s">
        <v>1497</v>
      </c>
      <c r="F621" s="397"/>
      <c r="G621" s="397"/>
      <c r="H621" s="410">
        <v>0</v>
      </c>
      <c r="I621" s="397">
        <v>3</v>
      </c>
      <c r="J621" s="397">
        <v>284.39999999999998</v>
      </c>
      <c r="K621" s="410">
        <v>1</v>
      </c>
      <c r="L621" s="397">
        <v>3</v>
      </c>
      <c r="M621" s="398">
        <v>284.39999999999998</v>
      </c>
    </row>
    <row r="622" spans="1:13" ht="14.4" customHeight="1" x14ac:dyDescent="0.3">
      <c r="A622" s="393" t="s">
        <v>1587</v>
      </c>
      <c r="B622" s="394" t="s">
        <v>1718</v>
      </c>
      <c r="C622" s="394" t="s">
        <v>2351</v>
      </c>
      <c r="D622" s="394" t="s">
        <v>2352</v>
      </c>
      <c r="E622" s="394" t="s">
        <v>1902</v>
      </c>
      <c r="F622" s="397">
        <v>1</v>
      </c>
      <c r="G622" s="397">
        <v>413.22</v>
      </c>
      <c r="H622" s="410">
        <v>1</v>
      </c>
      <c r="I622" s="397"/>
      <c r="J622" s="397"/>
      <c r="K622" s="410">
        <v>0</v>
      </c>
      <c r="L622" s="397">
        <v>1</v>
      </c>
      <c r="M622" s="398">
        <v>413.22</v>
      </c>
    </row>
    <row r="623" spans="1:13" ht="14.4" customHeight="1" x14ac:dyDescent="0.3">
      <c r="A623" s="393" t="s">
        <v>1587</v>
      </c>
      <c r="B623" s="394" t="s">
        <v>1500</v>
      </c>
      <c r="C623" s="394" t="s">
        <v>1815</v>
      </c>
      <c r="D623" s="394" t="s">
        <v>1052</v>
      </c>
      <c r="E623" s="394" t="s">
        <v>785</v>
      </c>
      <c r="F623" s="397"/>
      <c r="G623" s="397"/>
      <c r="H623" s="410">
        <v>0</v>
      </c>
      <c r="I623" s="397">
        <v>1</v>
      </c>
      <c r="J623" s="397">
        <v>137.74</v>
      </c>
      <c r="K623" s="410">
        <v>1</v>
      </c>
      <c r="L623" s="397">
        <v>1</v>
      </c>
      <c r="M623" s="398">
        <v>137.74</v>
      </c>
    </row>
    <row r="624" spans="1:13" ht="14.4" customHeight="1" x14ac:dyDescent="0.3">
      <c r="A624" s="393" t="s">
        <v>1587</v>
      </c>
      <c r="B624" s="394" t="s">
        <v>1500</v>
      </c>
      <c r="C624" s="394" t="s">
        <v>2353</v>
      </c>
      <c r="D624" s="394" t="s">
        <v>491</v>
      </c>
      <c r="E624" s="394" t="s">
        <v>2354</v>
      </c>
      <c r="F624" s="397">
        <v>1</v>
      </c>
      <c r="G624" s="397">
        <v>0</v>
      </c>
      <c r="H624" s="410"/>
      <c r="I624" s="397"/>
      <c r="J624" s="397"/>
      <c r="K624" s="410"/>
      <c r="L624" s="397">
        <v>1</v>
      </c>
      <c r="M624" s="398">
        <v>0</v>
      </c>
    </row>
    <row r="625" spans="1:13" ht="14.4" customHeight="1" x14ac:dyDescent="0.3">
      <c r="A625" s="393" t="s">
        <v>1587</v>
      </c>
      <c r="B625" s="394" t="s">
        <v>1500</v>
      </c>
      <c r="C625" s="394" t="s">
        <v>2024</v>
      </c>
      <c r="D625" s="394" t="s">
        <v>2023</v>
      </c>
      <c r="E625" s="394" t="s">
        <v>785</v>
      </c>
      <c r="F625" s="397">
        <v>2</v>
      </c>
      <c r="G625" s="397">
        <v>0</v>
      </c>
      <c r="H625" s="410"/>
      <c r="I625" s="397"/>
      <c r="J625" s="397"/>
      <c r="K625" s="410"/>
      <c r="L625" s="397">
        <v>2</v>
      </c>
      <c r="M625" s="398">
        <v>0</v>
      </c>
    </row>
    <row r="626" spans="1:13" ht="14.4" customHeight="1" x14ac:dyDescent="0.3">
      <c r="A626" s="393" t="s">
        <v>1587</v>
      </c>
      <c r="B626" s="394" t="s">
        <v>1500</v>
      </c>
      <c r="C626" s="394" t="s">
        <v>2060</v>
      </c>
      <c r="D626" s="394" t="s">
        <v>2023</v>
      </c>
      <c r="E626" s="394" t="s">
        <v>871</v>
      </c>
      <c r="F626" s="397">
        <v>3</v>
      </c>
      <c r="G626" s="397">
        <v>1239.6600000000001</v>
      </c>
      <c r="H626" s="410">
        <v>1</v>
      </c>
      <c r="I626" s="397"/>
      <c r="J626" s="397"/>
      <c r="K626" s="410">
        <v>0</v>
      </c>
      <c r="L626" s="397">
        <v>3</v>
      </c>
      <c r="M626" s="398">
        <v>1239.6600000000001</v>
      </c>
    </row>
    <row r="627" spans="1:13" ht="14.4" customHeight="1" x14ac:dyDescent="0.3">
      <c r="A627" s="393" t="s">
        <v>1587</v>
      </c>
      <c r="B627" s="394" t="s">
        <v>1500</v>
      </c>
      <c r="C627" s="394" t="s">
        <v>2355</v>
      </c>
      <c r="D627" s="394" t="s">
        <v>491</v>
      </c>
      <c r="E627" s="394" t="s">
        <v>2356</v>
      </c>
      <c r="F627" s="397">
        <v>1</v>
      </c>
      <c r="G627" s="397">
        <v>0</v>
      </c>
      <c r="H627" s="410"/>
      <c r="I627" s="397"/>
      <c r="J627" s="397"/>
      <c r="K627" s="410"/>
      <c r="L627" s="397">
        <v>1</v>
      </c>
      <c r="M627" s="398">
        <v>0</v>
      </c>
    </row>
    <row r="628" spans="1:13" ht="14.4" customHeight="1" x14ac:dyDescent="0.3">
      <c r="A628" s="393" t="s">
        <v>1588</v>
      </c>
      <c r="B628" s="394" t="s">
        <v>1462</v>
      </c>
      <c r="C628" s="394" t="s">
        <v>1708</v>
      </c>
      <c r="D628" s="394" t="s">
        <v>586</v>
      </c>
      <c r="E628" s="394" t="s">
        <v>1709</v>
      </c>
      <c r="F628" s="397"/>
      <c r="G628" s="397"/>
      <c r="H628" s="410">
        <v>0</v>
      </c>
      <c r="I628" s="397">
        <v>3</v>
      </c>
      <c r="J628" s="397">
        <v>285.71999999999997</v>
      </c>
      <c r="K628" s="410">
        <v>1</v>
      </c>
      <c r="L628" s="397">
        <v>3</v>
      </c>
      <c r="M628" s="398">
        <v>285.71999999999997</v>
      </c>
    </row>
    <row r="629" spans="1:13" ht="14.4" customHeight="1" x14ac:dyDescent="0.3">
      <c r="A629" s="393" t="s">
        <v>1588</v>
      </c>
      <c r="B629" s="394" t="s">
        <v>1462</v>
      </c>
      <c r="C629" s="394" t="s">
        <v>585</v>
      </c>
      <c r="D629" s="394" t="s">
        <v>586</v>
      </c>
      <c r="E629" s="394" t="s">
        <v>587</v>
      </c>
      <c r="F629" s="397"/>
      <c r="G629" s="397"/>
      <c r="H629" s="410">
        <v>0</v>
      </c>
      <c r="I629" s="397">
        <v>3</v>
      </c>
      <c r="J629" s="397">
        <v>571.43999999999994</v>
      </c>
      <c r="K629" s="410">
        <v>1</v>
      </c>
      <c r="L629" s="397">
        <v>3</v>
      </c>
      <c r="M629" s="398">
        <v>571.43999999999994</v>
      </c>
    </row>
    <row r="630" spans="1:13" ht="14.4" customHeight="1" x14ac:dyDescent="0.3">
      <c r="A630" s="393" t="s">
        <v>1588</v>
      </c>
      <c r="B630" s="394" t="s">
        <v>2357</v>
      </c>
      <c r="C630" s="394" t="s">
        <v>2358</v>
      </c>
      <c r="D630" s="394" t="s">
        <v>2359</v>
      </c>
      <c r="E630" s="394" t="s">
        <v>2360</v>
      </c>
      <c r="F630" s="397"/>
      <c r="G630" s="397"/>
      <c r="H630" s="410"/>
      <c r="I630" s="397">
        <v>11</v>
      </c>
      <c r="J630" s="397">
        <v>0</v>
      </c>
      <c r="K630" s="410"/>
      <c r="L630" s="397">
        <v>11</v>
      </c>
      <c r="M630" s="398">
        <v>0</v>
      </c>
    </row>
    <row r="631" spans="1:13" ht="14.4" customHeight="1" x14ac:dyDescent="0.3">
      <c r="A631" s="393" t="s">
        <v>1588</v>
      </c>
      <c r="B631" s="394" t="s">
        <v>2361</v>
      </c>
      <c r="C631" s="394" t="s">
        <v>2362</v>
      </c>
      <c r="D631" s="394" t="s">
        <v>2363</v>
      </c>
      <c r="E631" s="394" t="s">
        <v>2364</v>
      </c>
      <c r="F631" s="397">
        <v>1</v>
      </c>
      <c r="G631" s="397">
        <v>886.91</v>
      </c>
      <c r="H631" s="410">
        <v>1</v>
      </c>
      <c r="I631" s="397"/>
      <c r="J631" s="397"/>
      <c r="K631" s="410">
        <v>0</v>
      </c>
      <c r="L631" s="397">
        <v>1</v>
      </c>
      <c r="M631" s="398">
        <v>886.91</v>
      </c>
    </row>
    <row r="632" spans="1:13" ht="14.4" customHeight="1" x14ac:dyDescent="0.3">
      <c r="A632" s="393" t="s">
        <v>1588</v>
      </c>
      <c r="B632" s="394" t="s">
        <v>1510</v>
      </c>
      <c r="C632" s="394" t="s">
        <v>2365</v>
      </c>
      <c r="D632" s="394" t="s">
        <v>2366</v>
      </c>
      <c r="E632" s="394" t="s">
        <v>1394</v>
      </c>
      <c r="F632" s="397"/>
      <c r="G632" s="397"/>
      <c r="H632" s="410">
        <v>0</v>
      </c>
      <c r="I632" s="397">
        <v>1</v>
      </c>
      <c r="J632" s="397">
        <v>80.77</v>
      </c>
      <c r="K632" s="410">
        <v>1</v>
      </c>
      <c r="L632" s="397">
        <v>1</v>
      </c>
      <c r="M632" s="398">
        <v>80.77</v>
      </c>
    </row>
    <row r="633" spans="1:13" ht="14.4" customHeight="1" x14ac:dyDescent="0.3">
      <c r="A633" s="393" t="s">
        <v>1588</v>
      </c>
      <c r="B633" s="394" t="s">
        <v>1473</v>
      </c>
      <c r="C633" s="394" t="s">
        <v>2367</v>
      </c>
      <c r="D633" s="394" t="s">
        <v>2368</v>
      </c>
      <c r="E633" s="394" t="s">
        <v>2369</v>
      </c>
      <c r="F633" s="397"/>
      <c r="G633" s="397"/>
      <c r="H633" s="410">
        <v>0</v>
      </c>
      <c r="I633" s="397">
        <v>1</v>
      </c>
      <c r="J633" s="397">
        <v>254.23</v>
      </c>
      <c r="K633" s="410">
        <v>1</v>
      </c>
      <c r="L633" s="397">
        <v>1</v>
      </c>
      <c r="M633" s="398">
        <v>254.23</v>
      </c>
    </row>
    <row r="634" spans="1:13" ht="14.4" customHeight="1" x14ac:dyDescent="0.3">
      <c r="A634" s="393" t="s">
        <v>1588</v>
      </c>
      <c r="B634" s="394" t="s">
        <v>1834</v>
      </c>
      <c r="C634" s="394" t="s">
        <v>1835</v>
      </c>
      <c r="D634" s="394" t="s">
        <v>1836</v>
      </c>
      <c r="E634" s="394" t="s">
        <v>1837</v>
      </c>
      <c r="F634" s="397"/>
      <c r="G634" s="397"/>
      <c r="H634" s="410">
        <v>0</v>
      </c>
      <c r="I634" s="397">
        <v>3</v>
      </c>
      <c r="J634" s="397">
        <v>124.64999999999999</v>
      </c>
      <c r="K634" s="410">
        <v>1</v>
      </c>
      <c r="L634" s="397">
        <v>3</v>
      </c>
      <c r="M634" s="398">
        <v>124.64999999999999</v>
      </c>
    </row>
    <row r="635" spans="1:13" ht="14.4" customHeight="1" x14ac:dyDescent="0.3">
      <c r="A635" s="393" t="s">
        <v>1588</v>
      </c>
      <c r="B635" s="394" t="s">
        <v>1834</v>
      </c>
      <c r="C635" s="394" t="s">
        <v>2370</v>
      </c>
      <c r="D635" s="394" t="s">
        <v>2371</v>
      </c>
      <c r="E635" s="394" t="s">
        <v>1837</v>
      </c>
      <c r="F635" s="397">
        <v>2</v>
      </c>
      <c r="G635" s="397">
        <v>83.1</v>
      </c>
      <c r="H635" s="410">
        <v>1</v>
      </c>
      <c r="I635" s="397"/>
      <c r="J635" s="397"/>
      <c r="K635" s="410">
        <v>0</v>
      </c>
      <c r="L635" s="397">
        <v>2</v>
      </c>
      <c r="M635" s="398">
        <v>83.1</v>
      </c>
    </row>
    <row r="636" spans="1:13" ht="14.4" customHeight="1" x14ac:dyDescent="0.3">
      <c r="A636" s="393" t="s">
        <v>1588</v>
      </c>
      <c r="B636" s="394" t="s">
        <v>1480</v>
      </c>
      <c r="C636" s="394" t="s">
        <v>1096</v>
      </c>
      <c r="D636" s="394" t="s">
        <v>1481</v>
      </c>
      <c r="E636" s="394" t="s">
        <v>1482</v>
      </c>
      <c r="F636" s="397"/>
      <c r="G636" s="397"/>
      <c r="H636" s="410">
        <v>0</v>
      </c>
      <c r="I636" s="397">
        <v>27</v>
      </c>
      <c r="J636" s="397">
        <v>8999.369999999999</v>
      </c>
      <c r="K636" s="410">
        <v>1</v>
      </c>
      <c r="L636" s="397">
        <v>27</v>
      </c>
      <c r="M636" s="398">
        <v>8999.369999999999</v>
      </c>
    </row>
    <row r="637" spans="1:13" ht="14.4" customHeight="1" x14ac:dyDescent="0.3">
      <c r="A637" s="393" t="s">
        <v>1588</v>
      </c>
      <c r="B637" s="394" t="s">
        <v>1480</v>
      </c>
      <c r="C637" s="394" t="s">
        <v>1841</v>
      </c>
      <c r="D637" s="394" t="s">
        <v>1842</v>
      </c>
      <c r="E637" s="394" t="s">
        <v>1843</v>
      </c>
      <c r="F637" s="397"/>
      <c r="G637" s="397"/>
      <c r="H637" s="410">
        <v>0</v>
      </c>
      <c r="I637" s="397">
        <v>8</v>
      </c>
      <c r="J637" s="397">
        <v>2666.48</v>
      </c>
      <c r="K637" s="410">
        <v>1</v>
      </c>
      <c r="L637" s="397">
        <v>8</v>
      </c>
      <c r="M637" s="398">
        <v>2666.48</v>
      </c>
    </row>
    <row r="638" spans="1:13" ht="14.4" customHeight="1" x14ac:dyDescent="0.3">
      <c r="A638" s="393" t="s">
        <v>1588</v>
      </c>
      <c r="B638" s="394" t="s">
        <v>1480</v>
      </c>
      <c r="C638" s="394" t="s">
        <v>1862</v>
      </c>
      <c r="D638" s="394" t="s">
        <v>1863</v>
      </c>
      <c r="E638" s="394" t="s">
        <v>1864</v>
      </c>
      <c r="F638" s="397">
        <v>1</v>
      </c>
      <c r="G638" s="397">
        <v>333.31</v>
      </c>
      <c r="H638" s="410">
        <v>1</v>
      </c>
      <c r="I638" s="397"/>
      <c r="J638" s="397"/>
      <c r="K638" s="410">
        <v>0</v>
      </c>
      <c r="L638" s="397">
        <v>1</v>
      </c>
      <c r="M638" s="398">
        <v>333.31</v>
      </c>
    </row>
    <row r="639" spans="1:13" ht="14.4" customHeight="1" x14ac:dyDescent="0.3">
      <c r="A639" s="393" t="s">
        <v>1588</v>
      </c>
      <c r="B639" s="394" t="s">
        <v>1480</v>
      </c>
      <c r="C639" s="394" t="s">
        <v>1865</v>
      </c>
      <c r="D639" s="394" t="s">
        <v>1863</v>
      </c>
      <c r="E639" s="394" t="s">
        <v>1843</v>
      </c>
      <c r="F639" s="397">
        <v>1</v>
      </c>
      <c r="G639" s="397">
        <v>333.31</v>
      </c>
      <c r="H639" s="410">
        <v>1</v>
      </c>
      <c r="I639" s="397"/>
      <c r="J639" s="397"/>
      <c r="K639" s="410">
        <v>0</v>
      </c>
      <c r="L639" s="397">
        <v>1</v>
      </c>
      <c r="M639" s="398">
        <v>333.31</v>
      </c>
    </row>
    <row r="640" spans="1:13" ht="14.4" customHeight="1" x14ac:dyDescent="0.3">
      <c r="A640" s="393" t="s">
        <v>1588</v>
      </c>
      <c r="B640" s="394" t="s">
        <v>1485</v>
      </c>
      <c r="C640" s="394" t="s">
        <v>2047</v>
      </c>
      <c r="D640" s="394" t="s">
        <v>2048</v>
      </c>
      <c r="E640" s="394" t="s">
        <v>2049</v>
      </c>
      <c r="F640" s="397"/>
      <c r="G640" s="397"/>
      <c r="H640" s="410">
        <v>0</v>
      </c>
      <c r="I640" s="397">
        <v>3</v>
      </c>
      <c r="J640" s="397">
        <v>414.48</v>
      </c>
      <c r="K640" s="410">
        <v>1</v>
      </c>
      <c r="L640" s="397">
        <v>3</v>
      </c>
      <c r="M640" s="398">
        <v>414.48</v>
      </c>
    </row>
    <row r="641" spans="1:13" ht="14.4" customHeight="1" x14ac:dyDescent="0.3">
      <c r="A641" s="393" t="s">
        <v>1588</v>
      </c>
      <c r="B641" s="394" t="s">
        <v>1710</v>
      </c>
      <c r="C641" s="394" t="s">
        <v>1711</v>
      </c>
      <c r="D641" s="394" t="s">
        <v>1712</v>
      </c>
      <c r="E641" s="394" t="s">
        <v>1713</v>
      </c>
      <c r="F641" s="397"/>
      <c r="G641" s="397"/>
      <c r="H641" s="410">
        <v>0</v>
      </c>
      <c r="I641" s="397">
        <v>2</v>
      </c>
      <c r="J641" s="397">
        <v>139.72</v>
      </c>
      <c r="K641" s="410">
        <v>1</v>
      </c>
      <c r="L641" s="397">
        <v>2</v>
      </c>
      <c r="M641" s="398">
        <v>139.72</v>
      </c>
    </row>
    <row r="642" spans="1:13" ht="14.4" customHeight="1" x14ac:dyDescent="0.3">
      <c r="A642" s="393" t="s">
        <v>1588</v>
      </c>
      <c r="B642" s="394" t="s">
        <v>1847</v>
      </c>
      <c r="C642" s="394" t="s">
        <v>1873</v>
      </c>
      <c r="D642" s="394" t="s">
        <v>1849</v>
      </c>
      <c r="E642" s="394" t="s">
        <v>1874</v>
      </c>
      <c r="F642" s="397"/>
      <c r="G642" s="397"/>
      <c r="H642" s="410">
        <v>0</v>
      </c>
      <c r="I642" s="397">
        <v>12</v>
      </c>
      <c r="J642" s="397">
        <v>579.72</v>
      </c>
      <c r="K642" s="410">
        <v>1</v>
      </c>
      <c r="L642" s="397">
        <v>12</v>
      </c>
      <c r="M642" s="398">
        <v>579.72</v>
      </c>
    </row>
    <row r="643" spans="1:13" ht="14.4" customHeight="1" x14ac:dyDescent="0.3">
      <c r="A643" s="393" t="s">
        <v>1588</v>
      </c>
      <c r="B643" s="394" t="s">
        <v>1847</v>
      </c>
      <c r="C643" s="394" t="s">
        <v>1905</v>
      </c>
      <c r="D643" s="394" t="s">
        <v>1849</v>
      </c>
      <c r="E643" s="394" t="s">
        <v>1872</v>
      </c>
      <c r="F643" s="397"/>
      <c r="G643" s="397"/>
      <c r="H643" s="410">
        <v>0</v>
      </c>
      <c r="I643" s="397">
        <v>22</v>
      </c>
      <c r="J643" s="397">
        <v>2125.86</v>
      </c>
      <c r="K643" s="410">
        <v>1</v>
      </c>
      <c r="L643" s="397">
        <v>22</v>
      </c>
      <c r="M643" s="398">
        <v>2125.86</v>
      </c>
    </row>
    <row r="644" spans="1:13" ht="14.4" customHeight="1" x14ac:dyDescent="0.3">
      <c r="A644" s="393" t="s">
        <v>1588</v>
      </c>
      <c r="B644" s="394" t="s">
        <v>1796</v>
      </c>
      <c r="C644" s="394" t="s">
        <v>2344</v>
      </c>
      <c r="D644" s="394" t="s">
        <v>1798</v>
      </c>
      <c r="E644" s="394" t="s">
        <v>2345</v>
      </c>
      <c r="F644" s="397">
        <v>1</v>
      </c>
      <c r="G644" s="397">
        <v>47.63</v>
      </c>
      <c r="H644" s="410">
        <v>1</v>
      </c>
      <c r="I644" s="397"/>
      <c r="J644" s="397"/>
      <c r="K644" s="410">
        <v>0</v>
      </c>
      <c r="L644" s="397">
        <v>1</v>
      </c>
      <c r="M644" s="398">
        <v>47.63</v>
      </c>
    </row>
    <row r="645" spans="1:13" ht="14.4" customHeight="1" x14ac:dyDescent="0.3">
      <c r="A645" s="393" t="s">
        <v>1588</v>
      </c>
      <c r="B645" s="394" t="s">
        <v>1489</v>
      </c>
      <c r="C645" s="394" t="s">
        <v>1799</v>
      </c>
      <c r="D645" s="394" t="s">
        <v>1800</v>
      </c>
      <c r="E645" s="394" t="s">
        <v>1801</v>
      </c>
      <c r="F645" s="397"/>
      <c r="G645" s="397"/>
      <c r="H645" s="410">
        <v>0</v>
      </c>
      <c r="I645" s="397">
        <v>5</v>
      </c>
      <c r="J645" s="397">
        <v>163.70000000000002</v>
      </c>
      <c r="K645" s="410">
        <v>1</v>
      </c>
      <c r="L645" s="397">
        <v>5</v>
      </c>
      <c r="M645" s="398">
        <v>163.70000000000002</v>
      </c>
    </row>
    <row r="646" spans="1:13" ht="14.4" customHeight="1" x14ac:dyDescent="0.3">
      <c r="A646" s="393" t="s">
        <v>1588</v>
      </c>
      <c r="B646" s="394" t="s">
        <v>1489</v>
      </c>
      <c r="C646" s="394" t="s">
        <v>1805</v>
      </c>
      <c r="D646" s="394" t="s">
        <v>1806</v>
      </c>
      <c r="E646" s="394" t="s">
        <v>1807</v>
      </c>
      <c r="F646" s="397"/>
      <c r="G646" s="397"/>
      <c r="H646" s="410">
        <v>0</v>
      </c>
      <c r="I646" s="397">
        <v>1</v>
      </c>
      <c r="J646" s="397">
        <v>32.74</v>
      </c>
      <c r="K646" s="410">
        <v>1</v>
      </c>
      <c r="L646" s="397">
        <v>1</v>
      </c>
      <c r="M646" s="398">
        <v>32.74</v>
      </c>
    </row>
    <row r="647" spans="1:13" ht="14.4" customHeight="1" x14ac:dyDescent="0.3">
      <c r="A647" s="393" t="s">
        <v>1588</v>
      </c>
      <c r="B647" s="394" t="s">
        <v>1489</v>
      </c>
      <c r="C647" s="394" t="s">
        <v>2001</v>
      </c>
      <c r="D647" s="394" t="s">
        <v>1806</v>
      </c>
      <c r="E647" s="394" t="s">
        <v>1886</v>
      </c>
      <c r="F647" s="397"/>
      <c r="G647" s="397"/>
      <c r="H647" s="410">
        <v>0</v>
      </c>
      <c r="I647" s="397">
        <v>1</v>
      </c>
      <c r="J647" s="397">
        <v>124.51</v>
      </c>
      <c r="K647" s="410">
        <v>1</v>
      </c>
      <c r="L647" s="397">
        <v>1</v>
      </c>
      <c r="M647" s="398">
        <v>124.51</v>
      </c>
    </row>
    <row r="648" spans="1:13" ht="14.4" customHeight="1" x14ac:dyDescent="0.3">
      <c r="A648" s="393" t="s">
        <v>1588</v>
      </c>
      <c r="B648" s="394" t="s">
        <v>1491</v>
      </c>
      <c r="C648" s="394" t="s">
        <v>2061</v>
      </c>
      <c r="D648" s="394" t="s">
        <v>2062</v>
      </c>
      <c r="E648" s="394" t="s">
        <v>2063</v>
      </c>
      <c r="F648" s="397"/>
      <c r="G648" s="397"/>
      <c r="H648" s="410">
        <v>0</v>
      </c>
      <c r="I648" s="397">
        <v>21</v>
      </c>
      <c r="J648" s="397">
        <v>341.66999999999996</v>
      </c>
      <c r="K648" s="410">
        <v>1</v>
      </c>
      <c r="L648" s="397">
        <v>21</v>
      </c>
      <c r="M648" s="398">
        <v>341.66999999999996</v>
      </c>
    </row>
    <row r="649" spans="1:13" ht="14.4" customHeight="1" x14ac:dyDescent="0.3">
      <c r="A649" s="393" t="s">
        <v>1588</v>
      </c>
      <c r="B649" s="394" t="s">
        <v>1491</v>
      </c>
      <c r="C649" s="394" t="s">
        <v>1812</v>
      </c>
      <c r="D649" s="394" t="s">
        <v>1813</v>
      </c>
      <c r="E649" s="394" t="s">
        <v>1814</v>
      </c>
      <c r="F649" s="397"/>
      <c r="G649" s="397"/>
      <c r="H649" s="410">
        <v>0</v>
      </c>
      <c r="I649" s="397">
        <v>1</v>
      </c>
      <c r="J649" s="397">
        <v>17.690000000000001</v>
      </c>
      <c r="K649" s="410">
        <v>1</v>
      </c>
      <c r="L649" s="397">
        <v>1</v>
      </c>
      <c r="M649" s="398">
        <v>17.690000000000001</v>
      </c>
    </row>
    <row r="650" spans="1:13" ht="14.4" customHeight="1" x14ac:dyDescent="0.3">
      <c r="A650" s="393" t="s">
        <v>1588</v>
      </c>
      <c r="B650" s="394" t="s">
        <v>1505</v>
      </c>
      <c r="C650" s="394" t="s">
        <v>817</v>
      </c>
      <c r="D650" s="394" t="s">
        <v>1165</v>
      </c>
      <c r="E650" s="394" t="s">
        <v>1166</v>
      </c>
      <c r="F650" s="397"/>
      <c r="G650" s="397"/>
      <c r="H650" s="410">
        <v>0</v>
      </c>
      <c r="I650" s="397">
        <v>1</v>
      </c>
      <c r="J650" s="397">
        <v>137.6</v>
      </c>
      <c r="K650" s="410">
        <v>1</v>
      </c>
      <c r="L650" s="397">
        <v>1</v>
      </c>
      <c r="M650" s="398">
        <v>137.6</v>
      </c>
    </row>
    <row r="651" spans="1:13" ht="14.4" customHeight="1" x14ac:dyDescent="0.3">
      <c r="A651" s="393" t="s">
        <v>1588</v>
      </c>
      <c r="B651" s="394" t="s">
        <v>1496</v>
      </c>
      <c r="C651" s="394" t="s">
        <v>1037</v>
      </c>
      <c r="D651" s="394" t="s">
        <v>1038</v>
      </c>
      <c r="E651" s="394" t="s">
        <v>1497</v>
      </c>
      <c r="F651" s="397"/>
      <c r="G651" s="397"/>
      <c r="H651" s="410">
        <v>0</v>
      </c>
      <c r="I651" s="397">
        <v>1</v>
      </c>
      <c r="J651" s="397">
        <v>94.8</v>
      </c>
      <c r="K651" s="410">
        <v>1</v>
      </c>
      <c r="L651" s="397">
        <v>1</v>
      </c>
      <c r="M651" s="398">
        <v>94.8</v>
      </c>
    </row>
    <row r="652" spans="1:13" ht="14.4" customHeight="1" x14ac:dyDescent="0.3">
      <c r="A652" s="393" t="s">
        <v>1588</v>
      </c>
      <c r="B652" s="394" t="s">
        <v>1496</v>
      </c>
      <c r="C652" s="394" t="s">
        <v>1019</v>
      </c>
      <c r="D652" s="394" t="s">
        <v>1020</v>
      </c>
      <c r="E652" s="394" t="s">
        <v>1021</v>
      </c>
      <c r="F652" s="397"/>
      <c r="G652" s="397"/>
      <c r="H652" s="410">
        <v>0</v>
      </c>
      <c r="I652" s="397">
        <v>1</v>
      </c>
      <c r="J652" s="397">
        <v>30.33</v>
      </c>
      <c r="K652" s="410">
        <v>1</v>
      </c>
      <c r="L652" s="397">
        <v>1</v>
      </c>
      <c r="M652" s="398">
        <v>30.33</v>
      </c>
    </row>
    <row r="653" spans="1:13" ht="14.4" customHeight="1" x14ac:dyDescent="0.3">
      <c r="A653" s="393" t="s">
        <v>1588</v>
      </c>
      <c r="B653" s="394" t="s">
        <v>1500</v>
      </c>
      <c r="C653" s="394" t="s">
        <v>2018</v>
      </c>
      <c r="D653" s="394" t="s">
        <v>1052</v>
      </c>
      <c r="E653" s="394" t="s">
        <v>2019</v>
      </c>
      <c r="F653" s="397"/>
      <c r="G653" s="397"/>
      <c r="H653" s="410"/>
      <c r="I653" s="397">
        <v>6</v>
      </c>
      <c r="J653" s="397">
        <v>0</v>
      </c>
      <c r="K653" s="410"/>
      <c r="L653" s="397">
        <v>6</v>
      </c>
      <c r="M653" s="398">
        <v>0</v>
      </c>
    </row>
    <row r="654" spans="1:13" ht="14.4" customHeight="1" x14ac:dyDescent="0.3">
      <c r="A654" s="393" t="s">
        <v>1588</v>
      </c>
      <c r="B654" s="394" t="s">
        <v>1500</v>
      </c>
      <c r="C654" s="394" t="s">
        <v>1815</v>
      </c>
      <c r="D654" s="394" t="s">
        <v>1052</v>
      </c>
      <c r="E654" s="394" t="s">
        <v>785</v>
      </c>
      <c r="F654" s="397"/>
      <c r="G654" s="397"/>
      <c r="H654" s="410">
        <v>0</v>
      </c>
      <c r="I654" s="397">
        <v>8</v>
      </c>
      <c r="J654" s="397">
        <v>1101.92</v>
      </c>
      <c r="K654" s="410">
        <v>1</v>
      </c>
      <c r="L654" s="397">
        <v>8</v>
      </c>
      <c r="M654" s="398">
        <v>1101.92</v>
      </c>
    </row>
    <row r="655" spans="1:13" ht="14.4" customHeight="1" x14ac:dyDescent="0.3">
      <c r="A655" s="393" t="s">
        <v>1589</v>
      </c>
      <c r="B655" s="394" t="s">
        <v>1827</v>
      </c>
      <c r="C655" s="394" t="s">
        <v>2045</v>
      </c>
      <c r="D655" s="394" t="s">
        <v>1832</v>
      </c>
      <c r="E655" s="394" t="s">
        <v>2046</v>
      </c>
      <c r="F655" s="397"/>
      <c r="G655" s="397"/>
      <c r="H655" s="410">
        <v>0</v>
      </c>
      <c r="I655" s="397">
        <v>4</v>
      </c>
      <c r="J655" s="397">
        <v>1017.72</v>
      </c>
      <c r="K655" s="410">
        <v>1</v>
      </c>
      <c r="L655" s="397">
        <v>4</v>
      </c>
      <c r="M655" s="398">
        <v>1017.72</v>
      </c>
    </row>
    <row r="656" spans="1:13" ht="14.4" customHeight="1" x14ac:dyDescent="0.3">
      <c r="A656" s="393" t="s">
        <v>1589</v>
      </c>
      <c r="B656" s="394" t="s">
        <v>1834</v>
      </c>
      <c r="C656" s="394" t="s">
        <v>1835</v>
      </c>
      <c r="D656" s="394" t="s">
        <v>1836</v>
      </c>
      <c r="E656" s="394" t="s">
        <v>1837</v>
      </c>
      <c r="F656" s="397"/>
      <c r="G656" s="397"/>
      <c r="H656" s="410">
        <v>0</v>
      </c>
      <c r="I656" s="397">
        <v>9</v>
      </c>
      <c r="J656" s="397">
        <v>373.95</v>
      </c>
      <c r="K656" s="410">
        <v>1</v>
      </c>
      <c r="L656" s="397">
        <v>9</v>
      </c>
      <c r="M656" s="398">
        <v>373.95</v>
      </c>
    </row>
    <row r="657" spans="1:13" ht="14.4" customHeight="1" x14ac:dyDescent="0.3">
      <c r="A657" s="393" t="s">
        <v>1589</v>
      </c>
      <c r="B657" s="394" t="s">
        <v>1480</v>
      </c>
      <c r="C657" s="394" t="s">
        <v>1841</v>
      </c>
      <c r="D657" s="394" t="s">
        <v>1842</v>
      </c>
      <c r="E657" s="394" t="s">
        <v>1843</v>
      </c>
      <c r="F657" s="397"/>
      <c r="G657" s="397"/>
      <c r="H657" s="410">
        <v>0</v>
      </c>
      <c r="I657" s="397">
        <v>11</v>
      </c>
      <c r="J657" s="397">
        <v>3666.41</v>
      </c>
      <c r="K657" s="410">
        <v>1</v>
      </c>
      <c r="L657" s="397">
        <v>11</v>
      </c>
      <c r="M657" s="398">
        <v>3666.41</v>
      </c>
    </row>
    <row r="658" spans="1:13" ht="14.4" customHeight="1" x14ac:dyDescent="0.3">
      <c r="A658" s="393" t="s">
        <v>1589</v>
      </c>
      <c r="B658" s="394" t="s">
        <v>1485</v>
      </c>
      <c r="C658" s="394" t="s">
        <v>2047</v>
      </c>
      <c r="D658" s="394" t="s">
        <v>2048</v>
      </c>
      <c r="E658" s="394" t="s">
        <v>2049</v>
      </c>
      <c r="F658" s="397"/>
      <c r="G658" s="397"/>
      <c r="H658" s="410">
        <v>0</v>
      </c>
      <c r="I658" s="397">
        <v>4</v>
      </c>
      <c r="J658" s="397">
        <v>552.64</v>
      </c>
      <c r="K658" s="410">
        <v>1</v>
      </c>
      <c r="L658" s="397">
        <v>4</v>
      </c>
      <c r="M658" s="398">
        <v>552.64</v>
      </c>
    </row>
    <row r="659" spans="1:13" ht="14.4" customHeight="1" x14ac:dyDescent="0.3">
      <c r="A659" s="393" t="s">
        <v>1589</v>
      </c>
      <c r="B659" s="394" t="s">
        <v>1485</v>
      </c>
      <c r="C659" s="394" t="s">
        <v>1845</v>
      </c>
      <c r="D659" s="394" t="s">
        <v>1846</v>
      </c>
      <c r="E659" s="394" t="s">
        <v>1717</v>
      </c>
      <c r="F659" s="397"/>
      <c r="G659" s="397"/>
      <c r="H659" s="410">
        <v>0</v>
      </c>
      <c r="I659" s="397">
        <v>2</v>
      </c>
      <c r="J659" s="397">
        <v>368.44</v>
      </c>
      <c r="K659" s="410">
        <v>1</v>
      </c>
      <c r="L659" s="397">
        <v>2</v>
      </c>
      <c r="M659" s="398">
        <v>368.44</v>
      </c>
    </row>
    <row r="660" spans="1:13" ht="14.4" customHeight="1" x14ac:dyDescent="0.3">
      <c r="A660" s="393" t="s">
        <v>1589</v>
      </c>
      <c r="B660" s="394" t="s">
        <v>1710</v>
      </c>
      <c r="C660" s="394" t="s">
        <v>1711</v>
      </c>
      <c r="D660" s="394" t="s">
        <v>1712</v>
      </c>
      <c r="E660" s="394" t="s">
        <v>1713</v>
      </c>
      <c r="F660" s="397"/>
      <c r="G660" s="397"/>
      <c r="H660" s="410">
        <v>0</v>
      </c>
      <c r="I660" s="397">
        <v>2</v>
      </c>
      <c r="J660" s="397">
        <v>139.72</v>
      </c>
      <c r="K660" s="410">
        <v>1</v>
      </c>
      <c r="L660" s="397">
        <v>2</v>
      </c>
      <c r="M660" s="398">
        <v>139.72</v>
      </c>
    </row>
    <row r="661" spans="1:13" ht="14.4" customHeight="1" x14ac:dyDescent="0.3">
      <c r="A661" s="393" t="s">
        <v>1589</v>
      </c>
      <c r="B661" s="394" t="s">
        <v>1489</v>
      </c>
      <c r="C661" s="394" t="s">
        <v>2372</v>
      </c>
      <c r="D661" s="394" t="s">
        <v>2373</v>
      </c>
      <c r="E661" s="394" t="s">
        <v>2374</v>
      </c>
      <c r="F661" s="397">
        <v>1</v>
      </c>
      <c r="G661" s="397">
        <v>314.35000000000002</v>
      </c>
      <c r="H661" s="410">
        <v>1</v>
      </c>
      <c r="I661" s="397"/>
      <c r="J661" s="397"/>
      <c r="K661" s="410">
        <v>0</v>
      </c>
      <c r="L661" s="397">
        <v>1</v>
      </c>
      <c r="M661" s="398">
        <v>314.35000000000002</v>
      </c>
    </row>
    <row r="662" spans="1:13" ht="14.4" customHeight="1" x14ac:dyDescent="0.3">
      <c r="A662" s="393" t="s">
        <v>1591</v>
      </c>
      <c r="B662" s="394" t="s">
        <v>1480</v>
      </c>
      <c r="C662" s="394" t="s">
        <v>1096</v>
      </c>
      <c r="D662" s="394" t="s">
        <v>1481</v>
      </c>
      <c r="E662" s="394" t="s">
        <v>1482</v>
      </c>
      <c r="F662" s="397"/>
      <c r="G662" s="397"/>
      <c r="H662" s="410">
        <v>0</v>
      </c>
      <c r="I662" s="397">
        <v>4</v>
      </c>
      <c r="J662" s="397">
        <v>1333.24</v>
      </c>
      <c r="K662" s="410">
        <v>1</v>
      </c>
      <c r="L662" s="397">
        <v>4</v>
      </c>
      <c r="M662" s="398">
        <v>1333.24</v>
      </c>
    </row>
    <row r="663" spans="1:13" ht="14.4" customHeight="1" x14ac:dyDescent="0.3">
      <c r="A663" s="393" t="s">
        <v>1591</v>
      </c>
      <c r="B663" s="394" t="s">
        <v>1820</v>
      </c>
      <c r="C663" s="394" t="s">
        <v>1821</v>
      </c>
      <c r="D663" s="394" t="s">
        <v>1822</v>
      </c>
      <c r="E663" s="394" t="s">
        <v>1823</v>
      </c>
      <c r="F663" s="397"/>
      <c r="G663" s="397"/>
      <c r="H663" s="410">
        <v>0</v>
      </c>
      <c r="I663" s="397">
        <v>2</v>
      </c>
      <c r="J663" s="397">
        <v>308.02</v>
      </c>
      <c r="K663" s="410">
        <v>1</v>
      </c>
      <c r="L663" s="397">
        <v>2</v>
      </c>
      <c r="M663" s="398">
        <v>308.02</v>
      </c>
    </row>
    <row r="664" spans="1:13" ht="14.4" customHeight="1" x14ac:dyDescent="0.3">
      <c r="A664" s="393" t="s">
        <v>1591</v>
      </c>
      <c r="B664" s="394" t="s">
        <v>1718</v>
      </c>
      <c r="C664" s="394" t="s">
        <v>2375</v>
      </c>
      <c r="D664" s="394" t="s">
        <v>2376</v>
      </c>
      <c r="E664" s="394" t="s">
        <v>2377</v>
      </c>
      <c r="F664" s="397"/>
      <c r="G664" s="397"/>
      <c r="H664" s="410"/>
      <c r="I664" s="397">
        <v>2</v>
      </c>
      <c r="J664" s="397">
        <v>0</v>
      </c>
      <c r="K664" s="410"/>
      <c r="L664" s="397">
        <v>2</v>
      </c>
      <c r="M664" s="398">
        <v>0</v>
      </c>
    </row>
    <row r="665" spans="1:13" ht="14.4" customHeight="1" x14ac:dyDescent="0.3">
      <c r="A665" s="393" t="s">
        <v>1592</v>
      </c>
      <c r="B665" s="394" t="s">
        <v>1827</v>
      </c>
      <c r="C665" s="394" t="s">
        <v>2045</v>
      </c>
      <c r="D665" s="394" t="s">
        <v>1832</v>
      </c>
      <c r="E665" s="394" t="s">
        <v>2046</v>
      </c>
      <c r="F665" s="397"/>
      <c r="G665" s="397"/>
      <c r="H665" s="410">
        <v>0</v>
      </c>
      <c r="I665" s="397">
        <v>12</v>
      </c>
      <c r="J665" s="397">
        <v>3053.16</v>
      </c>
      <c r="K665" s="410">
        <v>1</v>
      </c>
      <c r="L665" s="397">
        <v>12</v>
      </c>
      <c r="M665" s="398">
        <v>3053.16</v>
      </c>
    </row>
    <row r="666" spans="1:13" ht="14.4" customHeight="1" x14ac:dyDescent="0.3">
      <c r="A666" s="393" t="s">
        <v>1592</v>
      </c>
      <c r="B666" s="394" t="s">
        <v>1827</v>
      </c>
      <c r="C666" s="394" t="s">
        <v>1831</v>
      </c>
      <c r="D666" s="394" t="s">
        <v>1832</v>
      </c>
      <c r="E666" s="394" t="s">
        <v>1833</v>
      </c>
      <c r="F666" s="397"/>
      <c r="G666" s="397"/>
      <c r="H666" s="410">
        <v>0</v>
      </c>
      <c r="I666" s="397">
        <v>3</v>
      </c>
      <c r="J666" s="397">
        <v>2289.8999999999996</v>
      </c>
      <c r="K666" s="410">
        <v>1</v>
      </c>
      <c r="L666" s="397">
        <v>3</v>
      </c>
      <c r="M666" s="398">
        <v>2289.8999999999996</v>
      </c>
    </row>
    <row r="667" spans="1:13" ht="14.4" customHeight="1" x14ac:dyDescent="0.3">
      <c r="A667" s="393" t="s">
        <v>1592</v>
      </c>
      <c r="B667" s="394" t="s">
        <v>1834</v>
      </c>
      <c r="C667" s="394" t="s">
        <v>1835</v>
      </c>
      <c r="D667" s="394" t="s">
        <v>1836</v>
      </c>
      <c r="E667" s="394" t="s">
        <v>1837</v>
      </c>
      <c r="F667" s="397"/>
      <c r="G667" s="397"/>
      <c r="H667" s="410">
        <v>0</v>
      </c>
      <c r="I667" s="397">
        <v>2</v>
      </c>
      <c r="J667" s="397">
        <v>83.1</v>
      </c>
      <c r="K667" s="410">
        <v>1</v>
      </c>
      <c r="L667" s="397">
        <v>2</v>
      </c>
      <c r="M667" s="398">
        <v>83.1</v>
      </c>
    </row>
    <row r="668" spans="1:13" ht="14.4" customHeight="1" x14ac:dyDescent="0.3">
      <c r="A668" s="393" t="s">
        <v>1592</v>
      </c>
      <c r="B668" s="394" t="s">
        <v>1834</v>
      </c>
      <c r="C668" s="394" t="s">
        <v>2378</v>
      </c>
      <c r="D668" s="394" t="s">
        <v>1992</v>
      </c>
      <c r="E668" s="394" t="s">
        <v>2379</v>
      </c>
      <c r="F668" s="397">
        <v>2</v>
      </c>
      <c r="G668" s="397">
        <v>0</v>
      </c>
      <c r="H668" s="410"/>
      <c r="I668" s="397"/>
      <c r="J668" s="397"/>
      <c r="K668" s="410"/>
      <c r="L668" s="397">
        <v>2</v>
      </c>
      <c r="M668" s="398">
        <v>0</v>
      </c>
    </row>
    <row r="669" spans="1:13" ht="14.4" customHeight="1" x14ac:dyDescent="0.3">
      <c r="A669" s="393" t="s">
        <v>1592</v>
      </c>
      <c r="B669" s="394" t="s">
        <v>1480</v>
      </c>
      <c r="C669" s="394" t="s">
        <v>1954</v>
      </c>
      <c r="D669" s="394" t="s">
        <v>1481</v>
      </c>
      <c r="E669" s="394" t="s">
        <v>1955</v>
      </c>
      <c r="F669" s="397">
        <v>7</v>
      </c>
      <c r="G669" s="397">
        <v>0</v>
      </c>
      <c r="H669" s="410"/>
      <c r="I669" s="397"/>
      <c r="J669" s="397"/>
      <c r="K669" s="410"/>
      <c r="L669" s="397">
        <v>7</v>
      </c>
      <c r="M669" s="398">
        <v>0</v>
      </c>
    </row>
    <row r="670" spans="1:13" ht="14.4" customHeight="1" x14ac:dyDescent="0.3">
      <c r="A670" s="393" t="s">
        <v>1592</v>
      </c>
      <c r="B670" s="394" t="s">
        <v>1480</v>
      </c>
      <c r="C670" s="394" t="s">
        <v>1096</v>
      </c>
      <c r="D670" s="394" t="s">
        <v>1481</v>
      </c>
      <c r="E670" s="394" t="s">
        <v>1482</v>
      </c>
      <c r="F670" s="397"/>
      <c r="G670" s="397"/>
      <c r="H670" s="410">
        <v>0</v>
      </c>
      <c r="I670" s="397">
        <v>18</v>
      </c>
      <c r="J670" s="397">
        <v>5999.5800000000008</v>
      </c>
      <c r="K670" s="410">
        <v>1</v>
      </c>
      <c r="L670" s="397">
        <v>18</v>
      </c>
      <c r="M670" s="398">
        <v>5999.5800000000008</v>
      </c>
    </row>
    <row r="671" spans="1:13" ht="14.4" customHeight="1" x14ac:dyDescent="0.3">
      <c r="A671" s="393" t="s">
        <v>1592</v>
      </c>
      <c r="B671" s="394" t="s">
        <v>1480</v>
      </c>
      <c r="C671" s="394" t="s">
        <v>1841</v>
      </c>
      <c r="D671" s="394" t="s">
        <v>1842</v>
      </c>
      <c r="E671" s="394" t="s">
        <v>1843</v>
      </c>
      <c r="F671" s="397"/>
      <c r="G671" s="397"/>
      <c r="H671" s="410">
        <v>0</v>
      </c>
      <c r="I671" s="397">
        <v>18</v>
      </c>
      <c r="J671" s="397">
        <v>5999.58</v>
      </c>
      <c r="K671" s="410">
        <v>1</v>
      </c>
      <c r="L671" s="397">
        <v>18</v>
      </c>
      <c r="M671" s="398">
        <v>5999.58</v>
      </c>
    </row>
    <row r="672" spans="1:13" ht="14.4" customHeight="1" x14ac:dyDescent="0.3">
      <c r="A672" s="393" t="s">
        <v>1592</v>
      </c>
      <c r="B672" s="394" t="s">
        <v>1485</v>
      </c>
      <c r="C672" s="394" t="s">
        <v>2047</v>
      </c>
      <c r="D672" s="394" t="s">
        <v>2048</v>
      </c>
      <c r="E672" s="394" t="s">
        <v>2049</v>
      </c>
      <c r="F672" s="397"/>
      <c r="G672" s="397"/>
      <c r="H672" s="410">
        <v>0</v>
      </c>
      <c r="I672" s="397">
        <v>2</v>
      </c>
      <c r="J672" s="397">
        <v>276.32</v>
      </c>
      <c r="K672" s="410">
        <v>1</v>
      </c>
      <c r="L672" s="397">
        <v>2</v>
      </c>
      <c r="M672" s="398">
        <v>276.32</v>
      </c>
    </row>
    <row r="673" spans="1:13" ht="14.4" customHeight="1" x14ac:dyDescent="0.3">
      <c r="A673" s="393" t="s">
        <v>1592</v>
      </c>
      <c r="B673" s="394" t="s">
        <v>1485</v>
      </c>
      <c r="C673" s="394" t="s">
        <v>1845</v>
      </c>
      <c r="D673" s="394" t="s">
        <v>1846</v>
      </c>
      <c r="E673" s="394" t="s">
        <v>1717</v>
      </c>
      <c r="F673" s="397"/>
      <c r="G673" s="397"/>
      <c r="H673" s="410">
        <v>0</v>
      </c>
      <c r="I673" s="397">
        <v>4</v>
      </c>
      <c r="J673" s="397">
        <v>736.88</v>
      </c>
      <c r="K673" s="410">
        <v>1</v>
      </c>
      <c r="L673" s="397">
        <v>4</v>
      </c>
      <c r="M673" s="398">
        <v>736.88</v>
      </c>
    </row>
    <row r="674" spans="1:13" ht="14.4" customHeight="1" x14ac:dyDescent="0.3">
      <c r="A674" s="393" t="s">
        <v>1592</v>
      </c>
      <c r="B674" s="394" t="s">
        <v>1485</v>
      </c>
      <c r="C674" s="394" t="s">
        <v>2027</v>
      </c>
      <c r="D674" s="394" t="s">
        <v>2028</v>
      </c>
      <c r="E674" s="394" t="s">
        <v>2029</v>
      </c>
      <c r="F674" s="397"/>
      <c r="G674" s="397"/>
      <c r="H674" s="410">
        <v>0</v>
      </c>
      <c r="I674" s="397">
        <v>1</v>
      </c>
      <c r="J674" s="397">
        <v>103.71</v>
      </c>
      <c r="K674" s="410">
        <v>1</v>
      </c>
      <c r="L674" s="397">
        <v>1</v>
      </c>
      <c r="M674" s="398">
        <v>103.71</v>
      </c>
    </row>
    <row r="675" spans="1:13" ht="14.4" customHeight="1" x14ac:dyDescent="0.3">
      <c r="A675" s="393" t="s">
        <v>1592</v>
      </c>
      <c r="B675" s="394" t="s">
        <v>1486</v>
      </c>
      <c r="C675" s="394" t="s">
        <v>1108</v>
      </c>
      <c r="D675" s="394" t="s">
        <v>1109</v>
      </c>
      <c r="E675" s="394" t="s">
        <v>1487</v>
      </c>
      <c r="F675" s="397"/>
      <c r="G675" s="397"/>
      <c r="H675" s="410">
        <v>0</v>
      </c>
      <c r="I675" s="397">
        <v>1</v>
      </c>
      <c r="J675" s="397">
        <v>399.92</v>
      </c>
      <c r="K675" s="410">
        <v>1</v>
      </c>
      <c r="L675" s="397">
        <v>1</v>
      </c>
      <c r="M675" s="398">
        <v>399.92</v>
      </c>
    </row>
    <row r="676" spans="1:13" ht="14.4" customHeight="1" x14ac:dyDescent="0.3">
      <c r="A676" s="393" t="s">
        <v>1592</v>
      </c>
      <c r="B676" s="394" t="s">
        <v>1710</v>
      </c>
      <c r="C676" s="394" t="s">
        <v>1711</v>
      </c>
      <c r="D676" s="394" t="s">
        <v>1712</v>
      </c>
      <c r="E676" s="394" t="s">
        <v>1713</v>
      </c>
      <c r="F676" s="397"/>
      <c r="G676" s="397"/>
      <c r="H676" s="410">
        <v>0</v>
      </c>
      <c r="I676" s="397">
        <v>7</v>
      </c>
      <c r="J676" s="397">
        <v>489.02</v>
      </c>
      <c r="K676" s="410">
        <v>1</v>
      </c>
      <c r="L676" s="397">
        <v>7</v>
      </c>
      <c r="M676" s="398">
        <v>489.02</v>
      </c>
    </row>
    <row r="677" spans="1:13" ht="14.4" customHeight="1" x14ac:dyDescent="0.3">
      <c r="A677" s="393" t="s">
        <v>1592</v>
      </c>
      <c r="B677" s="394" t="s">
        <v>1714</v>
      </c>
      <c r="C677" s="394" t="s">
        <v>2050</v>
      </c>
      <c r="D677" s="394" t="s">
        <v>2051</v>
      </c>
      <c r="E677" s="394" t="s">
        <v>2052</v>
      </c>
      <c r="F677" s="397">
        <v>3</v>
      </c>
      <c r="G677" s="397">
        <v>785.94</v>
      </c>
      <c r="H677" s="410">
        <v>1</v>
      </c>
      <c r="I677" s="397"/>
      <c r="J677" s="397"/>
      <c r="K677" s="410">
        <v>0</v>
      </c>
      <c r="L677" s="397">
        <v>3</v>
      </c>
      <c r="M677" s="398">
        <v>785.94</v>
      </c>
    </row>
    <row r="678" spans="1:13" ht="14.4" customHeight="1" x14ac:dyDescent="0.3">
      <c r="A678" s="393" t="s">
        <v>1592</v>
      </c>
      <c r="B678" s="394" t="s">
        <v>1714</v>
      </c>
      <c r="C678" s="394" t="s">
        <v>1715</v>
      </c>
      <c r="D678" s="394" t="s">
        <v>1716</v>
      </c>
      <c r="E678" s="394" t="s">
        <v>1717</v>
      </c>
      <c r="F678" s="397"/>
      <c r="G678" s="397"/>
      <c r="H678" s="410">
        <v>0</v>
      </c>
      <c r="I678" s="397">
        <v>4</v>
      </c>
      <c r="J678" s="397">
        <v>279.44</v>
      </c>
      <c r="K678" s="410">
        <v>1</v>
      </c>
      <c r="L678" s="397">
        <v>4</v>
      </c>
      <c r="M678" s="398">
        <v>279.44</v>
      </c>
    </row>
    <row r="679" spans="1:13" ht="14.4" customHeight="1" x14ac:dyDescent="0.3">
      <c r="A679" s="393" t="s">
        <v>1592</v>
      </c>
      <c r="B679" s="394" t="s">
        <v>1961</v>
      </c>
      <c r="C679" s="394" t="s">
        <v>1962</v>
      </c>
      <c r="D679" s="394" t="s">
        <v>1963</v>
      </c>
      <c r="E679" s="394" t="s">
        <v>1964</v>
      </c>
      <c r="F679" s="397"/>
      <c r="G679" s="397"/>
      <c r="H679" s="410">
        <v>0</v>
      </c>
      <c r="I679" s="397">
        <v>2</v>
      </c>
      <c r="J679" s="397">
        <v>386.52</v>
      </c>
      <c r="K679" s="410">
        <v>1</v>
      </c>
      <c r="L679" s="397">
        <v>2</v>
      </c>
      <c r="M679" s="398">
        <v>386.52</v>
      </c>
    </row>
    <row r="680" spans="1:13" ht="14.4" customHeight="1" x14ac:dyDescent="0.3">
      <c r="A680" s="393" t="s">
        <v>1592</v>
      </c>
      <c r="B680" s="394" t="s">
        <v>1961</v>
      </c>
      <c r="C680" s="394" t="s">
        <v>2380</v>
      </c>
      <c r="D680" s="394" t="s">
        <v>1963</v>
      </c>
      <c r="E680" s="394" t="s">
        <v>2381</v>
      </c>
      <c r="F680" s="397"/>
      <c r="G680" s="397"/>
      <c r="H680" s="410">
        <v>0</v>
      </c>
      <c r="I680" s="397">
        <v>1</v>
      </c>
      <c r="J680" s="397">
        <v>386.51</v>
      </c>
      <c r="K680" s="410">
        <v>1</v>
      </c>
      <c r="L680" s="397">
        <v>1</v>
      </c>
      <c r="M680" s="398">
        <v>386.51</v>
      </c>
    </row>
    <row r="681" spans="1:13" ht="14.4" customHeight="1" x14ac:dyDescent="0.3">
      <c r="A681" s="393" t="s">
        <v>1593</v>
      </c>
      <c r="B681" s="394" t="s">
        <v>1480</v>
      </c>
      <c r="C681" s="394" t="s">
        <v>1096</v>
      </c>
      <c r="D681" s="394" t="s">
        <v>1481</v>
      </c>
      <c r="E681" s="394" t="s">
        <v>1482</v>
      </c>
      <c r="F681" s="397"/>
      <c r="G681" s="397"/>
      <c r="H681" s="410">
        <v>0</v>
      </c>
      <c r="I681" s="397">
        <v>3</v>
      </c>
      <c r="J681" s="397">
        <v>999.93000000000006</v>
      </c>
      <c r="K681" s="410">
        <v>1</v>
      </c>
      <c r="L681" s="397">
        <v>3</v>
      </c>
      <c r="M681" s="398">
        <v>999.93000000000006</v>
      </c>
    </row>
    <row r="682" spans="1:13" ht="14.4" customHeight="1" x14ac:dyDescent="0.3">
      <c r="A682" s="393" t="s">
        <v>1594</v>
      </c>
      <c r="B682" s="394" t="s">
        <v>1462</v>
      </c>
      <c r="C682" s="394" t="s">
        <v>2279</v>
      </c>
      <c r="D682" s="394" t="s">
        <v>2280</v>
      </c>
      <c r="E682" s="394" t="s">
        <v>587</v>
      </c>
      <c r="F682" s="397"/>
      <c r="G682" s="397"/>
      <c r="H682" s="410">
        <v>0</v>
      </c>
      <c r="I682" s="397">
        <v>1</v>
      </c>
      <c r="J682" s="397">
        <v>190.48</v>
      </c>
      <c r="K682" s="410">
        <v>1</v>
      </c>
      <c r="L682" s="397">
        <v>1</v>
      </c>
      <c r="M682" s="398">
        <v>190.48</v>
      </c>
    </row>
    <row r="683" spans="1:13" ht="14.4" customHeight="1" x14ac:dyDescent="0.3">
      <c r="A683" s="393" t="s">
        <v>1594</v>
      </c>
      <c r="B683" s="394" t="s">
        <v>1462</v>
      </c>
      <c r="C683" s="394" t="s">
        <v>585</v>
      </c>
      <c r="D683" s="394" t="s">
        <v>586</v>
      </c>
      <c r="E683" s="394" t="s">
        <v>587</v>
      </c>
      <c r="F683" s="397"/>
      <c r="G683" s="397"/>
      <c r="H683" s="410">
        <v>0</v>
      </c>
      <c r="I683" s="397">
        <v>4</v>
      </c>
      <c r="J683" s="397">
        <v>761.92</v>
      </c>
      <c r="K683" s="410">
        <v>1</v>
      </c>
      <c r="L683" s="397">
        <v>4</v>
      </c>
      <c r="M683" s="398">
        <v>761.92</v>
      </c>
    </row>
    <row r="684" spans="1:13" ht="14.4" customHeight="1" x14ac:dyDescent="0.3">
      <c r="A684" s="393" t="s">
        <v>1594</v>
      </c>
      <c r="B684" s="394" t="s">
        <v>1732</v>
      </c>
      <c r="C684" s="394" t="s">
        <v>2227</v>
      </c>
      <c r="D684" s="394" t="s">
        <v>2075</v>
      </c>
      <c r="E684" s="394" t="s">
        <v>2110</v>
      </c>
      <c r="F684" s="397"/>
      <c r="G684" s="397"/>
      <c r="H684" s="410">
        <v>0</v>
      </c>
      <c r="I684" s="397">
        <v>1</v>
      </c>
      <c r="J684" s="397">
        <v>96.57</v>
      </c>
      <c r="K684" s="410">
        <v>1</v>
      </c>
      <c r="L684" s="397">
        <v>1</v>
      </c>
      <c r="M684" s="398">
        <v>96.57</v>
      </c>
    </row>
    <row r="685" spans="1:13" ht="14.4" customHeight="1" x14ac:dyDescent="0.3">
      <c r="A685" s="393" t="s">
        <v>1594</v>
      </c>
      <c r="B685" s="394" t="s">
        <v>1749</v>
      </c>
      <c r="C685" s="394" t="s">
        <v>1750</v>
      </c>
      <c r="D685" s="394" t="s">
        <v>1751</v>
      </c>
      <c r="E685" s="394" t="s">
        <v>1752</v>
      </c>
      <c r="F685" s="397"/>
      <c r="G685" s="397"/>
      <c r="H685" s="410">
        <v>0</v>
      </c>
      <c r="I685" s="397">
        <v>2</v>
      </c>
      <c r="J685" s="397">
        <v>83.78</v>
      </c>
      <c r="K685" s="410">
        <v>1</v>
      </c>
      <c r="L685" s="397">
        <v>2</v>
      </c>
      <c r="M685" s="398">
        <v>83.78</v>
      </c>
    </row>
    <row r="686" spans="1:13" ht="14.4" customHeight="1" x14ac:dyDescent="0.3">
      <c r="A686" s="393" t="s">
        <v>1594</v>
      </c>
      <c r="B686" s="394" t="s">
        <v>2301</v>
      </c>
      <c r="C686" s="394" t="s">
        <v>2382</v>
      </c>
      <c r="D686" s="394" t="s">
        <v>2303</v>
      </c>
      <c r="E686" s="394" t="s">
        <v>2383</v>
      </c>
      <c r="F686" s="397"/>
      <c r="G686" s="397"/>
      <c r="H686" s="410">
        <v>0</v>
      </c>
      <c r="I686" s="397">
        <v>1</v>
      </c>
      <c r="J686" s="397">
        <v>25.07</v>
      </c>
      <c r="K686" s="410">
        <v>1</v>
      </c>
      <c r="L686" s="397">
        <v>1</v>
      </c>
      <c r="M686" s="398">
        <v>25.07</v>
      </c>
    </row>
    <row r="687" spans="1:13" ht="14.4" customHeight="1" x14ac:dyDescent="0.3">
      <c r="A687" s="393" t="s">
        <v>1594</v>
      </c>
      <c r="B687" s="394" t="s">
        <v>1507</v>
      </c>
      <c r="C687" s="394" t="s">
        <v>2086</v>
      </c>
      <c r="D687" s="394" t="s">
        <v>1759</v>
      </c>
      <c r="E687" s="394" t="s">
        <v>2087</v>
      </c>
      <c r="F687" s="397"/>
      <c r="G687" s="397"/>
      <c r="H687" s="410">
        <v>0</v>
      </c>
      <c r="I687" s="397">
        <v>2</v>
      </c>
      <c r="J687" s="397">
        <v>162.41999999999999</v>
      </c>
      <c r="K687" s="410">
        <v>1</v>
      </c>
      <c r="L687" s="397">
        <v>2</v>
      </c>
      <c r="M687" s="398">
        <v>162.41999999999999</v>
      </c>
    </row>
    <row r="688" spans="1:13" ht="14.4" customHeight="1" x14ac:dyDescent="0.3">
      <c r="A688" s="393" t="s">
        <v>1594</v>
      </c>
      <c r="B688" s="394" t="s">
        <v>1507</v>
      </c>
      <c r="C688" s="394" t="s">
        <v>2090</v>
      </c>
      <c r="D688" s="394" t="s">
        <v>1393</v>
      </c>
      <c r="E688" s="394" t="s">
        <v>1771</v>
      </c>
      <c r="F688" s="397"/>
      <c r="G688" s="397"/>
      <c r="H688" s="410">
        <v>0</v>
      </c>
      <c r="I688" s="397">
        <v>3</v>
      </c>
      <c r="J688" s="397">
        <v>182.76</v>
      </c>
      <c r="K688" s="410">
        <v>1</v>
      </c>
      <c r="L688" s="397">
        <v>3</v>
      </c>
      <c r="M688" s="398">
        <v>182.76</v>
      </c>
    </row>
    <row r="689" spans="1:13" ht="14.4" customHeight="1" x14ac:dyDescent="0.3">
      <c r="A689" s="393" t="s">
        <v>1594</v>
      </c>
      <c r="B689" s="394" t="s">
        <v>1507</v>
      </c>
      <c r="C689" s="394" t="s">
        <v>2384</v>
      </c>
      <c r="D689" s="394" t="s">
        <v>2385</v>
      </c>
      <c r="E689" s="394" t="s">
        <v>1771</v>
      </c>
      <c r="F689" s="397">
        <v>1</v>
      </c>
      <c r="G689" s="397">
        <v>60.92</v>
      </c>
      <c r="H689" s="410">
        <v>1</v>
      </c>
      <c r="I689" s="397"/>
      <c r="J689" s="397"/>
      <c r="K689" s="410">
        <v>0</v>
      </c>
      <c r="L689" s="397">
        <v>1</v>
      </c>
      <c r="M689" s="398">
        <v>60.92</v>
      </c>
    </row>
    <row r="690" spans="1:13" ht="14.4" customHeight="1" x14ac:dyDescent="0.3">
      <c r="A690" s="393" t="s">
        <v>1594</v>
      </c>
      <c r="B690" s="394" t="s">
        <v>2091</v>
      </c>
      <c r="C690" s="394" t="s">
        <v>2386</v>
      </c>
      <c r="D690" s="394" t="s">
        <v>2387</v>
      </c>
      <c r="E690" s="394" t="s">
        <v>2087</v>
      </c>
      <c r="F690" s="397"/>
      <c r="G690" s="397"/>
      <c r="H690" s="410">
        <v>0</v>
      </c>
      <c r="I690" s="397">
        <v>1</v>
      </c>
      <c r="J690" s="397">
        <v>41.53</v>
      </c>
      <c r="K690" s="410">
        <v>1</v>
      </c>
      <c r="L690" s="397">
        <v>1</v>
      </c>
      <c r="M690" s="398">
        <v>41.53</v>
      </c>
    </row>
    <row r="691" spans="1:13" ht="14.4" customHeight="1" x14ac:dyDescent="0.3">
      <c r="A691" s="393" t="s">
        <v>1594</v>
      </c>
      <c r="B691" s="394" t="s">
        <v>1764</v>
      </c>
      <c r="C691" s="394" t="s">
        <v>2388</v>
      </c>
      <c r="D691" s="394" t="s">
        <v>1766</v>
      </c>
      <c r="E691" s="394" t="s">
        <v>2389</v>
      </c>
      <c r="F691" s="397">
        <v>1</v>
      </c>
      <c r="G691" s="397">
        <v>0</v>
      </c>
      <c r="H691" s="410"/>
      <c r="I691" s="397"/>
      <c r="J691" s="397"/>
      <c r="K691" s="410"/>
      <c r="L691" s="397">
        <v>1</v>
      </c>
      <c r="M691" s="398">
        <v>0</v>
      </c>
    </row>
    <row r="692" spans="1:13" ht="14.4" customHeight="1" x14ac:dyDescent="0.3">
      <c r="A692" s="393" t="s">
        <v>1594</v>
      </c>
      <c r="B692" s="394" t="s">
        <v>1764</v>
      </c>
      <c r="C692" s="394" t="s">
        <v>2232</v>
      </c>
      <c r="D692" s="394" t="s">
        <v>2098</v>
      </c>
      <c r="E692" s="394" t="s">
        <v>1474</v>
      </c>
      <c r="F692" s="397"/>
      <c r="G692" s="397"/>
      <c r="H692" s="410">
        <v>0</v>
      </c>
      <c r="I692" s="397">
        <v>1</v>
      </c>
      <c r="J692" s="397">
        <v>101.16</v>
      </c>
      <c r="K692" s="410">
        <v>1</v>
      </c>
      <c r="L692" s="397">
        <v>1</v>
      </c>
      <c r="M692" s="398">
        <v>101.16</v>
      </c>
    </row>
    <row r="693" spans="1:13" ht="14.4" customHeight="1" x14ac:dyDescent="0.3">
      <c r="A693" s="393" t="s">
        <v>1594</v>
      </c>
      <c r="B693" s="394" t="s">
        <v>1768</v>
      </c>
      <c r="C693" s="394" t="s">
        <v>1769</v>
      </c>
      <c r="D693" s="394" t="s">
        <v>1770</v>
      </c>
      <c r="E693" s="394" t="s">
        <v>1771</v>
      </c>
      <c r="F693" s="397"/>
      <c r="G693" s="397"/>
      <c r="H693" s="410">
        <v>0</v>
      </c>
      <c r="I693" s="397">
        <v>1</v>
      </c>
      <c r="J693" s="397">
        <v>101.16</v>
      </c>
      <c r="K693" s="410">
        <v>1</v>
      </c>
      <c r="L693" s="397">
        <v>1</v>
      </c>
      <c r="M693" s="398">
        <v>101.16</v>
      </c>
    </row>
    <row r="694" spans="1:13" ht="14.4" customHeight="1" x14ac:dyDescent="0.3">
      <c r="A694" s="393" t="s">
        <v>1594</v>
      </c>
      <c r="B694" s="394" t="s">
        <v>1772</v>
      </c>
      <c r="C694" s="394" t="s">
        <v>2390</v>
      </c>
      <c r="D694" s="394" t="s">
        <v>2391</v>
      </c>
      <c r="E694" s="394" t="s">
        <v>2392</v>
      </c>
      <c r="F694" s="397">
        <v>1</v>
      </c>
      <c r="G694" s="397">
        <v>0</v>
      </c>
      <c r="H694" s="410"/>
      <c r="I694" s="397"/>
      <c r="J694" s="397"/>
      <c r="K694" s="410"/>
      <c r="L694" s="397">
        <v>1</v>
      </c>
      <c r="M694" s="398">
        <v>0</v>
      </c>
    </row>
    <row r="695" spans="1:13" ht="14.4" customHeight="1" x14ac:dyDescent="0.3">
      <c r="A695" s="393" t="s">
        <v>1594</v>
      </c>
      <c r="B695" s="394" t="s">
        <v>1895</v>
      </c>
      <c r="C695" s="394" t="s">
        <v>2393</v>
      </c>
      <c r="D695" s="394" t="s">
        <v>2394</v>
      </c>
      <c r="E695" s="394" t="s">
        <v>1898</v>
      </c>
      <c r="F695" s="397">
        <v>5</v>
      </c>
      <c r="G695" s="397">
        <v>4216.1499999999996</v>
      </c>
      <c r="H695" s="410">
        <v>1</v>
      </c>
      <c r="I695" s="397"/>
      <c r="J695" s="397"/>
      <c r="K695" s="410">
        <v>0</v>
      </c>
      <c r="L695" s="397">
        <v>5</v>
      </c>
      <c r="M695" s="398">
        <v>4216.1499999999996</v>
      </c>
    </row>
    <row r="696" spans="1:13" ht="14.4" customHeight="1" x14ac:dyDescent="0.3">
      <c r="A696" s="393" t="s">
        <v>1594</v>
      </c>
      <c r="B696" s="394" t="s">
        <v>1895</v>
      </c>
      <c r="C696" s="394" t="s">
        <v>2395</v>
      </c>
      <c r="D696" s="394" t="s">
        <v>2394</v>
      </c>
      <c r="E696" s="394" t="s">
        <v>1898</v>
      </c>
      <c r="F696" s="397">
        <v>3</v>
      </c>
      <c r="G696" s="397">
        <v>0</v>
      </c>
      <c r="H696" s="410"/>
      <c r="I696" s="397"/>
      <c r="J696" s="397"/>
      <c r="K696" s="410"/>
      <c r="L696" s="397">
        <v>3</v>
      </c>
      <c r="M696" s="398">
        <v>0</v>
      </c>
    </row>
    <row r="697" spans="1:13" ht="14.4" customHeight="1" x14ac:dyDescent="0.3">
      <c r="A697" s="393" t="s">
        <v>1594</v>
      </c>
      <c r="B697" s="394" t="s">
        <v>1895</v>
      </c>
      <c r="C697" s="394" t="s">
        <v>2396</v>
      </c>
      <c r="D697" s="394" t="s">
        <v>2397</v>
      </c>
      <c r="E697" s="394" t="s">
        <v>1898</v>
      </c>
      <c r="F697" s="397">
        <v>4</v>
      </c>
      <c r="G697" s="397">
        <v>0</v>
      </c>
      <c r="H697" s="410"/>
      <c r="I697" s="397"/>
      <c r="J697" s="397"/>
      <c r="K697" s="410"/>
      <c r="L697" s="397">
        <v>4</v>
      </c>
      <c r="M697" s="398">
        <v>0</v>
      </c>
    </row>
    <row r="698" spans="1:13" ht="14.4" customHeight="1" x14ac:dyDescent="0.3">
      <c r="A698" s="393" t="s">
        <v>1594</v>
      </c>
      <c r="B698" s="394" t="s">
        <v>1834</v>
      </c>
      <c r="C698" s="394" t="s">
        <v>1988</v>
      </c>
      <c r="D698" s="394" t="s">
        <v>1989</v>
      </c>
      <c r="E698" s="394" t="s">
        <v>1990</v>
      </c>
      <c r="F698" s="397">
        <v>2</v>
      </c>
      <c r="G698" s="397">
        <v>0</v>
      </c>
      <c r="H698" s="410"/>
      <c r="I698" s="397"/>
      <c r="J698" s="397"/>
      <c r="K698" s="410"/>
      <c r="L698" s="397">
        <v>2</v>
      </c>
      <c r="M698" s="398">
        <v>0</v>
      </c>
    </row>
    <row r="699" spans="1:13" ht="14.4" customHeight="1" x14ac:dyDescent="0.3">
      <c r="A699" s="393" t="s">
        <v>1594</v>
      </c>
      <c r="B699" s="394" t="s">
        <v>1480</v>
      </c>
      <c r="C699" s="394" t="s">
        <v>1096</v>
      </c>
      <c r="D699" s="394" t="s">
        <v>1481</v>
      </c>
      <c r="E699" s="394" t="s">
        <v>1482</v>
      </c>
      <c r="F699" s="397"/>
      <c r="G699" s="397"/>
      <c r="H699" s="410">
        <v>0</v>
      </c>
      <c r="I699" s="397">
        <v>1</v>
      </c>
      <c r="J699" s="397">
        <v>333.31</v>
      </c>
      <c r="K699" s="410">
        <v>1</v>
      </c>
      <c r="L699" s="397">
        <v>1</v>
      </c>
      <c r="M699" s="398">
        <v>333.31</v>
      </c>
    </row>
    <row r="700" spans="1:13" ht="14.4" customHeight="1" x14ac:dyDescent="0.3">
      <c r="A700" s="393" t="s">
        <v>1594</v>
      </c>
      <c r="B700" s="394" t="s">
        <v>1480</v>
      </c>
      <c r="C700" s="394" t="s">
        <v>1841</v>
      </c>
      <c r="D700" s="394" t="s">
        <v>1842</v>
      </c>
      <c r="E700" s="394" t="s">
        <v>1843</v>
      </c>
      <c r="F700" s="397"/>
      <c r="G700" s="397"/>
      <c r="H700" s="410">
        <v>0</v>
      </c>
      <c r="I700" s="397">
        <v>1</v>
      </c>
      <c r="J700" s="397">
        <v>333.31</v>
      </c>
      <c r="K700" s="410">
        <v>1</v>
      </c>
      <c r="L700" s="397">
        <v>1</v>
      </c>
      <c r="M700" s="398">
        <v>333.31</v>
      </c>
    </row>
    <row r="701" spans="1:13" ht="14.4" customHeight="1" x14ac:dyDescent="0.3">
      <c r="A701" s="393" t="s">
        <v>1594</v>
      </c>
      <c r="B701" s="394" t="s">
        <v>1480</v>
      </c>
      <c r="C701" s="394" t="s">
        <v>1959</v>
      </c>
      <c r="D701" s="394" t="s">
        <v>1957</v>
      </c>
      <c r="E701" s="394" t="s">
        <v>1960</v>
      </c>
      <c r="F701" s="397"/>
      <c r="G701" s="397"/>
      <c r="H701" s="410">
        <v>0</v>
      </c>
      <c r="I701" s="397">
        <v>1</v>
      </c>
      <c r="J701" s="397">
        <v>304.74</v>
      </c>
      <c r="K701" s="410">
        <v>1</v>
      </c>
      <c r="L701" s="397">
        <v>1</v>
      </c>
      <c r="M701" s="398">
        <v>304.74</v>
      </c>
    </row>
    <row r="702" spans="1:13" ht="14.4" customHeight="1" x14ac:dyDescent="0.3">
      <c r="A702" s="393" t="s">
        <v>1594</v>
      </c>
      <c r="B702" s="394" t="s">
        <v>1485</v>
      </c>
      <c r="C702" s="394" t="s">
        <v>2047</v>
      </c>
      <c r="D702" s="394" t="s">
        <v>2048</v>
      </c>
      <c r="E702" s="394" t="s">
        <v>2049</v>
      </c>
      <c r="F702" s="397"/>
      <c r="G702" s="397"/>
      <c r="H702" s="410">
        <v>0</v>
      </c>
      <c r="I702" s="397">
        <v>5</v>
      </c>
      <c r="J702" s="397">
        <v>690.8</v>
      </c>
      <c r="K702" s="410">
        <v>1</v>
      </c>
      <c r="L702" s="397">
        <v>5</v>
      </c>
      <c r="M702" s="398">
        <v>690.8</v>
      </c>
    </row>
    <row r="703" spans="1:13" ht="14.4" customHeight="1" x14ac:dyDescent="0.3">
      <c r="A703" s="393" t="s">
        <v>1594</v>
      </c>
      <c r="B703" s="394" t="s">
        <v>1485</v>
      </c>
      <c r="C703" s="394" t="s">
        <v>1845</v>
      </c>
      <c r="D703" s="394" t="s">
        <v>1846</v>
      </c>
      <c r="E703" s="394" t="s">
        <v>1717</v>
      </c>
      <c r="F703" s="397"/>
      <c r="G703" s="397"/>
      <c r="H703" s="410">
        <v>0</v>
      </c>
      <c r="I703" s="397">
        <v>1</v>
      </c>
      <c r="J703" s="397">
        <v>184.22</v>
      </c>
      <c r="K703" s="410">
        <v>1</v>
      </c>
      <c r="L703" s="397">
        <v>1</v>
      </c>
      <c r="M703" s="398">
        <v>184.22</v>
      </c>
    </row>
    <row r="704" spans="1:13" ht="14.4" customHeight="1" x14ac:dyDescent="0.3">
      <c r="A704" s="393" t="s">
        <v>1594</v>
      </c>
      <c r="B704" s="394" t="s">
        <v>1486</v>
      </c>
      <c r="C704" s="394" t="s">
        <v>1790</v>
      </c>
      <c r="D704" s="394" t="s">
        <v>1791</v>
      </c>
      <c r="E704" s="394" t="s">
        <v>1792</v>
      </c>
      <c r="F704" s="397"/>
      <c r="G704" s="397"/>
      <c r="H704" s="410">
        <v>0</v>
      </c>
      <c r="I704" s="397">
        <v>1</v>
      </c>
      <c r="J704" s="397">
        <v>399.92</v>
      </c>
      <c r="K704" s="410">
        <v>1</v>
      </c>
      <c r="L704" s="397">
        <v>1</v>
      </c>
      <c r="M704" s="398">
        <v>399.92</v>
      </c>
    </row>
    <row r="705" spans="1:13" ht="14.4" customHeight="1" x14ac:dyDescent="0.3">
      <c r="A705" s="393" t="s">
        <v>1594</v>
      </c>
      <c r="B705" s="394" t="s">
        <v>1488</v>
      </c>
      <c r="C705" s="394" t="s">
        <v>2398</v>
      </c>
      <c r="D705" s="394" t="s">
        <v>2339</v>
      </c>
      <c r="E705" s="394" t="s">
        <v>1114</v>
      </c>
      <c r="F705" s="397">
        <v>1</v>
      </c>
      <c r="G705" s="397">
        <v>222.25</v>
      </c>
      <c r="H705" s="410">
        <v>1</v>
      </c>
      <c r="I705" s="397"/>
      <c r="J705" s="397"/>
      <c r="K705" s="410">
        <v>0</v>
      </c>
      <c r="L705" s="397">
        <v>1</v>
      </c>
      <c r="M705" s="398">
        <v>222.25</v>
      </c>
    </row>
    <row r="706" spans="1:13" ht="14.4" customHeight="1" x14ac:dyDescent="0.3">
      <c r="A706" s="393" t="s">
        <v>1594</v>
      </c>
      <c r="B706" s="394" t="s">
        <v>1961</v>
      </c>
      <c r="C706" s="394" t="s">
        <v>1962</v>
      </c>
      <c r="D706" s="394" t="s">
        <v>1963</v>
      </c>
      <c r="E706" s="394" t="s">
        <v>1964</v>
      </c>
      <c r="F706" s="397"/>
      <c r="G706" s="397"/>
      <c r="H706" s="410">
        <v>0</v>
      </c>
      <c r="I706" s="397">
        <v>1</v>
      </c>
      <c r="J706" s="397">
        <v>193.26</v>
      </c>
      <c r="K706" s="410">
        <v>1</v>
      </c>
      <c r="L706" s="397">
        <v>1</v>
      </c>
      <c r="M706" s="398">
        <v>193.26</v>
      </c>
    </row>
    <row r="707" spans="1:13" ht="14.4" customHeight="1" x14ac:dyDescent="0.3">
      <c r="A707" s="393" t="s">
        <v>1594</v>
      </c>
      <c r="B707" s="394" t="s">
        <v>1489</v>
      </c>
      <c r="C707" s="394" t="s">
        <v>2399</v>
      </c>
      <c r="D707" s="394" t="s">
        <v>2400</v>
      </c>
      <c r="E707" s="394" t="s">
        <v>2401</v>
      </c>
      <c r="F707" s="397">
        <v>1</v>
      </c>
      <c r="G707" s="397">
        <v>0</v>
      </c>
      <c r="H707" s="410"/>
      <c r="I707" s="397"/>
      <c r="J707" s="397"/>
      <c r="K707" s="410"/>
      <c r="L707" s="397">
        <v>1</v>
      </c>
      <c r="M707" s="398">
        <v>0</v>
      </c>
    </row>
    <row r="708" spans="1:13" ht="14.4" customHeight="1" x14ac:dyDescent="0.3">
      <c r="A708" s="393" t="s">
        <v>1594</v>
      </c>
      <c r="B708" s="394" t="s">
        <v>1489</v>
      </c>
      <c r="C708" s="394" t="s">
        <v>1909</v>
      </c>
      <c r="D708" s="394" t="s">
        <v>1910</v>
      </c>
      <c r="E708" s="394" t="s">
        <v>1911</v>
      </c>
      <c r="F708" s="397"/>
      <c r="G708" s="397"/>
      <c r="H708" s="410">
        <v>0</v>
      </c>
      <c r="I708" s="397">
        <v>1</v>
      </c>
      <c r="J708" s="397">
        <v>49.12</v>
      </c>
      <c r="K708" s="410">
        <v>1</v>
      </c>
      <c r="L708" s="397">
        <v>1</v>
      </c>
      <c r="M708" s="398">
        <v>49.12</v>
      </c>
    </row>
    <row r="709" spans="1:13" ht="14.4" customHeight="1" x14ac:dyDescent="0.3">
      <c r="A709" s="393" t="s">
        <v>1594</v>
      </c>
      <c r="B709" s="394" t="s">
        <v>1489</v>
      </c>
      <c r="C709" s="394" t="s">
        <v>2001</v>
      </c>
      <c r="D709" s="394" t="s">
        <v>1806</v>
      </c>
      <c r="E709" s="394" t="s">
        <v>1886</v>
      </c>
      <c r="F709" s="397"/>
      <c r="G709" s="397"/>
      <c r="H709" s="410">
        <v>0</v>
      </c>
      <c r="I709" s="397">
        <v>1</v>
      </c>
      <c r="J709" s="397">
        <v>98.23</v>
      </c>
      <c r="K709" s="410">
        <v>1</v>
      </c>
      <c r="L709" s="397">
        <v>1</v>
      </c>
      <c r="M709" s="398">
        <v>98.23</v>
      </c>
    </row>
    <row r="710" spans="1:13" ht="14.4" customHeight="1" x14ac:dyDescent="0.3">
      <c r="A710" s="393" t="s">
        <v>1594</v>
      </c>
      <c r="B710" s="394" t="s">
        <v>1935</v>
      </c>
      <c r="C710" s="394" t="s">
        <v>2064</v>
      </c>
      <c r="D710" s="394" t="s">
        <v>2065</v>
      </c>
      <c r="E710" s="394" t="s">
        <v>2066</v>
      </c>
      <c r="F710" s="397"/>
      <c r="G710" s="397"/>
      <c r="H710" s="410">
        <v>0</v>
      </c>
      <c r="I710" s="397">
        <v>1</v>
      </c>
      <c r="J710" s="397">
        <v>162.13</v>
      </c>
      <c r="K710" s="410">
        <v>1</v>
      </c>
      <c r="L710" s="397">
        <v>1</v>
      </c>
      <c r="M710" s="398">
        <v>162.13</v>
      </c>
    </row>
    <row r="711" spans="1:13" ht="14.4" customHeight="1" x14ac:dyDescent="0.3">
      <c r="A711" s="393" t="s">
        <v>1594</v>
      </c>
      <c r="B711" s="394" t="s">
        <v>1935</v>
      </c>
      <c r="C711" s="394" t="s">
        <v>2402</v>
      </c>
      <c r="D711" s="394" t="s">
        <v>2403</v>
      </c>
      <c r="E711" s="394" t="s">
        <v>1752</v>
      </c>
      <c r="F711" s="397">
        <v>9</v>
      </c>
      <c r="G711" s="397">
        <v>1815.75</v>
      </c>
      <c r="H711" s="410">
        <v>1</v>
      </c>
      <c r="I711" s="397"/>
      <c r="J711" s="397"/>
      <c r="K711" s="410">
        <v>0</v>
      </c>
      <c r="L711" s="397">
        <v>9</v>
      </c>
      <c r="M711" s="398">
        <v>1815.75</v>
      </c>
    </row>
    <row r="712" spans="1:13" ht="14.4" customHeight="1" x14ac:dyDescent="0.3">
      <c r="A712" s="393" t="s">
        <v>1594</v>
      </c>
      <c r="B712" s="394" t="s">
        <v>1941</v>
      </c>
      <c r="C712" s="394" t="s">
        <v>2148</v>
      </c>
      <c r="D712" s="394" t="s">
        <v>2149</v>
      </c>
      <c r="E712" s="394" t="s">
        <v>2055</v>
      </c>
      <c r="F712" s="397"/>
      <c r="G712" s="397"/>
      <c r="H712" s="410">
        <v>0</v>
      </c>
      <c r="I712" s="397">
        <v>1</v>
      </c>
      <c r="J712" s="397">
        <v>232.44</v>
      </c>
      <c r="K712" s="410">
        <v>1</v>
      </c>
      <c r="L712" s="397">
        <v>1</v>
      </c>
      <c r="M712" s="398">
        <v>232.44</v>
      </c>
    </row>
    <row r="713" spans="1:13" ht="14.4" customHeight="1" x14ac:dyDescent="0.3">
      <c r="A713" s="393" t="s">
        <v>1594</v>
      </c>
      <c r="B713" s="394" t="s">
        <v>1718</v>
      </c>
      <c r="C713" s="394" t="s">
        <v>2158</v>
      </c>
      <c r="D713" s="394" t="s">
        <v>1720</v>
      </c>
      <c r="E713" s="394" t="s">
        <v>2055</v>
      </c>
      <c r="F713" s="397"/>
      <c r="G713" s="397"/>
      <c r="H713" s="410">
        <v>0</v>
      </c>
      <c r="I713" s="397">
        <v>1</v>
      </c>
      <c r="J713" s="397">
        <v>137.74</v>
      </c>
      <c r="K713" s="410">
        <v>1</v>
      </c>
      <c r="L713" s="397">
        <v>1</v>
      </c>
      <c r="M713" s="398">
        <v>137.74</v>
      </c>
    </row>
    <row r="714" spans="1:13" ht="14.4" customHeight="1" x14ac:dyDescent="0.3">
      <c r="A714" s="393" t="s">
        <v>1594</v>
      </c>
      <c r="B714" s="394" t="s">
        <v>1718</v>
      </c>
      <c r="C714" s="394" t="s">
        <v>2351</v>
      </c>
      <c r="D714" s="394" t="s">
        <v>2352</v>
      </c>
      <c r="E714" s="394" t="s">
        <v>1902</v>
      </c>
      <c r="F714" s="397">
        <v>1</v>
      </c>
      <c r="G714" s="397">
        <v>413.22</v>
      </c>
      <c r="H714" s="410">
        <v>1</v>
      </c>
      <c r="I714" s="397"/>
      <c r="J714" s="397"/>
      <c r="K714" s="410">
        <v>0</v>
      </c>
      <c r="L714" s="397">
        <v>1</v>
      </c>
      <c r="M714" s="398">
        <v>413.22</v>
      </c>
    </row>
    <row r="715" spans="1:13" ht="14.4" customHeight="1" x14ac:dyDescent="0.3">
      <c r="A715" s="393" t="s">
        <v>1595</v>
      </c>
      <c r="B715" s="394" t="s">
        <v>1462</v>
      </c>
      <c r="C715" s="394" t="s">
        <v>1708</v>
      </c>
      <c r="D715" s="394" t="s">
        <v>586</v>
      </c>
      <c r="E715" s="394" t="s">
        <v>1709</v>
      </c>
      <c r="F715" s="397"/>
      <c r="G715" s="397"/>
      <c r="H715" s="410">
        <v>0</v>
      </c>
      <c r="I715" s="397">
        <v>10</v>
      </c>
      <c r="J715" s="397">
        <v>952.4</v>
      </c>
      <c r="K715" s="410">
        <v>1</v>
      </c>
      <c r="L715" s="397">
        <v>10</v>
      </c>
      <c r="M715" s="398">
        <v>952.4</v>
      </c>
    </row>
    <row r="716" spans="1:13" ht="14.4" customHeight="1" x14ac:dyDescent="0.3">
      <c r="A716" s="393" t="s">
        <v>1595</v>
      </c>
      <c r="B716" s="394" t="s">
        <v>1462</v>
      </c>
      <c r="C716" s="394" t="s">
        <v>585</v>
      </c>
      <c r="D716" s="394" t="s">
        <v>586</v>
      </c>
      <c r="E716" s="394" t="s">
        <v>587</v>
      </c>
      <c r="F716" s="397"/>
      <c r="G716" s="397"/>
      <c r="H716" s="410">
        <v>0</v>
      </c>
      <c r="I716" s="397">
        <v>5</v>
      </c>
      <c r="J716" s="397">
        <v>952.4</v>
      </c>
      <c r="K716" s="410">
        <v>1</v>
      </c>
      <c r="L716" s="397">
        <v>5</v>
      </c>
      <c r="M716" s="398">
        <v>952.4</v>
      </c>
    </row>
    <row r="717" spans="1:13" ht="14.4" customHeight="1" x14ac:dyDescent="0.3">
      <c r="A717" s="393" t="s">
        <v>1595</v>
      </c>
      <c r="B717" s="394" t="s">
        <v>1466</v>
      </c>
      <c r="C717" s="394" t="s">
        <v>1022</v>
      </c>
      <c r="D717" s="394" t="s">
        <v>1023</v>
      </c>
      <c r="E717" s="394" t="s">
        <v>496</v>
      </c>
      <c r="F717" s="397"/>
      <c r="G717" s="397"/>
      <c r="H717" s="410">
        <v>0</v>
      </c>
      <c r="I717" s="397">
        <v>12</v>
      </c>
      <c r="J717" s="397">
        <v>672.12</v>
      </c>
      <c r="K717" s="410">
        <v>1</v>
      </c>
      <c r="L717" s="397">
        <v>12</v>
      </c>
      <c r="M717" s="398">
        <v>672.12</v>
      </c>
    </row>
    <row r="718" spans="1:13" ht="14.4" customHeight="1" x14ac:dyDescent="0.3">
      <c r="A718" s="393" t="s">
        <v>1595</v>
      </c>
      <c r="B718" s="394" t="s">
        <v>1466</v>
      </c>
      <c r="C718" s="394" t="s">
        <v>2067</v>
      </c>
      <c r="D718" s="394" t="s">
        <v>1023</v>
      </c>
      <c r="E718" s="394" t="s">
        <v>2068</v>
      </c>
      <c r="F718" s="397"/>
      <c r="G718" s="397"/>
      <c r="H718" s="410">
        <v>0</v>
      </c>
      <c r="I718" s="397">
        <v>3</v>
      </c>
      <c r="J718" s="397">
        <v>420.09000000000003</v>
      </c>
      <c r="K718" s="410">
        <v>1</v>
      </c>
      <c r="L718" s="397">
        <v>3</v>
      </c>
      <c r="M718" s="398">
        <v>420.09000000000003</v>
      </c>
    </row>
    <row r="719" spans="1:13" ht="14.4" customHeight="1" x14ac:dyDescent="0.3">
      <c r="A719" s="393" t="s">
        <v>1595</v>
      </c>
      <c r="B719" s="394" t="s">
        <v>1728</v>
      </c>
      <c r="C719" s="394" t="s">
        <v>1729</v>
      </c>
      <c r="D719" s="394" t="s">
        <v>1730</v>
      </c>
      <c r="E719" s="394" t="s">
        <v>1731</v>
      </c>
      <c r="F719" s="397"/>
      <c r="G719" s="397"/>
      <c r="H719" s="410"/>
      <c r="I719" s="397">
        <v>1</v>
      </c>
      <c r="J719" s="397">
        <v>0</v>
      </c>
      <c r="K719" s="410"/>
      <c r="L719" s="397">
        <v>1</v>
      </c>
      <c r="M719" s="398">
        <v>0</v>
      </c>
    </row>
    <row r="720" spans="1:13" ht="14.4" customHeight="1" x14ac:dyDescent="0.3">
      <c r="A720" s="393" t="s">
        <v>1595</v>
      </c>
      <c r="B720" s="394" t="s">
        <v>2357</v>
      </c>
      <c r="C720" s="394" t="s">
        <v>2358</v>
      </c>
      <c r="D720" s="394" t="s">
        <v>2359</v>
      </c>
      <c r="E720" s="394" t="s">
        <v>2360</v>
      </c>
      <c r="F720" s="397"/>
      <c r="G720" s="397"/>
      <c r="H720" s="410"/>
      <c r="I720" s="397">
        <v>9</v>
      </c>
      <c r="J720" s="397">
        <v>0</v>
      </c>
      <c r="K720" s="410"/>
      <c r="L720" s="397">
        <v>9</v>
      </c>
      <c r="M720" s="398">
        <v>0</v>
      </c>
    </row>
    <row r="721" spans="1:13" ht="14.4" customHeight="1" x14ac:dyDescent="0.3">
      <c r="A721" s="393" t="s">
        <v>1595</v>
      </c>
      <c r="B721" s="394" t="s">
        <v>1732</v>
      </c>
      <c r="C721" s="394" t="s">
        <v>2289</v>
      </c>
      <c r="D721" s="394" t="s">
        <v>2290</v>
      </c>
      <c r="E721" s="394" t="s">
        <v>1394</v>
      </c>
      <c r="F721" s="397"/>
      <c r="G721" s="397"/>
      <c r="H721" s="410">
        <v>0</v>
      </c>
      <c r="I721" s="397">
        <v>1</v>
      </c>
      <c r="J721" s="397">
        <v>193.14</v>
      </c>
      <c r="K721" s="410">
        <v>1</v>
      </c>
      <c r="L721" s="397">
        <v>1</v>
      </c>
      <c r="M721" s="398">
        <v>193.14</v>
      </c>
    </row>
    <row r="722" spans="1:13" ht="14.4" customHeight="1" x14ac:dyDescent="0.3">
      <c r="A722" s="393" t="s">
        <v>1595</v>
      </c>
      <c r="B722" s="394" t="s">
        <v>1467</v>
      </c>
      <c r="C722" s="394" t="s">
        <v>1739</v>
      </c>
      <c r="D722" s="394" t="s">
        <v>1737</v>
      </c>
      <c r="E722" s="394" t="s">
        <v>1740</v>
      </c>
      <c r="F722" s="397"/>
      <c r="G722" s="397"/>
      <c r="H722" s="410">
        <v>0</v>
      </c>
      <c r="I722" s="397">
        <v>1</v>
      </c>
      <c r="J722" s="397">
        <v>466.58</v>
      </c>
      <c r="K722" s="410">
        <v>1</v>
      </c>
      <c r="L722" s="397">
        <v>1</v>
      </c>
      <c r="M722" s="398">
        <v>466.58</v>
      </c>
    </row>
    <row r="723" spans="1:13" ht="14.4" customHeight="1" x14ac:dyDescent="0.3">
      <c r="A723" s="393" t="s">
        <v>1595</v>
      </c>
      <c r="B723" s="394" t="s">
        <v>1749</v>
      </c>
      <c r="C723" s="394" t="s">
        <v>1750</v>
      </c>
      <c r="D723" s="394" t="s">
        <v>1751</v>
      </c>
      <c r="E723" s="394" t="s">
        <v>1752</v>
      </c>
      <c r="F723" s="397"/>
      <c r="G723" s="397"/>
      <c r="H723" s="410">
        <v>0</v>
      </c>
      <c r="I723" s="397">
        <v>1</v>
      </c>
      <c r="J723" s="397">
        <v>41.89</v>
      </c>
      <c r="K723" s="410">
        <v>1</v>
      </c>
      <c r="L723" s="397">
        <v>1</v>
      </c>
      <c r="M723" s="398">
        <v>41.89</v>
      </c>
    </row>
    <row r="724" spans="1:13" ht="14.4" customHeight="1" x14ac:dyDescent="0.3">
      <c r="A724" s="393" t="s">
        <v>1595</v>
      </c>
      <c r="B724" s="394" t="s">
        <v>1507</v>
      </c>
      <c r="C724" s="394" t="s">
        <v>2086</v>
      </c>
      <c r="D724" s="394" t="s">
        <v>1759</v>
      </c>
      <c r="E724" s="394" t="s">
        <v>2087</v>
      </c>
      <c r="F724" s="397"/>
      <c r="G724" s="397"/>
      <c r="H724" s="410">
        <v>0</v>
      </c>
      <c r="I724" s="397">
        <v>1</v>
      </c>
      <c r="J724" s="397">
        <v>81.209999999999994</v>
      </c>
      <c r="K724" s="410">
        <v>1</v>
      </c>
      <c r="L724" s="397">
        <v>1</v>
      </c>
      <c r="M724" s="398">
        <v>81.209999999999994</v>
      </c>
    </row>
    <row r="725" spans="1:13" ht="14.4" customHeight="1" x14ac:dyDescent="0.3">
      <c r="A725" s="393" t="s">
        <v>1595</v>
      </c>
      <c r="B725" s="394" t="s">
        <v>2404</v>
      </c>
      <c r="C725" s="394" t="s">
        <v>2405</v>
      </c>
      <c r="D725" s="394" t="s">
        <v>2406</v>
      </c>
      <c r="E725" s="394" t="s">
        <v>1760</v>
      </c>
      <c r="F725" s="397"/>
      <c r="G725" s="397"/>
      <c r="H725" s="410">
        <v>0</v>
      </c>
      <c r="I725" s="397">
        <v>1</v>
      </c>
      <c r="J725" s="397">
        <v>252.88</v>
      </c>
      <c r="K725" s="410">
        <v>1</v>
      </c>
      <c r="L725" s="397">
        <v>1</v>
      </c>
      <c r="M725" s="398">
        <v>252.88</v>
      </c>
    </row>
    <row r="726" spans="1:13" ht="14.4" customHeight="1" x14ac:dyDescent="0.3">
      <c r="A726" s="393" t="s">
        <v>1595</v>
      </c>
      <c r="B726" s="394" t="s">
        <v>2404</v>
      </c>
      <c r="C726" s="394" t="s">
        <v>2407</v>
      </c>
      <c r="D726" s="394" t="s">
        <v>2406</v>
      </c>
      <c r="E726" s="394" t="s">
        <v>2408</v>
      </c>
      <c r="F726" s="397"/>
      <c r="G726" s="397"/>
      <c r="H726" s="410">
        <v>0</v>
      </c>
      <c r="I726" s="397">
        <v>1</v>
      </c>
      <c r="J726" s="397">
        <v>70.8</v>
      </c>
      <c r="K726" s="410">
        <v>1</v>
      </c>
      <c r="L726" s="397">
        <v>1</v>
      </c>
      <c r="M726" s="398">
        <v>70.8</v>
      </c>
    </row>
    <row r="727" spans="1:13" ht="14.4" customHeight="1" x14ac:dyDescent="0.3">
      <c r="A727" s="393" t="s">
        <v>1595</v>
      </c>
      <c r="B727" s="394" t="s">
        <v>1764</v>
      </c>
      <c r="C727" s="394" t="s">
        <v>2232</v>
      </c>
      <c r="D727" s="394" t="s">
        <v>2098</v>
      </c>
      <c r="E727" s="394" t="s">
        <v>1474</v>
      </c>
      <c r="F727" s="397"/>
      <c r="G727" s="397"/>
      <c r="H727" s="410">
        <v>0</v>
      </c>
      <c r="I727" s="397">
        <v>1</v>
      </c>
      <c r="J727" s="397">
        <v>101.16</v>
      </c>
      <c r="K727" s="410">
        <v>1</v>
      </c>
      <c r="L727" s="397">
        <v>1</v>
      </c>
      <c r="M727" s="398">
        <v>101.16</v>
      </c>
    </row>
    <row r="728" spans="1:13" ht="14.4" customHeight="1" x14ac:dyDescent="0.3">
      <c r="A728" s="393" t="s">
        <v>1595</v>
      </c>
      <c r="B728" s="394" t="s">
        <v>1768</v>
      </c>
      <c r="C728" s="394" t="s">
        <v>2409</v>
      </c>
      <c r="D728" s="394" t="s">
        <v>2410</v>
      </c>
      <c r="E728" s="394" t="s">
        <v>2411</v>
      </c>
      <c r="F728" s="397">
        <v>1</v>
      </c>
      <c r="G728" s="397">
        <v>227.6</v>
      </c>
      <c r="H728" s="410">
        <v>1</v>
      </c>
      <c r="I728" s="397"/>
      <c r="J728" s="397"/>
      <c r="K728" s="410">
        <v>0</v>
      </c>
      <c r="L728" s="397">
        <v>1</v>
      </c>
      <c r="M728" s="398">
        <v>227.6</v>
      </c>
    </row>
    <row r="729" spans="1:13" ht="14.4" customHeight="1" x14ac:dyDescent="0.3">
      <c r="A729" s="393" t="s">
        <v>1595</v>
      </c>
      <c r="B729" s="394" t="s">
        <v>1768</v>
      </c>
      <c r="C729" s="394" t="s">
        <v>2412</v>
      </c>
      <c r="D729" s="394" t="s">
        <v>2413</v>
      </c>
      <c r="E729" s="394" t="s">
        <v>1771</v>
      </c>
      <c r="F729" s="397">
        <v>1</v>
      </c>
      <c r="G729" s="397">
        <v>0</v>
      </c>
      <c r="H729" s="410"/>
      <c r="I729" s="397"/>
      <c r="J729" s="397"/>
      <c r="K729" s="410"/>
      <c r="L729" s="397">
        <v>1</v>
      </c>
      <c r="M729" s="398">
        <v>0</v>
      </c>
    </row>
    <row r="730" spans="1:13" ht="14.4" customHeight="1" x14ac:dyDescent="0.3">
      <c r="A730" s="393" t="s">
        <v>1595</v>
      </c>
      <c r="B730" s="394" t="s">
        <v>1768</v>
      </c>
      <c r="C730" s="394" t="s">
        <v>1769</v>
      </c>
      <c r="D730" s="394" t="s">
        <v>1770</v>
      </c>
      <c r="E730" s="394" t="s">
        <v>1771</v>
      </c>
      <c r="F730" s="397"/>
      <c r="G730" s="397"/>
      <c r="H730" s="410">
        <v>0</v>
      </c>
      <c r="I730" s="397">
        <v>1</v>
      </c>
      <c r="J730" s="397">
        <v>101.16</v>
      </c>
      <c r="K730" s="410">
        <v>1</v>
      </c>
      <c r="L730" s="397">
        <v>1</v>
      </c>
      <c r="M730" s="398">
        <v>101.16</v>
      </c>
    </row>
    <row r="731" spans="1:13" ht="14.4" customHeight="1" x14ac:dyDescent="0.3">
      <c r="A731" s="393" t="s">
        <v>1595</v>
      </c>
      <c r="B731" s="394" t="s">
        <v>1768</v>
      </c>
      <c r="C731" s="394" t="s">
        <v>2414</v>
      </c>
      <c r="D731" s="394" t="s">
        <v>2415</v>
      </c>
      <c r="E731" s="394" t="s">
        <v>2087</v>
      </c>
      <c r="F731" s="397">
        <v>1</v>
      </c>
      <c r="G731" s="397">
        <v>0</v>
      </c>
      <c r="H731" s="410"/>
      <c r="I731" s="397"/>
      <c r="J731" s="397"/>
      <c r="K731" s="410"/>
      <c r="L731" s="397">
        <v>1</v>
      </c>
      <c r="M731" s="398">
        <v>0</v>
      </c>
    </row>
    <row r="732" spans="1:13" ht="14.4" customHeight="1" x14ac:dyDescent="0.3">
      <c r="A732" s="393" t="s">
        <v>1595</v>
      </c>
      <c r="B732" s="394" t="s">
        <v>1512</v>
      </c>
      <c r="C732" s="394" t="s">
        <v>2416</v>
      </c>
      <c r="D732" s="394" t="s">
        <v>2417</v>
      </c>
      <c r="E732" s="394" t="s">
        <v>2085</v>
      </c>
      <c r="F732" s="397"/>
      <c r="G732" s="397"/>
      <c r="H732" s="410">
        <v>0</v>
      </c>
      <c r="I732" s="397">
        <v>1</v>
      </c>
      <c r="J732" s="397">
        <v>101.68</v>
      </c>
      <c r="K732" s="410">
        <v>1</v>
      </c>
      <c r="L732" s="397">
        <v>1</v>
      </c>
      <c r="M732" s="398">
        <v>101.68</v>
      </c>
    </row>
    <row r="733" spans="1:13" ht="14.4" customHeight="1" x14ac:dyDescent="0.3">
      <c r="A733" s="393" t="s">
        <v>1595</v>
      </c>
      <c r="B733" s="394" t="s">
        <v>1779</v>
      </c>
      <c r="C733" s="394" t="s">
        <v>1780</v>
      </c>
      <c r="D733" s="394" t="s">
        <v>1781</v>
      </c>
      <c r="E733" s="394" t="s">
        <v>1244</v>
      </c>
      <c r="F733" s="397"/>
      <c r="G733" s="397"/>
      <c r="H733" s="410">
        <v>0</v>
      </c>
      <c r="I733" s="397">
        <v>1</v>
      </c>
      <c r="J733" s="397">
        <v>83.54</v>
      </c>
      <c r="K733" s="410">
        <v>1</v>
      </c>
      <c r="L733" s="397">
        <v>1</v>
      </c>
      <c r="M733" s="398">
        <v>83.54</v>
      </c>
    </row>
    <row r="734" spans="1:13" ht="14.4" customHeight="1" x14ac:dyDescent="0.3">
      <c r="A734" s="393" t="s">
        <v>1595</v>
      </c>
      <c r="B734" s="394" t="s">
        <v>1786</v>
      </c>
      <c r="C734" s="394" t="s">
        <v>2124</v>
      </c>
      <c r="D734" s="394" t="s">
        <v>2125</v>
      </c>
      <c r="E734" s="394" t="s">
        <v>2126</v>
      </c>
      <c r="F734" s="397"/>
      <c r="G734" s="397"/>
      <c r="H734" s="410">
        <v>0</v>
      </c>
      <c r="I734" s="397">
        <v>1</v>
      </c>
      <c r="J734" s="397">
        <v>50.57</v>
      </c>
      <c r="K734" s="410">
        <v>1</v>
      </c>
      <c r="L734" s="397">
        <v>1</v>
      </c>
      <c r="M734" s="398">
        <v>50.57</v>
      </c>
    </row>
    <row r="735" spans="1:13" ht="14.4" customHeight="1" x14ac:dyDescent="0.3">
      <c r="A735" s="393" t="s">
        <v>1595</v>
      </c>
      <c r="B735" s="394" t="s">
        <v>1834</v>
      </c>
      <c r="C735" s="394" t="s">
        <v>1988</v>
      </c>
      <c r="D735" s="394" t="s">
        <v>1989</v>
      </c>
      <c r="E735" s="394" t="s">
        <v>1990</v>
      </c>
      <c r="F735" s="397">
        <v>2</v>
      </c>
      <c r="G735" s="397">
        <v>0</v>
      </c>
      <c r="H735" s="410"/>
      <c r="I735" s="397"/>
      <c r="J735" s="397"/>
      <c r="K735" s="410"/>
      <c r="L735" s="397">
        <v>2</v>
      </c>
      <c r="M735" s="398">
        <v>0</v>
      </c>
    </row>
    <row r="736" spans="1:13" ht="14.4" customHeight="1" x14ac:dyDescent="0.3">
      <c r="A736" s="393" t="s">
        <v>1595</v>
      </c>
      <c r="B736" s="394" t="s">
        <v>1480</v>
      </c>
      <c r="C736" s="394" t="s">
        <v>1096</v>
      </c>
      <c r="D736" s="394" t="s">
        <v>1481</v>
      </c>
      <c r="E736" s="394" t="s">
        <v>1482</v>
      </c>
      <c r="F736" s="397"/>
      <c r="G736" s="397"/>
      <c r="H736" s="410">
        <v>0</v>
      </c>
      <c r="I736" s="397">
        <v>42</v>
      </c>
      <c r="J736" s="397">
        <v>13999.02</v>
      </c>
      <c r="K736" s="410">
        <v>1</v>
      </c>
      <c r="L736" s="397">
        <v>42</v>
      </c>
      <c r="M736" s="398">
        <v>13999.02</v>
      </c>
    </row>
    <row r="737" spans="1:13" ht="14.4" customHeight="1" x14ac:dyDescent="0.3">
      <c r="A737" s="393" t="s">
        <v>1595</v>
      </c>
      <c r="B737" s="394" t="s">
        <v>1485</v>
      </c>
      <c r="C737" s="394" t="s">
        <v>1845</v>
      </c>
      <c r="D737" s="394" t="s">
        <v>1846</v>
      </c>
      <c r="E737" s="394" t="s">
        <v>1717</v>
      </c>
      <c r="F737" s="397"/>
      <c r="G737" s="397"/>
      <c r="H737" s="410">
        <v>0</v>
      </c>
      <c r="I737" s="397">
        <v>6</v>
      </c>
      <c r="J737" s="397">
        <v>1105.32</v>
      </c>
      <c r="K737" s="410">
        <v>1</v>
      </c>
      <c r="L737" s="397">
        <v>6</v>
      </c>
      <c r="M737" s="398">
        <v>1105.32</v>
      </c>
    </row>
    <row r="738" spans="1:13" ht="14.4" customHeight="1" x14ac:dyDescent="0.3">
      <c r="A738" s="393" t="s">
        <v>1595</v>
      </c>
      <c r="B738" s="394" t="s">
        <v>1486</v>
      </c>
      <c r="C738" s="394" t="s">
        <v>2418</v>
      </c>
      <c r="D738" s="394" t="s">
        <v>2419</v>
      </c>
      <c r="E738" s="394" t="s">
        <v>2420</v>
      </c>
      <c r="F738" s="397">
        <v>1</v>
      </c>
      <c r="G738" s="397">
        <v>0</v>
      </c>
      <c r="H738" s="410"/>
      <c r="I738" s="397"/>
      <c r="J738" s="397"/>
      <c r="K738" s="410"/>
      <c r="L738" s="397">
        <v>1</v>
      </c>
      <c r="M738" s="398">
        <v>0</v>
      </c>
    </row>
    <row r="739" spans="1:13" ht="14.4" customHeight="1" x14ac:dyDescent="0.3">
      <c r="A739" s="393" t="s">
        <v>1595</v>
      </c>
      <c r="B739" s="394" t="s">
        <v>1486</v>
      </c>
      <c r="C739" s="394" t="s">
        <v>1790</v>
      </c>
      <c r="D739" s="394" t="s">
        <v>1791</v>
      </c>
      <c r="E739" s="394" t="s">
        <v>1792</v>
      </c>
      <c r="F739" s="397"/>
      <c r="G739" s="397"/>
      <c r="H739" s="410">
        <v>0</v>
      </c>
      <c r="I739" s="397">
        <v>1</v>
      </c>
      <c r="J739" s="397">
        <v>399.92</v>
      </c>
      <c r="K739" s="410">
        <v>1</v>
      </c>
      <c r="L739" s="397">
        <v>1</v>
      </c>
      <c r="M739" s="398">
        <v>399.92</v>
      </c>
    </row>
    <row r="740" spans="1:13" ht="14.4" customHeight="1" x14ac:dyDescent="0.3">
      <c r="A740" s="393" t="s">
        <v>1595</v>
      </c>
      <c r="B740" s="394" t="s">
        <v>1488</v>
      </c>
      <c r="C740" s="394" t="s">
        <v>2421</v>
      </c>
      <c r="D740" s="394" t="s">
        <v>2422</v>
      </c>
      <c r="E740" s="394" t="s">
        <v>1114</v>
      </c>
      <c r="F740" s="397">
        <v>1</v>
      </c>
      <c r="G740" s="397">
        <v>125.13</v>
      </c>
      <c r="H740" s="410">
        <v>1</v>
      </c>
      <c r="I740" s="397"/>
      <c r="J740" s="397"/>
      <c r="K740" s="410">
        <v>0</v>
      </c>
      <c r="L740" s="397">
        <v>1</v>
      </c>
      <c r="M740" s="398">
        <v>125.13</v>
      </c>
    </row>
    <row r="741" spans="1:13" ht="14.4" customHeight="1" x14ac:dyDescent="0.3">
      <c r="A741" s="393" t="s">
        <v>1595</v>
      </c>
      <c r="B741" s="394" t="s">
        <v>1488</v>
      </c>
      <c r="C741" s="394" t="s">
        <v>1112</v>
      </c>
      <c r="D741" s="394" t="s">
        <v>1113</v>
      </c>
      <c r="E741" s="394" t="s">
        <v>1114</v>
      </c>
      <c r="F741" s="397"/>
      <c r="G741" s="397"/>
      <c r="H741" s="410">
        <v>0</v>
      </c>
      <c r="I741" s="397">
        <v>6</v>
      </c>
      <c r="J741" s="397">
        <v>1333.5</v>
      </c>
      <c r="K741" s="410">
        <v>1</v>
      </c>
      <c r="L741" s="397">
        <v>6</v>
      </c>
      <c r="M741" s="398">
        <v>1333.5</v>
      </c>
    </row>
    <row r="742" spans="1:13" ht="14.4" customHeight="1" x14ac:dyDescent="0.3">
      <c r="A742" s="393" t="s">
        <v>1595</v>
      </c>
      <c r="B742" s="394" t="s">
        <v>1710</v>
      </c>
      <c r="C742" s="394" t="s">
        <v>1711</v>
      </c>
      <c r="D742" s="394" t="s">
        <v>1712</v>
      </c>
      <c r="E742" s="394" t="s">
        <v>1713</v>
      </c>
      <c r="F742" s="397"/>
      <c r="G742" s="397"/>
      <c r="H742" s="410">
        <v>0</v>
      </c>
      <c r="I742" s="397">
        <v>5</v>
      </c>
      <c r="J742" s="397">
        <v>349.29999999999995</v>
      </c>
      <c r="K742" s="410">
        <v>1</v>
      </c>
      <c r="L742" s="397">
        <v>5</v>
      </c>
      <c r="M742" s="398">
        <v>349.29999999999995</v>
      </c>
    </row>
    <row r="743" spans="1:13" ht="14.4" customHeight="1" x14ac:dyDescent="0.3">
      <c r="A743" s="393" t="s">
        <v>1595</v>
      </c>
      <c r="B743" s="394" t="s">
        <v>1961</v>
      </c>
      <c r="C743" s="394" t="s">
        <v>2423</v>
      </c>
      <c r="D743" s="394" t="s">
        <v>1963</v>
      </c>
      <c r="E743" s="394" t="s">
        <v>2424</v>
      </c>
      <c r="F743" s="397"/>
      <c r="G743" s="397"/>
      <c r="H743" s="410">
        <v>0</v>
      </c>
      <c r="I743" s="397">
        <v>3</v>
      </c>
      <c r="J743" s="397">
        <v>64.42</v>
      </c>
      <c r="K743" s="410">
        <v>1</v>
      </c>
      <c r="L743" s="397">
        <v>3</v>
      </c>
      <c r="M743" s="398">
        <v>64.42</v>
      </c>
    </row>
    <row r="744" spans="1:13" ht="14.4" customHeight="1" x14ac:dyDescent="0.3">
      <c r="A744" s="393" t="s">
        <v>1595</v>
      </c>
      <c r="B744" s="394" t="s">
        <v>1961</v>
      </c>
      <c r="C744" s="394" t="s">
        <v>1965</v>
      </c>
      <c r="D744" s="394" t="s">
        <v>1963</v>
      </c>
      <c r="E744" s="394" t="s">
        <v>1966</v>
      </c>
      <c r="F744" s="397"/>
      <c r="G744" s="397"/>
      <c r="H744" s="410">
        <v>0</v>
      </c>
      <c r="I744" s="397">
        <v>7</v>
      </c>
      <c r="J744" s="397">
        <v>901.88000000000011</v>
      </c>
      <c r="K744" s="410">
        <v>1</v>
      </c>
      <c r="L744" s="397">
        <v>7</v>
      </c>
      <c r="M744" s="398">
        <v>901.88000000000011</v>
      </c>
    </row>
    <row r="745" spans="1:13" ht="14.4" customHeight="1" x14ac:dyDescent="0.3">
      <c r="A745" s="393" t="s">
        <v>1595</v>
      </c>
      <c r="B745" s="394" t="s">
        <v>1847</v>
      </c>
      <c r="C745" s="394" t="s">
        <v>1873</v>
      </c>
      <c r="D745" s="394" t="s">
        <v>1849</v>
      </c>
      <c r="E745" s="394" t="s">
        <v>1874</v>
      </c>
      <c r="F745" s="397"/>
      <c r="G745" s="397"/>
      <c r="H745" s="410">
        <v>0</v>
      </c>
      <c r="I745" s="397">
        <v>8</v>
      </c>
      <c r="J745" s="397">
        <v>386.48</v>
      </c>
      <c r="K745" s="410">
        <v>1</v>
      </c>
      <c r="L745" s="397">
        <v>8</v>
      </c>
      <c r="M745" s="398">
        <v>386.48</v>
      </c>
    </row>
    <row r="746" spans="1:13" ht="14.4" customHeight="1" x14ac:dyDescent="0.3">
      <c r="A746" s="393" t="s">
        <v>1595</v>
      </c>
      <c r="B746" s="394" t="s">
        <v>1847</v>
      </c>
      <c r="C746" s="394" t="s">
        <v>1905</v>
      </c>
      <c r="D746" s="394" t="s">
        <v>1849</v>
      </c>
      <c r="E746" s="394" t="s">
        <v>1872</v>
      </c>
      <c r="F746" s="397"/>
      <c r="G746" s="397"/>
      <c r="H746" s="410">
        <v>0</v>
      </c>
      <c r="I746" s="397">
        <v>15</v>
      </c>
      <c r="J746" s="397">
        <v>1449.4499999999998</v>
      </c>
      <c r="K746" s="410">
        <v>1</v>
      </c>
      <c r="L746" s="397">
        <v>15</v>
      </c>
      <c r="M746" s="398">
        <v>1449.4499999999998</v>
      </c>
    </row>
    <row r="747" spans="1:13" ht="14.4" customHeight="1" x14ac:dyDescent="0.3">
      <c r="A747" s="393" t="s">
        <v>1595</v>
      </c>
      <c r="B747" s="394" t="s">
        <v>1847</v>
      </c>
      <c r="C747" s="394" t="s">
        <v>1877</v>
      </c>
      <c r="D747" s="394" t="s">
        <v>1878</v>
      </c>
      <c r="E747" s="394" t="s">
        <v>1879</v>
      </c>
      <c r="F747" s="397">
        <v>3</v>
      </c>
      <c r="G747" s="397">
        <v>289.89</v>
      </c>
      <c r="H747" s="410">
        <v>1</v>
      </c>
      <c r="I747" s="397"/>
      <c r="J747" s="397"/>
      <c r="K747" s="410">
        <v>0</v>
      </c>
      <c r="L747" s="397">
        <v>3</v>
      </c>
      <c r="M747" s="398">
        <v>289.89</v>
      </c>
    </row>
    <row r="748" spans="1:13" ht="14.4" customHeight="1" x14ac:dyDescent="0.3">
      <c r="A748" s="393" t="s">
        <v>1595</v>
      </c>
      <c r="B748" s="394" t="s">
        <v>1847</v>
      </c>
      <c r="C748" s="394" t="s">
        <v>2132</v>
      </c>
      <c r="D748" s="394" t="s">
        <v>1849</v>
      </c>
      <c r="E748" s="394" t="s">
        <v>2133</v>
      </c>
      <c r="F748" s="397">
        <v>2</v>
      </c>
      <c r="G748" s="397">
        <v>0</v>
      </c>
      <c r="H748" s="410"/>
      <c r="I748" s="397"/>
      <c r="J748" s="397"/>
      <c r="K748" s="410"/>
      <c r="L748" s="397">
        <v>2</v>
      </c>
      <c r="M748" s="398">
        <v>0</v>
      </c>
    </row>
    <row r="749" spans="1:13" ht="14.4" customHeight="1" x14ac:dyDescent="0.3">
      <c r="A749" s="393" t="s">
        <v>1595</v>
      </c>
      <c r="B749" s="394" t="s">
        <v>1489</v>
      </c>
      <c r="C749" s="394" t="s">
        <v>2425</v>
      </c>
      <c r="D749" s="394" t="s">
        <v>2426</v>
      </c>
      <c r="E749" s="394" t="s">
        <v>1886</v>
      </c>
      <c r="F749" s="397">
        <v>1</v>
      </c>
      <c r="G749" s="397">
        <v>186.85</v>
      </c>
      <c r="H749" s="410">
        <v>1</v>
      </c>
      <c r="I749" s="397"/>
      <c r="J749" s="397"/>
      <c r="K749" s="410">
        <v>0</v>
      </c>
      <c r="L749" s="397">
        <v>1</v>
      </c>
      <c r="M749" s="398">
        <v>186.85</v>
      </c>
    </row>
    <row r="750" spans="1:13" ht="14.4" customHeight="1" x14ac:dyDescent="0.3">
      <c r="A750" s="393" t="s">
        <v>1595</v>
      </c>
      <c r="B750" s="394" t="s">
        <v>1489</v>
      </c>
      <c r="C750" s="394" t="s">
        <v>1799</v>
      </c>
      <c r="D750" s="394" t="s">
        <v>1800</v>
      </c>
      <c r="E750" s="394" t="s">
        <v>1801</v>
      </c>
      <c r="F750" s="397"/>
      <c r="G750" s="397"/>
      <c r="H750" s="410">
        <v>0</v>
      </c>
      <c r="I750" s="397">
        <v>4</v>
      </c>
      <c r="J750" s="397">
        <v>130.96</v>
      </c>
      <c r="K750" s="410">
        <v>1</v>
      </c>
      <c r="L750" s="397">
        <v>4</v>
      </c>
      <c r="M750" s="398">
        <v>130.96</v>
      </c>
    </row>
    <row r="751" spans="1:13" ht="14.4" customHeight="1" x14ac:dyDescent="0.3">
      <c r="A751" s="393" t="s">
        <v>1595</v>
      </c>
      <c r="B751" s="394" t="s">
        <v>1489</v>
      </c>
      <c r="C751" s="394" t="s">
        <v>1909</v>
      </c>
      <c r="D751" s="394" t="s">
        <v>1910</v>
      </c>
      <c r="E751" s="394" t="s">
        <v>1911</v>
      </c>
      <c r="F751" s="397"/>
      <c r="G751" s="397"/>
      <c r="H751" s="410">
        <v>0</v>
      </c>
      <c r="I751" s="397">
        <v>2</v>
      </c>
      <c r="J751" s="397">
        <v>65.48</v>
      </c>
      <c r="K751" s="410">
        <v>1</v>
      </c>
      <c r="L751" s="397">
        <v>2</v>
      </c>
      <c r="M751" s="398">
        <v>65.48</v>
      </c>
    </row>
    <row r="752" spans="1:13" ht="14.4" customHeight="1" x14ac:dyDescent="0.3">
      <c r="A752" s="393" t="s">
        <v>1595</v>
      </c>
      <c r="B752" s="394" t="s">
        <v>1489</v>
      </c>
      <c r="C752" s="394" t="s">
        <v>2001</v>
      </c>
      <c r="D752" s="394" t="s">
        <v>1806</v>
      </c>
      <c r="E752" s="394" t="s">
        <v>1886</v>
      </c>
      <c r="F752" s="397"/>
      <c r="G752" s="397"/>
      <c r="H752" s="410">
        <v>0</v>
      </c>
      <c r="I752" s="397">
        <v>2</v>
      </c>
      <c r="J752" s="397">
        <v>249.02</v>
      </c>
      <c r="K752" s="410">
        <v>1</v>
      </c>
      <c r="L752" s="397">
        <v>2</v>
      </c>
      <c r="M752" s="398">
        <v>249.02</v>
      </c>
    </row>
    <row r="753" spans="1:13" ht="14.4" customHeight="1" x14ac:dyDescent="0.3">
      <c r="A753" s="393" t="s">
        <v>1595</v>
      </c>
      <c r="B753" s="394" t="s">
        <v>1489</v>
      </c>
      <c r="C753" s="394" t="s">
        <v>2427</v>
      </c>
      <c r="D753" s="394" t="s">
        <v>2428</v>
      </c>
      <c r="E753" s="394" t="s">
        <v>2429</v>
      </c>
      <c r="F753" s="397">
        <v>1</v>
      </c>
      <c r="G753" s="397">
        <v>0</v>
      </c>
      <c r="H753" s="410"/>
      <c r="I753" s="397"/>
      <c r="J753" s="397"/>
      <c r="K753" s="410"/>
      <c r="L753" s="397">
        <v>1</v>
      </c>
      <c r="M753" s="398">
        <v>0</v>
      </c>
    </row>
    <row r="754" spans="1:13" ht="14.4" customHeight="1" x14ac:dyDescent="0.3">
      <c r="A754" s="393" t="s">
        <v>1595</v>
      </c>
      <c r="B754" s="394" t="s">
        <v>1490</v>
      </c>
      <c r="C754" s="394" t="s">
        <v>2216</v>
      </c>
      <c r="D754" s="394" t="s">
        <v>1915</v>
      </c>
      <c r="E754" s="394" t="s">
        <v>2217</v>
      </c>
      <c r="F754" s="397"/>
      <c r="G754" s="397"/>
      <c r="H754" s="410">
        <v>0</v>
      </c>
      <c r="I754" s="397">
        <v>1</v>
      </c>
      <c r="J754" s="397">
        <v>139.71</v>
      </c>
      <c r="K754" s="410">
        <v>1</v>
      </c>
      <c r="L754" s="397">
        <v>1</v>
      </c>
      <c r="M754" s="398">
        <v>139.71</v>
      </c>
    </row>
    <row r="755" spans="1:13" ht="14.4" customHeight="1" x14ac:dyDescent="0.3">
      <c r="A755" s="393" t="s">
        <v>1595</v>
      </c>
      <c r="B755" s="394" t="s">
        <v>1491</v>
      </c>
      <c r="C755" s="394" t="s">
        <v>1025</v>
      </c>
      <c r="D755" s="394" t="s">
        <v>1492</v>
      </c>
      <c r="E755" s="394" t="s">
        <v>1493</v>
      </c>
      <c r="F755" s="397"/>
      <c r="G755" s="397"/>
      <c r="H755" s="410">
        <v>0</v>
      </c>
      <c r="I755" s="397">
        <v>9</v>
      </c>
      <c r="J755" s="397">
        <v>62.820000000000007</v>
      </c>
      <c r="K755" s="410">
        <v>1</v>
      </c>
      <c r="L755" s="397">
        <v>9</v>
      </c>
      <c r="M755" s="398">
        <v>62.820000000000007</v>
      </c>
    </row>
    <row r="756" spans="1:13" ht="14.4" customHeight="1" x14ac:dyDescent="0.3">
      <c r="A756" s="393" t="s">
        <v>1595</v>
      </c>
      <c r="B756" s="394" t="s">
        <v>1491</v>
      </c>
      <c r="C756" s="394" t="s">
        <v>1969</v>
      </c>
      <c r="D756" s="394" t="s">
        <v>1970</v>
      </c>
      <c r="E756" s="394" t="s">
        <v>1493</v>
      </c>
      <c r="F756" s="397">
        <v>1</v>
      </c>
      <c r="G756" s="397">
        <v>6.98</v>
      </c>
      <c r="H756" s="410">
        <v>1</v>
      </c>
      <c r="I756" s="397"/>
      <c r="J756" s="397"/>
      <c r="K756" s="410">
        <v>0</v>
      </c>
      <c r="L756" s="397">
        <v>1</v>
      </c>
      <c r="M756" s="398">
        <v>6.98</v>
      </c>
    </row>
    <row r="757" spans="1:13" ht="14.4" customHeight="1" x14ac:dyDescent="0.3">
      <c r="A757" s="393" t="s">
        <v>1595</v>
      </c>
      <c r="B757" s="394" t="s">
        <v>1935</v>
      </c>
      <c r="C757" s="394" t="s">
        <v>2064</v>
      </c>
      <c r="D757" s="394" t="s">
        <v>2065</v>
      </c>
      <c r="E757" s="394" t="s">
        <v>2066</v>
      </c>
      <c r="F757" s="397"/>
      <c r="G757" s="397"/>
      <c r="H757" s="410">
        <v>0</v>
      </c>
      <c r="I757" s="397">
        <v>2</v>
      </c>
      <c r="J757" s="397">
        <v>324.26</v>
      </c>
      <c r="K757" s="410">
        <v>1</v>
      </c>
      <c r="L757" s="397">
        <v>2</v>
      </c>
      <c r="M757" s="398">
        <v>324.26</v>
      </c>
    </row>
    <row r="758" spans="1:13" ht="14.4" customHeight="1" x14ac:dyDescent="0.3">
      <c r="A758" s="393" t="s">
        <v>1595</v>
      </c>
      <c r="B758" s="394" t="s">
        <v>1941</v>
      </c>
      <c r="C758" s="394" t="s">
        <v>2148</v>
      </c>
      <c r="D758" s="394" t="s">
        <v>2149</v>
      </c>
      <c r="E758" s="394" t="s">
        <v>2055</v>
      </c>
      <c r="F758" s="397"/>
      <c r="G758" s="397"/>
      <c r="H758" s="410">
        <v>0</v>
      </c>
      <c r="I758" s="397">
        <v>1</v>
      </c>
      <c r="J758" s="397">
        <v>232.44</v>
      </c>
      <c r="K758" s="410">
        <v>1</v>
      </c>
      <c r="L758" s="397">
        <v>1</v>
      </c>
      <c r="M758" s="398">
        <v>232.44</v>
      </c>
    </row>
    <row r="759" spans="1:13" ht="14.4" customHeight="1" x14ac:dyDescent="0.3">
      <c r="A759" s="393" t="s">
        <v>1595</v>
      </c>
      <c r="B759" s="394" t="s">
        <v>2430</v>
      </c>
      <c r="C759" s="394" t="s">
        <v>2431</v>
      </c>
      <c r="D759" s="394" t="s">
        <v>2432</v>
      </c>
      <c r="E759" s="394" t="s">
        <v>2433</v>
      </c>
      <c r="F759" s="397">
        <v>3</v>
      </c>
      <c r="G759" s="397">
        <v>2211.06</v>
      </c>
      <c r="H759" s="410">
        <v>1</v>
      </c>
      <c r="I759" s="397"/>
      <c r="J759" s="397"/>
      <c r="K759" s="410">
        <v>0</v>
      </c>
      <c r="L759" s="397">
        <v>3</v>
      </c>
      <c r="M759" s="398">
        <v>2211.06</v>
      </c>
    </row>
    <row r="760" spans="1:13" ht="14.4" customHeight="1" x14ac:dyDescent="0.3">
      <c r="A760" s="393" t="s">
        <v>1595</v>
      </c>
      <c r="B760" s="394" t="s">
        <v>1496</v>
      </c>
      <c r="C760" s="394" t="s">
        <v>1037</v>
      </c>
      <c r="D760" s="394" t="s">
        <v>1038</v>
      </c>
      <c r="E760" s="394" t="s">
        <v>1497</v>
      </c>
      <c r="F760" s="397"/>
      <c r="G760" s="397"/>
      <c r="H760" s="410">
        <v>0</v>
      </c>
      <c r="I760" s="397">
        <v>10</v>
      </c>
      <c r="J760" s="397">
        <v>948</v>
      </c>
      <c r="K760" s="410">
        <v>1</v>
      </c>
      <c r="L760" s="397">
        <v>10</v>
      </c>
      <c r="M760" s="398">
        <v>948</v>
      </c>
    </row>
    <row r="761" spans="1:13" ht="14.4" customHeight="1" x14ac:dyDescent="0.3">
      <c r="A761" s="393" t="s">
        <v>1595</v>
      </c>
      <c r="B761" s="394" t="s">
        <v>2434</v>
      </c>
      <c r="C761" s="394" t="s">
        <v>2435</v>
      </c>
      <c r="D761" s="394" t="s">
        <v>2436</v>
      </c>
      <c r="E761" s="394" t="s">
        <v>2437</v>
      </c>
      <c r="F761" s="397"/>
      <c r="G761" s="397"/>
      <c r="H761" s="410">
        <v>0</v>
      </c>
      <c r="I761" s="397">
        <v>5</v>
      </c>
      <c r="J761" s="397">
        <v>127.69999999999999</v>
      </c>
      <c r="K761" s="410">
        <v>1</v>
      </c>
      <c r="L761" s="397">
        <v>5</v>
      </c>
      <c r="M761" s="398">
        <v>127.69999999999999</v>
      </c>
    </row>
    <row r="762" spans="1:13" ht="14.4" customHeight="1" x14ac:dyDescent="0.3">
      <c r="A762" s="393" t="s">
        <v>1595</v>
      </c>
      <c r="B762" s="394" t="s">
        <v>1500</v>
      </c>
      <c r="C762" s="394" t="s">
        <v>2018</v>
      </c>
      <c r="D762" s="394" t="s">
        <v>1052</v>
      </c>
      <c r="E762" s="394" t="s">
        <v>2019</v>
      </c>
      <c r="F762" s="397"/>
      <c r="G762" s="397"/>
      <c r="H762" s="410"/>
      <c r="I762" s="397">
        <v>8</v>
      </c>
      <c r="J762" s="397">
        <v>0</v>
      </c>
      <c r="K762" s="410"/>
      <c r="L762" s="397">
        <v>8</v>
      </c>
      <c r="M762" s="398">
        <v>0</v>
      </c>
    </row>
    <row r="763" spans="1:13" ht="14.4" customHeight="1" x14ac:dyDescent="0.3">
      <c r="A763" s="393" t="s">
        <v>1595</v>
      </c>
      <c r="B763" s="394" t="s">
        <v>1500</v>
      </c>
      <c r="C763" s="394" t="s">
        <v>1815</v>
      </c>
      <c r="D763" s="394" t="s">
        <v>1052</v>
      </c>
      <c r="E763" s="394" t="s">
        <v>785</v>
      </c>
      <c r="F763" s="397"/>
      <c r="G763" s="397"/>
      <c r="H763" s="410">
        <v>0</v>
      </c>
      <c r="I763" s="397">
        <v>22</v>
      </c>
      <c r="J763" s="397">
        <v>3030.2799999999997</v>
      </c>
      <c r="K763" s="410">
        <v>1</v>
      </c>
      <c r="L763" s="397">
        <v>22</v>
      </c>
      <c r="M763" s="398">
        <v>3030.2799999999997</v>
      </c>
    </row>
    <row r="764" spans="1:13" ht="14.4" customHeight="1" x14ac:dyDescent="0.3">
      <c r="A764" s="393" t="s">
        <v>1595</v>
      </c>
      <c r="B764" s="394" t="s">
        <v>1500</v>
      </c>
      <c r="C764" s="394" t="s">
        <v>2353</v>
      </c>
      <c r="D764" s="394" t="s">
        <v>491</v>
      </c>
      <c r="E764" s="394" t="s">
        <v>2354</v>
      </c>
      <c r="F764" s="397">
        <v>12</v>
      </c>
      <c r="G764" s="397">
        <v>0</v>
      </c>
      <c r="H764" s="410"/>
      <c r="I764" s="397"/>
      <c r="J764" s="397"/>
      <c r="K764" s="410"/>
      <c r="L764" s="397">
        <v>12</v>
      </c>
      <c r="M764" s="398">
        <v>0</v>
      </c>
    </row>
    <row r="765" spans="1:13" ht="14.4" customHeight="1" x14ac:dyDescent="0.3">
      <c r="A765" s="393" t="s">
        <v>1595</v>
      </c>
      <c r="B765" s="394" t="s">
        <v>1500</v>
      </c>
      <c r="C765" s="394" t="s">
        <v>2060</v>
      </c>
      <c r="D765" s="394" t="s">
        <v>2023</v>
      </c>
      <c r="E765" s="394" t="s">
        <v>871</v>
      </c>
      <c r="F765" s="397">
        <v>1</v>
      </c>
      <c r="G765" s="397">
        <v>413.22</v>
      </c>
      <c r="H765" s="410">
        <v>1</v>
      </c>
      <c r="I765" s="397"/>
      <c r="J765" s="397"/>
      <c r="K765" s="410">
        <v>0</v>
      </c>
      <c r="L765" s="397">
        <v>1</v>
      </c>
      <c r="M765" s="398">
        <v>413.22</v>
      </c>
    </row>
    <row r="766" spans="1:13" ht="14.4" customHeight="1" x14ac:dyDescent="0.3">
      <c r="A766" s="393" t="s">
        <v>1596</v>
      </c>
      <c r="B766" s="394" t="s">
        <v>1480</v>
      </c>
      <c r="C766" s="394" t="s">
        <v>1096</v>
      </c>
      <c r="D766" s="394" t="s">
        <v>1481</v>
      </c>
      <c r="E766" s="394" t="s">
        <v>1482</v>
      </c>
      <c r="F766" s="397"/>
      <c r="G766" s="397"/>
      <c r="H766" s="410">
        <v>0</v>
      </c>
      <c r="I766" s="397">
        <v>2</v>
      </c>
      <c r="J766" s="397">
        <v>666.62</v>
      </c>
      <c r="K766" s="410">
        <v>1</v>
      </c>
      <c r="L766" s="397">
        <v>2</v>
      </c>
      <c r="M766" s="398">
        <v>666.62</v>
      </c>
    </row>
    <row r="767" spans="1:13" ht="14.4" customHeight="1" x14ac:dyDescent="0.3">
      <c r="A767" s="393" t="s">
        <v>1596</v>
      </c>
      <c r="B767" s="394" t="s">
        <v>1847</v>
      </c>
      <c r="C767" s="394" t="s">
        <v>1873</v>
      </c>
      <c r="D767" s="394" t="s">
        <v>1849</v>
      </c>
      <c r="E767" s="394" t="s">
        <v>1874</v>
      </c>
      <c r="F767" s="397"/>
      <c r="G767" s="397"/>
      <c r="H767" s="410">
        <v>0</v>
      </c>
      <c r="I767" s="397">
        <v>2</v>
      </c>
      <c r="J767" s="397">
        <v>96.62</v>
      </c>
      <c r="K767" s="410">
        <v>1</v>
      </c>
      <c r="L767" s="397">
        <v>2</v>
      </c>
      <c r="M767" s="398">
        <v>96.62</v>
      </c>
    </row>
    <row r="768" spans="1:13" ht="14.4" customHeight="1" x14ac:dyDescent="0.3">
      <c r="A768" s="393" t="s">
        <v>1596</v>
      </c>
      <c r="B768" s="394" t="s">
        <v>1847</v>
      </c>
      <c r="C768" s="394" t="s">
        <v>1905</v>
      </c>
      <c r="D768" s="394" t="s">
        <v>1849</v>
      </c>
      <c r="E768" s="394" t="s">
        <v>1872</v>
      </c>
      <c r="F768" s="397"/>
      <c r="G768" s="397"/>
      <c r="H768" s="410">
        <v>0</v>
      </c>
      <c r="I768" s="397">
        <v>19</v>
      </c>
      <c r="J768" s="397">
        <v>1835.9699999999998</v>
      </c>
      <c r="K768" s="410">
        <v>1</v>
      </c>
      <c r="L768" s="397">
        <v>19</v>
      </c>
      <c r="M768" s="398">
        <v>1835.9699999999998</v>
      </c>
    </row>
    <row r="769" spans="1:13" ht="14.4" customHeight="1" x14ac:dyDescent="0.3">
      <c r="A769" s="393" t="s">
        <v>1596</v>
      </c>
      <c r="B769" s="394" t="s">
        <v>1847</v>
      </c>
      <c r="C769" s="394" t="s">
        <v>1877</v>
      </c>
      <c r="D769" s="394" t="s">
        <v>1878</v>
      </c>
      <c r="E769" s="394" t="s">
        <v>1879</v>
      </c>
      <c r="F769" s="397">
        <v>4</v>
      </c>
      <c r="G769" s="397">
        <v>386.52</v>
      </c>
      <c r="H769" s="410">
        <v>1</v>
      </c>
      <c r="I769" s="397"/>
      <c r="J769" s="397"/>
      <c r="K769" s="410">
        <v>0</v>
      </c>
      <c r="L769" s="397">
        <v>4</v>
      </c>
      <c r="M769" s="398">
        <v>386.52</v>
      </c>
    </row>
    <row r="770" spans="1:13" ht="14.4" customHeight="1" x14ac:dyDescent="0.3">
      <c r="A770" s="393" t="s">
        <v>1596</v>
      </c>
      <c r="B770" s="394" t="s">
        <v>1489</v>
      </c>
      <c r="C770" s="394" t="s">
        <v>1909</v>
      </c>
      <c r="D770" s="394" t="s">
        <v>1910</v>
      </c>
      <c r="E770" s="394" t="s">
        <v>1911</v>
      </c>
      <c r="F770" s="397"/>
      <c r="G770" s="397"/>
      <c r="H770" s="410">
        <v>0</v>
      </c>
      <c r="I770" s="397">
        <v>5</v>
      </c>
      <c r="J770" s="397">
        <v>245.59999999999997</v>
      </c>
      <c r="K770" s="410">
        <v>1</v>
      </c>
      <c r="L770" s="397">
        <v>5</v>
      </c>
      <c r="M770" s="398">
        <v>245.59999999999997</v>
      </c>
    </row>
    <row r="771" spans="1:13" ht="14.4" customHeight="1" x14ac:dyDescent="0.3">
      <c r="A771" s="393" t="s">
        <v>1596</v>
      </c>
      <c r="B771" s="394" t="s">
        <v>1489</v>
      </c>
      <c r="C771" s="394" t="s">
        <v>2001</v>
      </c>
      <c r="D771" s="394" t="s">
        <v>1806</v>
      </c>
      <c r="E771" s="394" t="s">
        <v>1886</v>
      </c>
      <c r="F771" s="397"/>
      <c r="G771" s="397"/>
      <c r="H771" s="410">
        <v>0</v>
      </c>
      <c r="I771" s="397">
        <v>6</v>
      </c>
      <c r="J771" s="397">
        <v>694.5</v>
      </c>
      <c r="K771" s="410">
        <v>1</v>
      </c>
      <c r="L771" s="397">
        <v>6</v>
      </c>
      <c r="M771" s="398">
        <v>694.5</v>
      </c>
    </row>
    <row r="772" spans="1:13" ht="14.4" customHeight="1" x14ac:dyDescent="0.3">
      <c r="A772" s="393" t="s">
        <v>1596</v>
      </c>
      <c r="B772" s="394" t="s">
        <v>1808</v>
      </c>
      <c r="C772" s="394" t="s">
        <v>1809</v>
      </c>
      <c r="D772" s="394" t="s">
        <v>1810</v>
      </c>
      <c r="E772" s="394" t="s">
        <v>1811</v>
      </c>
      <c r="F772" s="397"/>
      <c r="G772" s="397"/>
      <c r="H772" s="410">
        <v>0</v>
      </c>
      <c r="I772" s="397">
        <v>1</v>
      </c>
      <c r="J772" s="397">
        <v>104.19</v>
      </c>
      <c r="K772" s="410">
        <v>1</v>
      </c>
      <c r="L772" s="397">
        <v>1</v>
      </c>
      <c r="M772" s="398">
        <v>104.19</v>
      </c>
    </row>
    <row r="773" spans="1:13" ht="14.4" customHeight="1" x14ac:dyDescent="0.3">
      <c r="A773" s="393" t="s">
        <v>1596</v>
      </c>
      <c r="B773" s="394" t="s">
        <v>1922</v>
      </c>
      <c r="C773" s="394" t="s">
        <v>1923</v>
      </c>
      <c r="D773" s="394" t="s">
        <v>1924</v>
      </c>
      <c r="E773" s="394" t="s">
        <v>1925</v>
      </c>
      <c r="F773" s="397"/>
      <c r="G773" s="397"/>
      <c r="H773" s="410">
        <v>0</v>
      </c>
      <c r="I773" s="397">
        <v>4</v>
      </c>
      <c r="J773" s="397">
        <v>1774.08</v>
      </c>
      <c r="K773" s="410">
        <v>1</v>
      </c>
      <c r="L773" s="397">
        <v>4</v>
      </c>
      <c r="M773" s="398">
        <v>1774.08</v>
      </c>
    </row>
    <row r="774" spans="1:13" ht="14.4" customHeight="1" x14ac:dyDescent="0.3">
      <c r="A774" s="393" t="s">
        <v>1596</v>
      </c>
      <c r="B774" s="394" t="s">
        <v>1922</v>
      </c>
      <c r="C774" s="394" t="s">
        <v>1926</v>
      </c>
      <c r="D774" s="394" t="s">
        <v>1924</v>
      </c>
      <c r="E774" s="394" t="s">
        <v>1927</v>
      </c>
      <c r="F774" s="397"/>
      <c r="G774" s="397"/>
      <c r="H774" s="410">
        <v>0</v>
      </c>
      <c r="I774" s="397">
        <v>2</v>
      </c>
      <c r="J774" s="397">
        <v>1774.1</v>
      </c>
      <c r="K774" s="410">
        <v>1</v>
      </c>
      <c r="L774" s="397">
        <v>2</v>
      </c>
      <c r="M774" s="398">
        <v>1774.1</v>
      </c>
    </row>
    <row r="775" spans="1:13" ht="14.4" customHeight="1" x14ac:dyDescent="0.3">
      <c r="A775" s="393" t="s">
        <v>1596</v>
      </c>
      <c r="B775" s="394" t="s">
        <v>1928</v>
      </c>
      <c r="C775" s="394" t="s">
        <v>1932</v>
      </c>
      <c r="D775" s="394" t="s">
        <v>1933</v>
      </c>
      <c r="E775" s="394" t="s">
        <v>1934</v>
      </c>
      <c r="F775" s="397"/>
      <c r="G775" s="397"/>
      <c r="H775" s="410">
        <v>0</v>
      </c>
      <c r="I775" s="397">
        <v>1</v>
      </c>
      <c r="J775" s="397">
        <v>1793.46</v>
      </c>
      <c r="K775" s="410">
        <v>1</v>
      </c>
      <c r="L775" s="397">
        <v>1</v>
      </c>
      <c r="M775" s="398">
        <v>1793.46</v>
      </c>
    </row>
    <row r="776" spans="1:13" ht="14.4" customHeight="1" x14ac:dyDescent="0.3">
      <c r="A776" s="393" t="s">
        <v>1596</v>
      </c>
      <c r="B776" s="394" t="s">
        <v>1491</v>
      </c>
      <c r="C776" s="394" t="s">
        <v>1025</v>
      </c>
      <c r="D776" s="394" t="s">
        <v>1492</v>
      </c>
      <c r="E776" s="394" t="s">
        <v>1493</v>
      </c>
      <c r="F776" s="397"/>
      <c r="G776" s="397"/>
      <c r="H776" s="410">
        <v>0</v>
      </c>
      <c r="I776" s="397">
        <v>1</v>
      </c>
      <c r="J776" s="397">
        <v>6.98</v>
      </c>
      <c r="K776" s="410">
        <v>1</v>
      </c>
      <c r="L776" s="397">
        <v>1</v>
      </c>
      <c r="M776" s="398">
        <v>6.98</v>
      </c>
    </row>
    <row r="777" spans="1:13" ht="14.4" customHeight="1" x14ac:dyDescent="0.3">
      <c r="A777" s="393" t="s">
        <v>1597</v>
      </c>
      <c r="B777" s="394" t="s">
        <v>1462</v>
      </c>
      <c r="C777" s="394" t="s">
        <v>585</v>
      </c>
      <c r="D777" s="394" t="s">
        <v>586</v>
      </c>
      <c r="E777" s="394" t="s">
        <v>587</v>
      </c>
      <c r="F777" s="397"/>
      <c r="G777" s="397"/>
      <c r="H777" s="410">
        <v>0</v>
      </c>
      <c r="I777" s="397">
        <v>1</v>
      </c>
      <c r="J777" s="397">
        <v>190.48</v>
      </c>
      <c r="K777" s="410">
        <v>1</v>
      </c>
      <c r="L777" s="397">
        <v>1</v>
      </c>
      <c r="M777" s="398">
        <v>190.48</v>
      </c>
    </row>
    <row r="778" spans="1:13" ht="14.4" customHeight="1" x14ac:dyDescent="0.3">
      <c r="A778" s="393" t="s">
        <v>1597</v>
      </c>
      <c r="B778" s="394" t="s">
        <v>1462</v>
      </c>
      <c r="C778" s="394" t="s">
        <v>589</v>
      </c>
      <c r="D778" s="394" t="s">
        <v>586</v>
      </c>
      <c r="E778" s="394" t="s">
        <v>590</v>
      </c>
      <c r="F778" s="397"/>
      <c r="G778" s="397"/>
      <c r="H778" s="410">
        <v>0</v>
      </c>
      <c r="I778" s="397">
        <v>4</v>
      </c>
      <c r="J778" s="397">
        <v>2449.04</v>
      </c>
      <c r="K778" s="410">
        <v>1</v>
      </c>
      <c r="L778" s="397">
        <v>4</v>
      </c>
      <c r="M778" s="398">
        <v>2449.04</v>
      </c>
    </row>
    <row r="779" spans="1:13" ht="14.4" customHeight="1" x14ac:dyDescent="0.3">
      <c r="A779" s="393" t="s">
        <v>1597</v>
      </c>
      <c r="B779" s="394" t="s">
        <v>1732</v>
      </c>
      <c r="C779" s="394" t="s">
        <v>1733</v>
      </c>
      <c r="D779" s="394" t="s">
        <v>1734</v>
      </c>
      <c r="E779" s="394" t="s">
        <v>1735</v>
      </c>
      <c r="F779" s="397"/>
      <c r="G779" s="397"/>
      <c r="H779" s="410">
        <v>0</v>
      </c>
      <c r="I779" s="397">
        <v>1</v>
      </c>
      <c r="J779" s="397">
        <v>156.25</v>
      </c>
      <c r="K779" s="410">
        <v>1</v>
      </c>
      <c r="L779" s="397">
        <v>1</v>
      </c>
      <c r="M779" s="398">
        <v>156.25</v>
      </c>
    </row>
    <row r="780" spans="1:13" ht="14.4" customHeight="1" x14ac:dyDescent="0.3">
      <c r="A780" s="393" t="s">
        <v>1597</v>
      </c>
      <c r="B780" s="394" t="s">
        <v>1732</v>
      </c>
      <c r="C780" s="394" t="s">
        <v>2289</v>
      </c>
      <c r="D780" s="394" t="s">
        <v>2290</v>
      </c>
      <c r="E780" s="394" t="s">
        <v>1394</v>
      </c>
      <c r="F780" s="397"/>
      <c r="G780" s="397"/>
      <c r="H780" s="410">
        <v>0</v>
      </c>
      <c r="I780" s="397">
        <v>1</v>
      </c>
      <c r="J780" s="397">
        <v>193.14</v>
      </c>
      <c r="K780" s="410">
        <v>1</v>
      </c>
      <c r="L780" s="397">
        <v>1</v>
      </c>
      <c r="M780" s="398">
        <v>193.14</v>
      </c>
    </row>
    <row r="781" spans="1:13" ht="14.4" customHeight="1" x14ac:dyDescent="0.3">
      <c r="A781" s="393" t="s">
        <v>1597</v>
      </c>
      <c r="B781" s="394" t="s">
        <v>1468</v>
      </c>
      <c r="C781" s="394" t="s">
        <v>2291</v>
      </c>
      <c r="D781" s="394" t="s">
        <v>1572</v>
      </c>
      <c r="E781" s="394"/>
      <c r="F781" s="397">
        <v>1</v>
      </c>
      <c r="G781" s="397">
        <v>0</v>
      </c>
      <c r="H781" s="410"/>
      <c r="I781" s="397"/>
      <c r="J781" s="397"/>
      <c r="K781" s="410"/>
      <c r="L781" s="397">
        <v>1</v>
      </c>
      <c r="M781" s="398">
        <v>0</v>
      </c>
    </row>
    <row r="782" spans="1:13" ht="14.4" customHeight="1" x14ac:dyDescent="0.3">
      <c r="A782" s="393" t="s">
        <v>1597</v>
      </c>
      <c r="B782" s="394" t="s">
        <v>1468</v>
      </c>
      <c r="C782" s="394" t="s">
        <v>1744</v>
      </c>
      <c r="D782" s="394" t="s">
        <v>1572</v>
      </c>
      <c r="E782" s="394"/>
      <c r="F782" s="397">
        <v>1</v>
      </c>
      <c r="G782" s="397">
        <v>497.53</v>
      </c>
      <c r="H782" s="410">
        <v>1</v>
      </c>
      <c r="I782" s="397"/>
      <c r="J782" s="397"/>
      <c r="K782" s="410">
        <v>0</v>
      </c>
      <c r="L782" s="397">
        <v>1</v>
      </c>
      <c r="M782" s="398">
        <v>497.53</v>
      </c>
    </row>
    <row r="783" spans="1:13" ht="14.4" customHeight="1" x14ac:dyDescent="0.3">
      <c r="A783" s="393" t="s">
        <v>1597</v>
      </c>
      <c r="B783" s="394" t="s">
        <v>1480</v>
      </c>
      <c r="C783" s="394" t="s">
        <v>1855</v>
      </c>
      <c r="D783" s="394" t="s">
        <v>1856</v>
      </c>
      <c r="E783" s="394" t="s">
        <v>1482</v>
      </c>
      <c r="F783" s="397">
        <v>2</v>
      </c>
      <c r="G783" s="397">
        <v>666.62</v>
      </c>
      <c r="H783" s="410">
        <v>1</v>
      </c>
      <c r="I783" s="397"/>
      <c r="J783" s="397"/>
      <c r="K783" s="410">
        <v>0</v>
      </c>
      <c r="L783" s="397">
        <v>2</v>
      </c>
      <c r="M783" s="398">
        <v>666.62</v>
      </c>
    </row>
    <row r="784" spans="1:13" ht="14.4" customHeight="1" x14ac:dyDescent="0.3">
      <c r="A784" s="393" t="s">
        <v>1597</v>
      </c>
      <c r="B784" s="394" t="s">
        <v>1480</v>
      </c>
      <c r="C784" s="394" t="s">
        <v>1096</v>
      </c>
      <c r="D784" s="394" t="s">
        <v>1481</v>
      </c>
      <c r="E784" s="394" t="s">
        <v>1482</v>
      </c>
      <c r="F784" s="397"/>
      <c r="G784" s="397"/>
      <c r="H784" s="410">
        <v>0</v>
      </c>
      <c r="I784" s="397">
        <v>4</v>
      </c>
      <c r="J784" s="397">
        <v>1333.24</v>
      </c>
      <c r="K784" s="410">
        <v>1</v>
      </c>
      <c r="L784" s="397">
        <v>4</v>
      </c>
      <c r="M784" s="398">
        <v>1333.24</v>
      </c>
    </row>
    <row r="785" spans="1:13" ht="14.4" customHeight="1" x14ac:dyDescent="0.3">
      <c r="A785" s="393" t="s">
        <v>1597</v>
      </c>
      <c r="B785" s="394" t="s">
        <v>1486</v>
      </c>
      <c r="C785" s="394" t="s">
        <v>1790</v>
      </c>
      <c r="D785" s="394" t="s">
        <v>1791</v>
      </c>
      <c r="E785" s="394" t="s">
        <v>1792</v>
      </c>
      <c r="F785" s="397"/>
      <c r="G785" s="397"/>
      <c r="H785" s="410">
        <v>0</v>
      </c>
      <c r="I785" s="397">
        <v>1</v>
      </c>
      <c r="J785" s="397">
        <v>399.92</v>
      </c>
      <c r="K785" s="410">
        <v>1</v>
      </c>
      <c r="L785" s="397">
        <v>1</v>
      </c>
      <c r="M785" s="398">
        <v>399.92</v>
      </c>
    </row>
    <row r="786" spans="1:13" ht="14.4" customHeight="1" x14ac:dyDescent="0.3">
      <c r="A786" s="393" t="s">
        <v>1597</v>
      </c>
      <c r="B786" s="394" t="s">
        <v>1847</v>
      </c>
      <c r="C786" s="394" t="s">
        <v>1873</v>
      </c>
      <c r="D786" s="394" t="s">
        <v>1849</v>
      </c>
      <c r="E786" s="394" t="s">
        <v>1874</v>
      </c>
      <c r="F786" s="397"/>
      <c r="G786" s="397"/>
      <c r="H786" s="410">
        <v>0</v>
      </c>
      <c r="I786" s="397">
        <v>1</v>
      </c>
      <c r="J786" s="397">
        <v>48.31</v>
      </c>
      <c r="K786" s="410">
        <v>1</v>
      </c>
      <c r="L786" s="397">
        <v>1</v>
      </c>
      <c r="M786" s="398">
        <v>48.31</v>
      </c>
    </row>
    <row r="787" spans="1:13" ht="14.4" customHeight="1" x14ac:dyDescent="0.3">
      <c r="A787" s="393" t="s">
        <v>1597</v>
      </c>
      <c r="B787" s="394" t="s">
        <v>1847</v>
      </c>
      <c r="C787" s="394" t="s">
        <v>2132</v>
      </c>
      <c r="D787" s="394" t="s">
        <v>1849</v>
      </c>
      <c r="E787" s="394" t="s">
        <v>2133</v>
      </c>
      <c r="F787" s="397">
        <v>3</v>
      </c>
      <c r="G787" s="397">
        <v>0</v>
      </c>
      <c r="H787" s="410"/>
      <c r="I787" s="397"/>
      <c r="J787" s="397"/>
      <c r="K787" s="410"/>
      <c r="L787" s="397">
        <v>3</v>
      </c>
      <c r="M787" s="398">
        <v>0</v>
      </c>
    </row>
    <row r="788" spans="1:13" ht="14.4" customHeight="1" x14ac:dyDescent="0.3">
      <c r="A788" s="393" t="s">
        <v>1597</v>
      </c>
      <c r="B788" s="394" t="s">
        <v>1489</v>
      </c>
      <c r="C788" s="394" t="s">
        <v>1884</v>
      </c>
      <c r="D788" s="394" t="s">
        <v>1885</v>
      </c>
      <c r="E788" s="394" t="s">
        <v>1886</v>
      </c>
      <c r="F788" s="397">
        <v>1</v>
      </c>
      <c r="G788" s="397">
        <v>124.51</v>
      </c>
      <c r="H788" s="410">
        <v>1</v>
      </c>
      <c r="I788" s="397"/>
      <c r="J788" s="397"/>
      <c r="K788" s="410">
        <v>0</v>
      </c>
      <c r="L788" s="397">
        <v>1</v>
      </c>
      <c r="M788" s="398">
        <v>124.51</v>
      </c>
    </row>
    <row r="789" spans="1:13" ht="14.4" customHeight="1" x14ac:dyDescent="0.3">
      <c r="A789" s="393" t="s">
        <v>1597</v>
      </c>
      <c r="B789" s="394" t="s">
        <v>1489</v>
      </c>
      <c r="C789" s="394" t="s">
        <v>1909</v>
      </c>
      <c r="D789" s="394" t="s">
        <v>1910</v>
      </c>
      <c r="E789" s="394" t="s">
        <v>1911</v>
      </c>
      <c r="F789" s="397"/>
      <c r="G789" s="397"/>
      <c r="H789" s="410">
        <v>0</v>
      </c>
      <c r="I789" s="397">
        <v>4</v>
      </c>
      <c r="J789" s="397">
        <v>130.96</v>
      </c>
      <c r="K789" s="410">
        <v>1</v>
      </c>
      <c r="L789" s="397">
        <v>4</v>
      </c>
      <c r="M789" s="398">
        <v>130.96</v>
      </c>
    </row>
    <row r="790" spans="1:13" ht="14.4" customHeight="1" x14ac:dyDescent="0.3">
      <c r="A790" s="393" t="s">
        <v>1597</v>
      </c>
      <c r="B790" s="394" t="s">
        <v>1489</v>
      </c>
      <c r="C790" s="394" t="s">
        <v>2269</v>
      </c>
      <c r="D790" s="394" t="s">
        <v>1907</v>
      </c>
      <c r="E790" s="394" t="s">
        <v>2270</v>
      </c>
      <c r="F790" s="397">
        <v>1</v>
      </c>
      <c r="G790" s="397">
        <v>0</v>
      </c>
      <c r="H790" s="410"/>
      <c r="I790" s="397"/>
      <c r="J790" s="397"/>
      <c r="K790" s="410"/>
      <c r="L790" s="397">
        <v>1</v>
      </c>
      <c r="M790" s="398">
        <v>0</v>
      </c>
    </row>
    <row r="791" spans="1:13" ht="14.4" customHeight="1" x14ac:dyDescent="0.3">
      <c r="A791" s="393" t="s">
        <v>1597</v>
      </c>
      <c r="B791" s="394" t="s">
        <v>1489</v>
      </c>
      <c r="C791" s="394" t="s">
        <v>1912</v>
      </c>
      <c r="D791" s="394" t="s">
        <v>1907</v>
      </c>
      <c r="E791" s="394" t="s">
        <v>1913</v>
      </c>
      <c r="F791" s="397">
        <v>1</v>
      </c>
      <c r="G791" s="397">
        <v>49.12</v>
      </c>
      <c r="H791" s="410">
        <v>1</v>
      </c>
      <c r="I791" s="397"/>
      <c r="J791" s="397"/>
      <c r="K791" s="410">
        <v>0</v>
      </c>
      <c r="L791" s="397">
        <v>1</v>
      </c>
      <c r="M791" s="398">
        <v>49.12</v>
      </c>
    </row>
    <row r="792" spans="1:13" ht="14.4" customHeight="1" x14ac:dyDescent="0.3">
      <c r="A792" s="393" t="s">
        <v>1597</v>
      </c>
      <c r="B792" s="394" t="s">
        <v>1489</v>
      </c>
      <c r="C792" s="394" t="s">
        <v>2438</v>
      </c>
      <c r="D792" s="394" t="s">
        <v>2439</v>
      </c>
      <c r="E792" s="394" t="s">
        <v>1804</v>
      </c>
      <c r="F792" s="397">
        <v>1</v>
      </c>
      <c r="G792" s="397">
        <v>147.36000000000001</v>
      </c>
      <c r="H792" s="410">
        <v>1</v>
      </c>
      <c r="I792" s="397"/>
      <c r="J792" s="397"/>
      <c r="K792" s="410">
        <v>0</v>
      </c>
      <c r="L792" s="397">
        <v>1</v>
      </c>
      <c r="M792" s="398">
        <v>147.36000000000001</v>
      </c>
    </row>
    <row r="793" spans="1:13" ht="14.4" customHeight="1" x14ac:dyDescent="0.3">
      <c r="A793" s="393" t="s">
        <v>1597</v>
      </c>
      <c r="B793" s="394" t="s">
        <v>1489</v>
      </c>
      <c r="C793" s="394" t="s">
        <v>2001</v>
      </c>
      <c r="D793" s="394" t="s">
        <v>1806</v>
      </c>
      <c r="E793" s="394" t="s">
        <v>1886</v>
      </c>
      <c r="F793" s="397"/>
      <c r="G793" s="397"/>
      <c r="H793" s="410">
        <v>0</v>
      </c>
      <c r="I793" s="397">
        <v>6</v>
      </c>
      <c r="J793" s="397">
        <v>641.94000000000005</v>
      </c>
      <c r="K793" s="410">
        <v>1</v>
      </c>
      <c r="L793" s="397">
        <v>6</v>
      </c>
      <c r="M793" s="398">
        <v>641.94000000000005</v>
      </c>
    </row>
    <row r="794" spans="1:13" ht="14.4" customHeight="1" x14ac:dyDescent="0.3">
      <c r="A794" s="393" t="s">
        <v>1597</v>
      </c>
      <c r="B794" s="394" t="s">
        <v>1808</v>
      </c>
      <c r="C794" s="394" t="s">
        <v>2440</v>
      </c>
      <c r="D794" s="394" t="s">
        <v>2441</v>
      </c>
      <c r="E794" s="394" t="s">
        <v>2442</v>
      </c>
      <c r="F794" s="397"/>
      <c r="G794" s="397"/>
      <c r="H794" s="410">
        <v>0</v>
      </c>
      <c r="I794" s="397">
        <v>1</v>
      </c>
      <c r="J794" s="397">
        <v>31.57</v>
      </c>
      <c r="K794" s="410">
        <v>1</v>
      </c>
      <c r="L794" s="397">
        <v>1</v>
      </c>
      <c r="M794" s="398">
        <v>31.57</v>
      </c>
    </row>
    <row r="795" spans="1:13" ht="14.4" customHeight="1" x14ac:dyDescent="0.3">
      <c r="A795" s="393" t="s">
        <v>1597</v>
      </c>
      <c r="B795" s="394" t="s">
        <v>1808</v>
      </c>
      <c r="C795" s="394" t="s">
        <v>2443</v>
      </c>
      <c r="D795" s="394" t="s">
        <v>2444</v>
      </c>
      <c r="E795" s="394" t="s">
        <v>2445</v>
      </c>
      <c r="F795" s="397"/>
      <c r="G795" s="397"/>
      <c r="H795" s="410">
        <v>0</v>
      </c>
      <c r="I795" s="397">
        <v>1</v>
      </c>
      <c r="J795" s="397">
        <v>42.08</v>
      </c>
      <c r="K795" s="410">
        <v>1</v>
      </c>
      <c r="L795" s="397">
        <v>1</v>
      </c>
      <c r="M795" s="398">
        <v>42.08</v>
      </c>
    </row>
    <row r="796" spans="1:13" ht="14.4" customHeight="1" x14ac:dyDescent="0.3">
      <c r="A796" s="393" t="s">
        <v>1597</v>
      </c>
      <c r="B796" s="394" t="s">
        <v>1917</v>
      </c>
      <c r="C796" s="394" t="s">
        <v>2446</v>
      </c>
      <c r="D796" s="394" t="s">
        <v>2031</v>
      </c>
      <c r="E796" s="394" t="s">
        <v>2447</v>
      </c>
      <c r="F796" s="397"/>
      <c r="G796" s="397"/>
      <c r="H796" s="410">
        <v>0</v>
      </c>
      <c r="I796" s="397">
        <v>1</v>
      </c>
      <c r="J796" s="397">
        <v>130.1</v>
      </c>
      <c r="K796" s="410">
        <v>1</v>
      </c>
      <c r="L796" s="397">
        <v>1</v>
      </c>
      <c r="M796" s="398">
        <v>130.1</v>
      </c>
    </row>
    <row r="797" spans="1:13" ht="14.4" customHeight="1" x14ac:dyDescent="0.3">
      <c r="A797" s="393" t="s">
        <v>1597</v>
      </c>
      <c r="B797" s="394" t="s">
        <v>1922</v>
      </c>
      <c r="C797" s="394" t="s">
        <v>1923</v>
      </c>
      <c r="D797" s="394" t="s">
        <v>1924</v>
      </c>
      <c r="E797" s="394" t="s">
        <v>1925</v>
      </c>
      <c r="F797" s="397"/>
      <c r="G797" s="397"/>
      <c r="H797" s="410">
        <v>0</v>
      </c>
      <c r="I797" s="397">
        <v>1</v>
      </c>
      <c r="J797" s="397">
        <v>443.52</v>
      </c>
      <c r="K797" s="410">
        <v>1</v>
      </c>
      <c r="L797" s="397">
        <v>1</v>
      </c>
      <c r="M797" s="398">
        <v>443.52</v>
      </c>
    </row>
    <row r="798" spans="1:13" ht="14.4" customHeight="1" x14ac:dyDescent="0.3">
      <c r="A798" s="393" t="s">
        <v>1597</v>
      </c>
      <c r="B798" s="394" t="s">
        <v>1922</v>
      </c>
      <c r="C798" s="394" t="s">
        <v>1926</v>
      </c>
      <c r="D798" s="394" t="s">
        <v>1924</v>
      </c>
      <c r="E798" s="394" t="s">
        <v>1927</v>
      </c>
      <c r="F798" s="397"/>
      <c r="G798" s="397"/>
      <c r="H798" s="410">
        <v>0</v>
      </c>
      <c r="I798" s="397">
        <v>1</v>
      </c>
      <c r="J798" s="397">
        <v>887.05</v>
      </c>
      <c r="K798" s="410">
        <v>1</v>
      </c>
      <c r="L798" s="397">
        <v>1</v>
      </c>
      <c r="M798" s="398">
        <v>887.05</v>
      </c>
    </row>
    <row r="799" spans="1:13" ht="14.4" customHeight="1" x14ac:dyDescent="0.3">
      <c r="A799" s="393" t="s">
        <v>1597</v>
      </c>
      <c r="B799" s="394" t="s">
        <v>1941</v>
      </c>
      <c r="C799" s="394" t="s">
        <v>2148</v>
      </c>
      <c r="D799" s="394" t="s">
        <v>2149</v>
      </c>
      <c r="E799" s="394" t="s">
        <v>2055</v>
      </c>
      <c r="F799" s="397"/>
      <c r="G799" s="397"/>
      <c r="H799" s="410">
        <v>0</v>
      </c>
      <c r="I799" s="397">
        <v>1</v>
      </c>
      <c r="J799" s="397">
        <v>232.44</v>
      </c>
      <c r="K799" s="410">
        <v>1</v>
      </c>
      <c r="L799" s="397">
        <v>1</v>
      </c>
      <c r="M799" s="398">
        <v>232.44</v>
      </c>
    </row>
    <row r="800" spans="1:13" ht="14.4" customHeight="1" x14ac:dyDescent="0.3">
      <c r="A800" s="393" t="s">
        <v>1597</v>
      </c>
      <c r="B800" s="394" t="s">
        <v>1945</v>
      </c>
      <c r="C800" s="394" t="s">
        <v>2448</v>
      </c>
      <c r="D800" s="394" t="s">
        <v>1947</v>
      </c>
      <c r="E800" s="394" t="s">
        <v>2449</v>
      </c>
      <c r="F800" s="397">
        <v>3</v>
      </c>
      <c r="G800" s="397">
        <v>0</v>
      </c>
      <c r="H800" s="410"/>
      <c r="I800" s="397"/>
      <c r="J800" s="397"/>
      <c r="K800" s="410"/>
      <c r="L800" s="397">
        <v>3</v>
      </c>
      <c r="M800" s="398">
        <v>0</v>
      </c>
    </row>
    <row r="801" spans="1:13" ht="14.4" customHeight="1" x14ac:dyDescent="0.3">
      <c r="A801" s="393" t="s">
        <v>1597</v>
      </c>
      <c r="B801" s="394" t="s">
        <v>1505</v>
      </c>
      <c r="C801" s="394" t="s">
        <v>817</v>
      </c>
      <c r="D801" s="394" t="s">
        <v>1165</v>
      </c>
      <c r="E801" s="394" t="s">
        <v>1166</v>
      </c>
      <c r="F801" s="397"/>
      <c r="G801" s="397"/>
      <c r="H801" s="410">
        <v>0</v>
      </c>
      <c r="I801" s="397">
        <v>1</v>
      </c>
      <c r="J801" s="397">
        <v>137.6</v>
      </c>
      <c r="K801" s="410">
        <v>1</v>
      </c>
      <c r="L801" s="397">
        <v>1</v>
      </c>
      <c r="M801" s="398">
        <v>137.6</v>
      </c>
    </row>
    <row r="802" spans="1:13" ht="14.4" customHeight="1" x14ac:dyDescent="0.3">
      <c r="A802" s="393" t="s">
        <v>1598</v>
      </c>
      <c r="B802" s="394" t="s">
        <v>1462</v>
      </c>
      <c r="C802" s="394" t="s">
        <v>2450</v>
      </c>
      <c r="D802" s="394" t="s">
        <v>2272</v>
      </c>
      <c r="E802" s="394" t="s">
        <v>2451</v>
      </c>
      <c r="F802" s="397"/>
      <c r="G802" s="397"/>
      <c r="H802" s="410"/>
      <c r="I802" s="397">
        <v>2</v>
      </c>
      <c r="J802" s="397">
        <v>0</v>
      </c>
      <c r="K802" s="410"/>
      <c r="L802" s="397">
        <v>2</v>
      </c>
      <c r="M802" s="398">
        <v>0</v>
      </c>
    </row>
    <row r="803" spans="1:13" ht="14.4" customHeight="1" x14ac:dyDescent="0.3">
      <c r="A803" s="393" t="s">
        <v>1598</v>
      </c>
      <c r="B803" s="394" t="s">
        <v>1462</v>
      </c>
      <c r="C803" s="394" t="s">
        <v>1708</v>
      </c>
      <c r="D803" s="394" t="s">
        <v>586</v>
      </c>
      <c r="E803" s="394" t="s">
        <v>1709</v>
      </c>
      <c r="F803" s="397"/>
      <c r="G803" s="397"/>
      <c r="H803" s="410">
        <v>0</v>
      </c>
      <c r="I803" s="397">
        <v>9</v>
      </c>
      <c r="J803" s="397">
        <v>857.15999999999985</v>
      </c>
      <c r="K803" s="410">
        <v>1</v>
      </c>
      <c r="L803" s="397">
        <v>9</v>
      </c>
      <c r="M803" s="398">
        <v>857.15999999999985</v>
      </c>
    </row>
    <row r="804" spans="1:13" ht="14.4" customHeight="1" x14ac:dyDescent="0.3">
      <c r="A804" s="393" t="s">
        <v>1598</v>
      </c>
      <c r="B804" s="394" t="s">
        <v>1466</v>
      </c>
      <c r="C804" s="394" t="s">
        <v>1022</v>
      </c>
      <c r="D804" s="394" t="s">
        <v>1023</v>
      </c>
      <c r="E804" s="394" t="s">
        <v>496</v>
      </c>
      <c r="F804" s="397"/>
      <c r="G804" s="397"/>
      <c r="H804" s="410">
        <v>0</v>
      </c>
      <c r="I804" s="397">
        <v>1</v>
      </c>
      <c r="J804" s="397">
        <v>56.01</v>
      </c>
      <c r="K804" s="410">
        <v>1</v>
      </c>
      <c r="L804" s="397">
        <v>1</v>
      </c>
      <c r="M804" s="398">
        <v>56.01</v>
      </c>
    </row>
    <row r="805" spans="1:13" ht="14.4" customHeight="1" x14ac:dyDescent="0.3">
      <c r="A805" s="393" t="s">
        <v>1598</v>
      </c>
      <c r="B805" s="394" t="s">
        <v>1728</v>
      </c>
      <c r="C805" s="394" t="s">
        <v>1729</v>
      </c>
      <c r="D805" s="394" t="s">
        <v>1730</v>
      </c>
      <c r="E805" s="394" t="s">
        <v>1731</v>
      </c>
      <c r="F805" s="397"/>
      <c r="G805" s="397"/>
      <c r="H805" s="410"/>
      <c r="I805" s="397">
        <v>5</v>
      </c>
      <c r="J805" s="397">
        <v>0</v>
      </c>
      <c r="K805" s="410"/>
      <c r="L805" s="397">
        <v>5</v>
      </c>
      <c r="M805" s="398">
        <v>0</v>
      </c>
    </row>
    <row r="806" spans="1:13" ht="14.4" customHeight="1" x14ac:dyDescent="0.3">
      <c r="A806" s="393" t="s">
        <v>1598</v>
      </c>
      <c r="B806" s="394" t="s">
        <v>1745</v>
      </c>
      <c r="C806" s="394" t="s">
        <v>2452</v>
      </c>
      <c r="D806" s="394" t="s">
        <v>2453</v>
      </c>
      <c r="E806" s="394" t="s">
        <v>2454</v>
      </c>
      <c r="F806" s="397">
        <v>1</v>
      </c>
      <c r="G806" s="397">
        <v>42.18</v>
      </c>
      <c r="H806" s="410">
        <v>1</v>
      </c>
      <c r="I806" s="397"/>
      <c r="J806" s="397"/>
      <c r="K806" s="410">
        <v>0</v>
      </c>
      <c r="L806" s="397">
        <v>1</v>
      </c>
      <c r="M806" s="398">
        <v>42.18</v>
      </c>
    </row>
    <row r="807" spans="1:13" ht="14.4" customHeight="1" x14ac:dyDescent="0.3">
      <c r="A807" s="393" t="s">
        <v>1598</v>
      </c>
      <c r="B807" s="394" t="s">
        <v>1749</v>
      </c>
      <c r="C807" s="394" t="s">
        <v>1750</v>
      </c>
      <c r="D807" s="394" t="s">
        <v>1751</v>
      </c>
      <c r="E807" s="394" t="s">
        <v>1752</v>
      </c>
      <c r="F807" s="397"/>
      <c r="G807" s="397"/>
      <c r="H807" s="410">
        <v>0</v>
      </c>
      <c r="I807" s="397">
        <v>1</v>
      </c>
      <c r="J807" s="397">
        <v>41.89</v>
      </c>
      <c r="K807" s="410">
        <v>1</v>
      </c>
      <c r="L807" s="397">
        <v>1</v>
      </c>
      <c r="M807" s="398">
        <v>41.89</v>
      </c>
    </row>
    <row r="808" spans="1:13" ht="14.4" customHeight="1" x14ac:dyDescent="0.3">
      <c r="A808" s="393" t="s">
        <v>1598</v>
      </c>
      <c r="B808" s="394" t="s">
        <v>1755</v>
      </c>
      <c r="C808" s="394" t="s">
        <v>2455</v>
      </c>
      <c r="D808" s="394" t="s">
        <v>2456</v>
      </c>
      <c r="E808" s="394" t="s">
        <v>785</v>
      </c>
      <c r="F808" s="397">
        <v>1</v>
      </c>
      <c r="G808" s="397">
        <v>44.89</v>
      </c>
      <c r="H808" s="410">
        <v>1</v>
      </c>
      <c r="I808" s="397"/>
      <c r="J808" s="397"/>
      <c r="K808" s="410">
        <v>0</v>
      </c>
      <c r="L808" s="397">
        <v>1</v>
      </c>
      <c r="M808" s="398">
        <v>44.89</v>
      </c>
    </row>
    <row r="809" spans="1:13" ht="14.4" customHeight="1" x14ac:dyDescent="0.3">
      <c r="A809" s="393" t="s">
        <v>1598</v>
      </c>
      <c r="B809" s="394" t="s">
        <v>2404</v>
      </c>
      <c r="C809" s="394" t="s">
        <v>2407</v>
      </c>
      <c r="D809" s="394" t="s">
        <v>2406</v>
      </c>
      <c r="E809" s="394" t="s">
        <v>2408</v>
      </c>
      <c r="F809" s="397"/>
      <c r="G809" s="397"/>
      <c r="H809" s="410">
        <v>0</v>
      </c>
      <c r="I809" s="397">
        <v>2</v>
      </c>
      <c r="J809" s="397">
        <v>141.6</v>
      </c>
      <c r="K809" s="410">
        <v>1</v>
      </c>
      <c r="L809" s="397">
        <v>2</v>
      </c>
      <c r="M809" s="398">
        <v>141.6</v>
      </c>
    </row>
    <row r="810" spans="1:13" ht="14.4" customHeight="1" x14ac:dyDescent="0.3">
      <c r="A810" s="393" t="s">
        <v>1598</v>
      </c>
      <c r="B810" s="394" t="s">
        <v>2404</v>
      </c>
      <c r="C810" s="394" t="s">
        <v>2457</v>
      </c>
      <c r="D810" s="394" t="s">
        <v>2458</v>
      </c>
      <c r="E810" s="394" t="s">
        <v>2459</v>
      </c>
      <c r="F810" s="397">
        <v>1</v>
      </c>
      <c r="G810" s="397">
        <v>0</v>
      </c>
      <c r="H810" s="410"/>
      <c r="I810" s="397"/>
      <c r="J810" s="397"/>
      <c r="K810" s="410"/>
      <c r="L810" s="397">
        <v>1</v>
      </c>
      <c r="M810" s="398">
        <v>0</v>
      </c>
    </row>
    <row r="811" spans="1:13" ht="14.4" customHeight="1" x14ac:dyDescent="0.3">
      <c r="A811" s="393" t="s">
        <v>1598</v>
      </c>
      <c r="B811" s="394" t="s">
        <v>1768</v>
      </c>
      <c r="C811" s="394" t="s">
        <v>2460</v>
      </c>
      <c r="D811" s="394" t="s">
        <v>2461</v>
      </c>
      <c r="E811" s="394" t="s">
        <v>2106</v>
      </c>
      <c r="F811" s="397">
        <v>1</v>
      </c>
      <c r="G811" s="397">
        <v>56.94</v>
      </c>
      <c r="H811" s="410">
        <v>1</v>
      </c>
      <c r="I811" s="397"/>
      <c r="J811" s="397"/>
      <c r="K811" s="410">
        <v>0</v>
      </c>
      <c r="L811" s="397">
        <v>1</v>
      </c>
      <c r="M811" s="398">
        <v>56.94</v>
      </c>
    </row>
    <row r="812" spans="1:13" ht="14.4" customHeight="1" x14ac:dyDescent="0.3">
      <c r="A812" s="393" t="s">
        <v>1598</v>
      </c>
      <c r="B812" s="394" t="s">
        <v>1834</v>
      </c>
      <c r="C812" s="394" t="s">
        <v>1988</v>
      </c>
      <c r="D812" s="394" t="s">
        <v>1989</v>
      </c>
      <c r="E812" s="394" t="s">
        <v>1990</v>
      </c>
      <c r="F812" s="397">
        <v>6</v>
      </c>
      <c r="G812" s="397">
        <v>0</v>
      </c>
      <c r="H812" s="410"/>
      <c r="I812" s="397"/>
      <c r="J812" s="397"/>
      <c r="K812" s="410"/>
      <c r="L812" s="397">
        <v>6</v>
      </c>
      <c r="M812" s="398">
        <v>0</v>
      </c>
    </row>
    <row r="813" spans="1:13" ht="14.4" customHeight="1" x14ac:dyDescent="0.3">
      <c r="A813" s="393" t="s">
        <v>1598</v>
      </c>
      <c r="B813" s="394" t="s">
        <v>1480</v>
      </c>
      <c r="C813" s="394" t="s">
        <v>1855</v>
      </c>
      <c r="D813" s="394" t="s">
        <v>1856</v>
      </c>
      <c r="E813" s="394" t="s">
        <v>1482</v>
      </c>
      <c r="F813" s="397">
        <v>2</v>
      </c>
      <c r="G813" s="397">
        <v>666.62</v>
      </c>
      <c r="H813" s="410">
        <v>1</v>
      </c>
      <c r="I813" s="397"/>
      <c r="J813" s="397"/>
      <c r="K813" s="410">
        <v>0</v>
      </c>
      <c r="L813" s="397">
        <v>2</v>
      </c>
      <c r="M813" s="398">
        <v>666.62</v>
      </c>
    </row>
    <row r="814" spans="1:13" ht="14.4" customHeight="1" x14ac:dyDescent="0.3">
      <c r="A814" s="393" t="s">
        <v>1598</v>
      </c>
      <c r="B814" s="394" t="s">
        <v>1480</v>
      </c>
      <c r="C814" s="394" t="s">
        <v>1954</v>
      </c>
      <c r="D814" s="394" t="s">
        <v>1481</v>
      </c>
      <c r="E814" s="394" t="s">
        <v>1955</v>
      </c>
      <c r="F814" s="397">
        <v>1</v>
      </c>
      <c r="G814" s="397">
        <v>0</v>
      </c>
      <c r="H814" s="410"/>
      <c r="I814" s="397"/>
      <c r="J814" s="397"/>
      <c r="K814" s="410"/>
      <c r="L814" s="397">
        <v>1</v>
      </c>
      <c r="M814" s="398">
        <v>0</v>
      </c>
    </row>
    <row r="815" spans="1:13" ht="14.4" customHeight="1" x14ac:dyDescent="0.3">
      <c r="A815" s="393" t="s">
        <v>1598</v>
      </c>
      <c r="B815" s="394" t="s">
        <v>1480</v>
      </c>
      <c r="C815" s="394" t="s">
        <v>1096</v>
      </c>
      <c r="D815" s="394" t="s">
        <v>1481</v>
      </c>
      <c r="E815" s="394" t="s">
        <v>1482</v>
      </c>
      <c r="F815" s="397"/>
      <c r="G815" s="397"/>
      <c r="H815" s="410">
        <v>0</v>
      </c>
      <c r="I815" s="397">
        <v>80</v>
      </c>
      <c r="J815" s="397">
        <v>26664.799999999999</v>
      </c>
      <c r="K815" s="410">
        <v>1</v>
      </c>
      <c r="L815" s="397">
        <v>80</v>
      </c>
      <c r="M815" s="398">
        <v>26664.799999999999</v>
      </c>
    </row>
    <row r="816" spans="1:13" ht="14.4" customHeight="1" x14ac:dyDescent="0.3">
      <c r="A816" s="393" t="s">
        <v>1598</v>
      </c>
      <c r="B816" s="394" t="s">
        <v>1480</v>
      </c>
      <c r="C816" s="394" t="s">
        <v>2462</v>
      </c>
      <c r="D816" s="394" t="s">
        <v>2463</v>
      </c>
      <c r="E816" s="394" t="s">
        <v>2464</v>
      </c>
      <c r="F816" s="397">
        <v>1</v>
      </c>
      <c r="G816" s="397">
        <v>152.36000000000001</v>
      </c>
      <c r="H816" s="410">
        <v>1</v>
      </c>
      <c r="I816" s="397"/>
      <c r="J816" s="397"/>
      <c r="K816" s="410">
        <v>0</v>
      </c>
      <c r="L816" s="397">
        <v>1</v>
      </c>
      <c r="M816" s="398">
        <v>152.36000000000001</v>
      </c>
    </row>
    <row r="817" spans="1:13" ht="14.4" customHeight="1" x14ac:dyDescent="0.3">
      <c r="A817" s="393" t="s">
        <v>1598</v>
      </c>
      <c r="B817" s="394" t="s">
        <v>1480</v>
      </c>
      <c r="C817" s="394" t="s">
        <v>2262</v>
      </c>
      <c r="D817" s="394" t="s">
        <v>1856</v>
      </c>
      <c r="E817" s="394" t="s">
        <v>2263</v>
      </c>
      <c r="F817" s="397">
        <v>2</v>
      </c>
      <c r="G817" s="397">
        <v>666.62</v>
      </c>
      <c r="H817" s="410">
        <v>1</v>
      </c>
      <c r="I817" s="397"/>
      <c r="J817" s="397"/>
      <c r="K817" s="410">
        <v>0</v>
      </c>
      <c r="L817" s="397">
        <v>2</v>
      </c>
      <c r="M817" s="398">
        <v>666.62</v>
      </c>
    </row>
    <row r="818" spans="1:13" ht="14.4" customHeight="1" x14ac:dyDescent="0.3">
      <c r="A818" s="393" t="s">
        <v>1598</v>
      </c>
      <c r="B818" s="394" t="s">
        <v>1485</v>
      </c>
      <c r="C818" s="394" t="s">
        <v>2047</v>
      </c>
      <c r="D818" s="394" t="s">
        <v>2048</v>
      </c>
      <c r="E818" s="394" t="s">
        <v>2049</v>
      </c>
      <c r="F818" s="397"/>
      <c r="G818" s="397"/>
      <c r="H818" s="410">
        <v>0</v>
      </c>
      <c r="I818" s="397">
        <v>1</v>
      </c>
      <c r="J818" s="397">
        <v>138.16</v>
      </c>
      <c r="K818" s="410">
        <v>1</v>
      </c>
      <c r="L818" s="397">
        <v>1</v>
      </c>
      <c r="M818" s="398">
        <v>138.16</v>
      </c>
    </row>
    <row r="819" spans="1:13" ht="14.4" customHeight="1" x14ac:dyDescent="0.3">
      <c r="A819" s="393" t="s">
        <v>1598</v>
      </c>
      <c r="B819" s="394" t="s">
        <v>1485</v>
      </c>
      <c r="C819" s="394" t="s">
        <v>1845</v>
      </c>
      <c r="D819" s="394" t="s">
        <v>1846</v>
      </c>
      <c r="E819" s="394" t="s">
        <v>1717</v>
      </c>
      <c r="F819" s="397"/>
      <c r="G819" s="397"/>
      <c r="H819" s="410">
        <v>0</v>
      </c>
      <c r="I819" s="397">
        <v>2</v>
      </c>
      <c r="J819" s="397">
        <v>368.44</v>
      </c>
      <c r="K819" s="410">
        <v>1</v>
      </c>
      <c r="L819" s="397">
        <v>2</v>
      </c>
      <c r="M819" s="398">
        <v>368.44</v>
      </c>
    </row>
    <row r="820" spans="1:13" ht="14.4" customHeight="1" x14ac:dyDescent="0.3">
      <c r="A820" s="393" t="s">
        <v>1598</v>
      </c>
      <c r="B820" s="394" t="s">
        <v>1485</v>
      </c>
      <c r="C820" s="394" t="s">
        <v>1971</v>
      </c>
      <c r="D820" s="394" t="s">
        <v>1846</v>
      </c>
      <c r="E820" s="394" t="s">
        <v>1792</v>
      </c>
      <c r="F820" s="397">
        <v>1</v>
      </c>
      <c r="G820" s="397">
        <v>0</v>
      </c>
      <c r="H820" s="410"/>
      <c r="I820" s="397"/>
      <c r="J820" s="397"/>
      <c r="K820" s="410"/>
      <c r="L820" s="397">
        <v>1</v>
      </c>
      <c r="M820" s="398">
        <v>0</v>
      </c>
    </row>
    <row r="821" spans="1:13" ht="14.4" customHeight="1" x14ac:dyDescent="0.3">
      <c r="A821" s="393" t="s">
        <v>1598</v>
      </c>
      <c r="B821" s="394" t="s">
        <v>1486</v>
      </c>
      <c r="C821" s="394" t="s">
        <v>1790</v>
      </c>
      <c r="D821" s="394" t="s">
        <v>1791</v>
      </c>
      <c r="E821" s="394" t="s">
        <v>1792</v>
      </c>
      <c r="F821" s="397"/>
      <c r="G821" s="397"/>
      <c r="H821" s="410">
        <v>0</v>
      </c>
      <c r="I821" s="397">
        <v>12</v>
      </c>
      <c r="J821" s="397">
        <v>4232.8</v>
      </c>
      <c r="K821" s="410">
        <v>1</v>
      </c>
      <c r="L821" s="397">
        <v>12</v>
      </c>
      <c r="M821" s="398">
        <v>4232.8</v>
      </c>
    </row>
    <row r="822" spans="1:13" ht="14.4" customHeight="1" x14ac:dyDescent="0.3">
      <c r="A822" s="393" t="s">
        <v>1598</v>
      </c>
      <c r="B822" s="394" t="s">
        <v>1486</v>
      </c>
      <c r="C822" s="394" t="s">
        <v>1793</v>
      </c>
      <c r="D822" s="394" t="s">
        <v>1794</v>
      </c>
      <c r="E822" s="394" t="s">
        <v>1795</v>
      </c>
      <c r="F822" s="397"/>
      <c r="G822" s="397"/>
      <c r="H822" s="410">
        <v>0</v>
      </c>
      <c r="I822" s="397">
        <v>4</v>
      </c>
      <c r="J822" s="397">
        <v>687.48</v>
      </c>
      <c r="K822" s="410">
        <v>1</v>
      </c>
      <c r="L822" s="397">
        <v>4</v>
      </c>
      <c r="M822" s="398">
        <v>687.48</v>
      </c>
    </row>
    <row r="823" spans="1:13" ht="14.4" customHeight="1" x14ac:dyDescent="0.3">
      <c r="A823" s="393" t="s">
        <v>1598</v>
      </c>
      <c r="B823" s="394" t="s">
        <v>1486</v>
      </c>
      <c r="C823" s="394" t="s">
        <v>2465</v>
      </c>
      <c r="D823" s="394" t="s">
        <v>1794</v>
      </c>
      <c r="E823" s="394" t="s">
        <v>2049</v>
      </c>
      <c r="F823" s="397"/>
      <c r="G823" s="397"/>
      <c r="H823" s="410">
        <v>0</v>
      </c>
      <c r="I823" s="397">
        <v>1</v>
      </c>
      <c r="J823" s="397">
        <v>142.83000000000001</v>
      </c>
      <c r="K823" s="410">
        <v>1</v>
      </c>
      <c r="L823" s="397">
        <v>1</v>
      </c>
      <c r="M823" s="398">
        <v>142.83000000000001</v>
      </c>
    </row>
    <row r="824" spans="1:13" ht="14.4" customHeight="1" x14ac:dyDescent="0.3">
      <c r="A824" s="393" t="s">
        <v>1598</v>
      </c>
      <c r="B824" s="394" t="s">
        <v>1488</v>
      </c>
      <c r="C824" s="394" t="s">
        <v>1112</v>
      </c>
      <c r="D824" s="394" t="s">
        <v>1113</v>
      </c>
      <c r="E824" s="394" t="s">
        <v>1114</v>
      </c>
      <c r="F824" s="397"/>
      <c r="G824" s="397"/>
      <c r="H824" s="410">
        <v>0</v>
      </c>
      <c r="I824" s="397">
        <v>3</v>
      </c>
      <c r="J824" s="397">
        <v>666.75</v>
      </c>
      <c r="K824" s="410">
        <v>1</v>
      </c>
      <c r="L824" s="397">
        <v>3</v>
      </c>
      <c r="M824" s="398">
        <v>666.75</v>
      </c>
    </row>
    <row r="825" spans="1:13" ht="14.4" customHeight="1" x14ac:dyDescent="0.3">
      <c r="A825" s="393" t="s">
        <v>1598</v>
      </c>
      <c r="B825" s="394" t="s">
        <v>1710</v>
      </c>
      <c r="C825" s="394" t="s">
        <v>1711</v>
      </c>
      <c r="D825" s="394" t="s">
        <v>1712</v>
      </c>
      <c r="E825" s="394" t="s">
        <v>1713</v>
      </c>
      <c r="F825" s="397"/>
      <c r="G825" s="397"/>
      <c r="H825" s="410">
        <v>0</v>
      </c>
      <c r="I825" s="397">
        <v>1</v>
      </c>
      <c r="J825" s="397">
        <v>69.86</v>
      </c>
      <c r="K825" s="410">
        <v>1</v>
      </c>
      <c r="L825" s="397">
        <v>1</v>
      </c>
      <c r="M825" s="398">
        <v>69.86</v>
      </c>
    </row>
    <row r="826" spans="1:13" ht="14.4" customHeight="1" x14ac:dyDescent="0.3">
      <c r="A826" s="393" t="s">
        <v>1598</v>
      </c>
      <c r="B826" s="394" t="s">
        <v>1961</v>
      </c>
      <c r="C826" s="394" t="s">
        <v>2423</v>
      </c>
      <c r="D826" s="394" t="s">
        <v>1963</v>
      </c>
      <c r="E826" s="394" t="s">
        <v>2424</v>
      </c>
      <c r="F826" s="397"/>
      <c r="G826" s="397"/>
      <c r="H826" s="410"/>
      <c r="I826" s="397">
        <v>1</v>
      </c>
      <c r="J826" s="397">
        <v>0</v>
      </c>
      <c r="K826" s="410"/>
      <c r="L826" s="397">
        <v>1</v>
      </c>
      <c r="M826" s="398">
        <v>0</v>
      </c>
    </row>
    <row r="827" spans="1:13" ht="14.4" customHeight="1" x14ac:dyDescent="0.3">
      <c r="A827" s="393" t="s">
        <v>1598</v>
      </c>
      <c r="B827" s="394" t="s">
        <v>1847</v>
      </c>
      <c r="C827" s="394" t="s">
        <v>1873</v>
      </c>
      <c r="D827" s="394" t="s">
        <v>1849</v>
      </c>
      <c r="E827" s="394" t="s">
        <v>1874</v>
      </c>
      <c r="F827" s="397"/>
      <c r="G827" s="397"/>
      <c r="H827" s="410">
        <v>0</v>
      </c>
      <c r="I827" s="397">
        <v>8</v>
      </c>
      <c r="J827" s="397">
        <v>386.48</v>
      </c>
      <c r="K827" s="410">
        <v>1</v>
      </c>
      <c r="L827" s="397">
        <v>8</v>
      </c>
      <c r="M827" s="398">
        <v>386.48</v>
      </c>
    </row>
    <row r="828" spans="1:13" ht="14.4" customHeight="1" x14ac:dyDescent="0.3">
      <c r="A828" s="393" t="s">
        <v>1598</v>
      </c>
      <c r="B828" s="394" t="s">
        <v>1847</v>
      </c>
      <c r="C828" s="394" t="s">
        <v>1905</v>
      </c>
      <c r="D828" s="394" t="s">
        <v>1849</v>
      </c>
      <c r="E828" s="394" t="s">
        <v>1872</v>
      </c>
      <c r="F828" s="397"/>
      <c r="G828" s="397"/>
      <c r="H828" s="410">
        <v>0</v>
      </c>
      <c r="I828" s="397">
        <v>8</v>
      </c>
      <c r="J828" s="397">
        <v>773.04</v>
      </c>
      <c r="K828" s="410">
        <v>1</v>
      </c>
      <c r="L828" s="397">
        <v>8</v>
      </c>
      <c r="M828" s="398">
        <v>773.04</v>
      </c>
    </row>
    <row r="829" spans="1:13" ht="14.4" customHeight="1" x14ac:dyDescent="0.3">
      <c r="A829" s="393" t="s">
        <v>1598</v>
      </c>
      <c r="B829" s="394" t="s">
        <v>1847</v>
      </c>
      <c r="C829" s="394" t="s">
        <v>1967</v>
      </c>
      <c r="D829" s="394" t="s">
        <v>1878</v>
      </c>
      <c r="E829" s="394" t="s">
        <v>1968</v>
      </c>
      <c r="F829" s="397">
        <v>1</v>
      </c>
      <c r="G829" s="397">
        <v>0</v>
      </c>
      <c r="H829" s="410"/>
      <c r="I829" s="397"/>
      <c r="J829" s="397"/>
      <c r="K829" s="410"/>
      <c r="L829" s="397">
        <v>1</v>
      </c>
      <c r="M829" s="398">
        <v>0</v>
      </c>
    </row>
    <row r="830" spans="1:13" ht="14.4" customHeight="1" x14ac:dyDescent="0.3">
      <c r="A830" s="393" t="s">
        <v>1598</v>
      </c>
      <c r="B830" s="394" t="s">
        <v>1847</v>
      </c>
      <c r="C830" s="394" t="s">
        <v>1877</v>
      </c>
      <c r="D830" s="394" t="s">
        <v>1878</v>
      </c>
      <c r="E830" s="394" t="s">
        <v>1879</v>
      </c>
      <c r="F830" s="397">
        <v>6</v>
      </c>
      <c r="G830" s="397">
        <v>579.78</v>
      </c>
      <c r="H830" s="410">
        <v>1</v>
      </c>
      <c r="I830" s="397"/>
      <c r="J830" s="397"/>
      <c r="K830" s="410">
        <v>0</v>
      </c>
      <c r="L830" s="397">
        <v>6</v>
      </c>
      <c r="M830" s="398">
        <v>579.78</v>
      </c>
    </row>
    <row r="831" spans="1:13" ht="14.4" customHeight="1" x14ac:dyDescent="0.3">
      <c r="A831" s="393" t="s">
        <v>1598</v>
      </c>
      <c r="B831" s="394" t="s">
        <v>1808</v>
      </c>
      <c r="C831" s="394" t="s">
        <v>2466</v>
      </c>
      <c r="D831" s="394" t="s">
        <v>2467</v>
      </c>
      <c r="E831" s="394" t="s">
        <v>2468</v>
      </c>
      <c r="F831" s="397">
        <v>1</v>
      </c>
      <c r="G831" s="397">
        <v>0</v>
      </c>
      <c r="H831" s="410"/>
      <c r="I831" s="397"/>
      <c r="J831" s="397"/>
      <c r="K831" s="410"/>
      <c r="L831" s="397">
        <v>1</v>
      </c>
      <c r="M831" s="398">
        <v>0</v>
      </c>
    </row>
    <row r="832" spans="1:13" ht="14.4" customHeight="1" x14ac:dyDescent="0.3">
      <c r="A832" s="393" t="s">
        <v>1598</v>
      </c>
      <c r="B832" s="394" t="s">
        <v>1491</v>
      </c>
      <c r="C832" s="394" t="s">
        <v>2061</v>
      </c>
      <c r="D832" s="394" t="s">
        <v>2062</v>
      </c>
      <c r="E832" s="394" t="s">
        <v>2063</v>
      </c>
      <c r="F832" s="397"/>
      <c r="G832" s="397"/>
      <c r="H832" s="410">
        <v>0</v>
      </c>
      <c r="I832" s="397">
        <v>1</v>
      </c>
      <c r="J832" s="397">
        <v>16.27</v>
      </c>
      <c r="K832" s="410">
        <v>1</v>
      </c>
      <c r="L832" s="397">
        <v>1</v>
      </c>
      <c r="M832" s="398">
        <v>16.27</v>
      </c>
    </row>
    <row r="833" spans="1:13" ht="14.4" customHeight="1" x14ac:dyDescent="0.3">
      <c r="A833" s="393" t="s">
        <v>1598</v>
      </c>
      <c r="B833" s="394" t="s">
        <v>1491</v>
      </c>
      <c r="C833" s="394" t="s">
        <v>1025</v>
      </c>
      <c r="D833" s="394" t="s">
        <v>1492</v>
      </c>
      <c r="E833" s="394" t="s">
        <v>1493</v>
      </c>
      <c r="F833" s="397"/>
      <c r="G833" s="397"/>
      <c r="H833" s="410">
        <v>0</v>
      </c>
      <c r="I833" s="397">
        <v>2</v>
      </c>
      <c r="J833" s="397">
        <v>13.96</v>
      </c>
      <c r="K833" s="410">
        <v>1</v>
      </c>
      <c r="L833" s="397">
        <v>2</v>
      </c>
      <c r="M833" s="398">
        <v>13.96</v>
      </c>
    </row>
    <row r="834" spans="1:13" ht="14.4" customHeight="1" x14ac:dyDescent="0.3">
      <c r="A834" s="393" t="s">
        <v>1598</v>
      </c>
      <c r="B834" s="394" t="s">
        <v>1491</v>
      </c>
      <c r="C834" s="394" t="s">
        <v>2008</v>
      </c>
      <c r="D834" s="394" t="s">
        <v>2009</v>
      </c>
      <c r="E834" s="394" t="s">
        <v>2010</v>
      </c>
      <c r="F834" s="397"/>
      <c r="G834" s="397"/>
      <c r="H834" s="410">
        <v>0</v>
      </c>
      <c r="I834" s="397">
        <v>1</v>
      </c>
      <c r="J834" s="397">
        <v>10.73</v>
      </c>
      <c r="K834" s="410">
        <v>1</v>
      </c>
      <c r="L834" s="397">
        <v>1</v>
      </c>
      <c r="M834" s="398">
        <v>10.73</v>
      </c>
    </row>
    <row r="835" spans="1:13" ht="14.4" customHeight="1" x14ac:dyDescent="0.3">
      <c r="A835" s="393" t="s">
        <v>1598</v>
      </c>
      <c r="B835" s="394" t="s">
        <v>1491</v>
      </c>
      <c r="C835" s="394" t="s">
        <v>1812</v>
      </c>
      <c r="D835" s="394" t="s">
        <v>1813</v>
      </c>
      <c r="E835" s="394" t="s">
        <v>1814</v>
      </c>
      <c r="F835" s="397"/>
      <c r="G835" s="397"/>
      <c r="H835" s="410">
        <v>0</v>
      </c>
      <c r="I835" s="397">
        <v>1</v>
      </c>
      <c r="J835" s="397">
        <v>17.690000000000001</v>
      </c>
      <c r="K835" s="410">
        <v>1</v>
      </c>
      <c r="L835" s="397">
        <v>1</v>
      </c>
      <c r="M835" s="398">
        <v>17.690000000000001</v>
      </c>
    </row>
    <row r="836" spans="1:13" ht="14.4" customHeight="1" x14ac:dyDescent="0.3">
      <c r="A836" s="393" t="s">
        <v>1598</v>
      </c>
      <c r="B836" s="394" t="s">
        <v>1491</v>
      </c>
      <c r="C836" s="394" t="s">
        <v>2469</v>
      </c>
      <c r="D836" s="394" t="s">
        <v>1492</v>
      </c>
      <c r="E836" s="394" t="s">
        <v>2470</v>
      </c>
      <c r="F836" s="397">
        <v>1</v>
      </c>
      <c r="G836" s="397">
        <v>0</v>
      </c>
      <c r="H836" s="410"/>
      <c r="I836" s="397"/>
      <c r="J836" s="397"/>
      <c r="K836" s="410"/>
      <c r="L836" s="397">
        <v>1</v>
      </c>
      <c r="M836" s="398">
        <v>0</v>
      </c>
    </row>
    <row r="837" spans="1:13" ht="14.4" customHeight="1" x14ac:dyDescent="0.3">
      <c r="A837" s="393" t="s">
        <v>1598</v>
      </c>
      <c r="B837" s="394" t="s">
        <v>1935</v>
      </c>
      <c r="C837" s="394" t="s">
        <v>2064</v>
      </c>
      <c r="D837" s="394" t="s">
        <v>2065</v>
      </c>
      <c r="E837" s="394" t="s">
        <v>2066</v>
      </c>
      <c r="F837" s="397"/>
      <c r="G837" s="397"/>
      <c r="H837" s="410">
        <v>0</v>
      </c>
      <c r="I837" s="397">
        <v>1</v>
      </c>
      <c r="J837" s="397">
        <v>162.13</v>
      </c>
      <c r="K837" s="410">
        <v>1</v>
      </c>
      <c r="L837" s="397">
        <v>1</v>
      </c>
      <c r="M837" s="398">
        <v>162.13</v>
      </c>
    </row>
    <row r="838" spans="1:13" ht="14.4" customHeight="1" x14ac:dyDescent="0.3">
      <c r="A838" s="393" t="s">
        <v>1598</v>
      </c>
      <c r="B838" s="394" t="s">
        <v>1496</v>
      </c>
      <c r="C838" s="394" t="s">
        <v>1037</v>
      </c>
      <c r="D838" s="394" t="s">
        <v>1038</v>
      </c>
      <c r="E838" s="394" t="s">
        <v>1497</v>
      </c>
      <c r="F838" s="397"/>
      <c r="G838" s="397"/>
      <c r="H838" s="410">
        <v>0</v>
      </c>
      <c r="I838" s="397">
        <v>2</v>
      </c>
      <c r="J838" s="397">
        <v>189.6</v>
      </c>
      <c r="K838" s="410">
        <v>1</v>
      </c>
      <c r="L838" s="397">
        <v>2</v>
      </c>
      <c r="M838" s="398">
        <v>189.6</v>
      </c>
    </row>
    <row r="839" spans="1:13" ht="14.4" customHeight="1" x14ac:dyDescent="0.3">
      <c r="A839" s="393" t="s">
        <v>1598</v>
      </c>
      <c r="B839" s="394" t="s">
        <v>1718</v>
      </c>
      <c r="C839" s="394" t="s">
        <v>2471</v>
      </c>
      <c r="D839" s="394" t="s">
        <v>2352</v>
      </c>
      <c r="E839" s="394" t="s">
        <v>2055</v>
      </c>
      <c r="F839" s="397">
        <v>1</v>
      </c>
      <c r="G839" s="397">
        <v>0</v>
      </c>
      <c r="H839" s="410"/>
      <c r="I839" s="397"/>
      <c r="J839" s="397"/>
      <c r="K839" s="410"/>
      <c r="L839" s="397">
        <v>1</v>
      </c>
      <c r="M839" s="398">
        <v>0</v>
      </c>
    </row>
    <row r="840" spans="1:13" ht="14.4" customHeight="1" x14ac:dyDescent="0.3">
      <c r="A840" s="393" t="s">
        <v>1598</v>
      </c>
      <c r="B840" s="394" t="s">
        <v>1718</v>
      </c>
      <c r="C840" s="394" t="s">
        <v>1719</v>
      </c>
      <c r="D840" s="394" t="s">
        <v>1720</v>
      </c>
      <c r="E840" s="394" t="s">
        <v>1721</v>
      </c>
      <c r="F840" s="397"/>
      <c r="G840" s="397"/>
      <c r="H840" s="410"/>
      <c r="I840" s="397">
        <v>8</v>
      </c>
      <c r="J840" s="397">
        <v>0</v>
      </c>
      <c r="K840" s="410"/>
      <c r="L840" s="397">
        <v>8</v>
      </c>
      <c r="M840" s="398">
        <v>0</v>
      </c>
    </row>
    <row r="841" spans="1:13" ht="14.4" customHeight="1" x14ac:dyDescent="0.3">
      <c r="A841" s="393" t="s">
        <v>1598</v>
      </c>
      <c r="B841" s="394" t="s">
        <v>1718</v>
      </c>
      <c r="C841" s="394" t="s">
        <v>2157</v>
      </c>
      <c r="D841" s="394" t="s">
        <v>1720</v>
      </c>
      <c r="E841" s="394" t="s">
        <v>711</v>
      </c>
      <c r="F841" s="397"/>
      <c r="G841" s="397"/>
      <c r="H841" s="410"/>
      <c r="I841" s="397">
        <v>4</v>
      </c>
      <c r="J841" s="397">
        <v>0</v>
      </c>
      <c r="K841" s="410"/>
      <c r="L841" s="397">
        <v>4</v>
      </c>
      <c r="M841" s="398">
        <v>0</v>
      </c>
    </row>
    <row r="842" spans="1:13" ht="14.4" customHeight="1" x14ac:dyDescent="0.3">
      <c r="A842" s="393" t="s">
        <v>1598</v>
      </c>
      <c r="B842" s="394" t="s">
        <v>1718</v>
      </c>
      <c r="C842" s="394" t="s">
        <v>2472</v>
      </c>
      <c r="D842" s="394" t="s">
        <v>2352</v>
      </c>
      <c r="E842" s="394" t="s">
        <v>711</v>
      </c>
      <c r="F842" s="397">
        <v>1</v>
      </c>
      <c r="G842" s="397">
        <v>0</v>
      </c>
      <c r="H842" s="410"/>
      <c r="I842" s="397"/>
      <c r="J842" s="397"/>
      <c r="K842" s="410"/>
      <c r="L842" s="397">
        <v>1</v>
      </c>
      <c r="M842" s="398">
        <v>0</v>
      </c>
    </row>
    <row r="843" spans="1:13" ht="14.4" customHeight="1" x14ac:dyDescent="0.3">
      <c r="A843" s="393" t="s">
        <v>1598</v>
      </c>
      <c r="B843" s="394" t="s">
        <v>1718</v>
      </c>
      <c r="C843" s="394" t="s">
        <v>2473</v>
      </c>
      <c r="D843" s="394" t="s">
        <v>2352</v>
      </c>
      <c r="E843" s="394" t="s">
        <v>714</v>
      </c>
      <c r="F843" s="397">
        <v>1</v>
      </c>
      <c r="G843" s="397">
        <v>0</v>
      </c>
      <c r="H843" s="410"/>
      <c r="I843" s="397"/>
      <c r="J843" s="397"/>
      <c r="K843" s="410"/>
      <c r="L843" s="397">
        <v>1</v>
      </c>
      <c r="M843" s="398">
        <v>0</v>
      </c>
    </row>
    <row r="844" spans="1:13" ht="14.4" customHeight="1" x14ac:dyDescent="0.3">
      <c r="A844" s="393" t="s">
        <v>1598</v>
      </c>
      <c r="B844" s="394" t="s">
        <v>1718</v>
      </c>
      <c r="C844" s="394" t="s">
        <v>2159</v>
      </c>
      <c r="D844" s="394" t="s">
        <v>1720</v>
      </c>
      <c r="E844" s="394" t="s">
        <v>1902</v>
      </c>
      <c r="F844" s="397"/>
      <c r="G844" s="397"/>
      <c r="H844" s="410">
        <v>0</v>
      </c>
      <c r="I844" s="397">
        <v>1</v>
      </c>
      <c r="J844" s="397">
        <v>413.22</v>
      </c>
      <c r="K844" s="410">
        <v>1</v>
      </c>
      <c r="L844" s="397">
        <v>1</v>
      </c>
      <c r="M844" s="398">
        <v>413.22</v>
      </c>
    </row>
    <row r="845" spans="1:13" ht="14.4" customHeight="1" x14ac:dyDescent="0.3">
      <c r="A845" s="393" t="s">
        <v>1598</v>
      </c>
      <c r="B845" s="394" t="s">
        <v>1500</v>
      </c>
      <c r="C845" s="394" t="s">
        <v>1815</v>
      </c>
      <c r="D845" s="394" t="s">
        <v>1052</v>
      </c>
      <c r="E845" s="394" t="s">
        <v>785</v>
      </c>
      <c r="F845" s="397"/>
      <c r="G845" s="397"/>
      <c r="H845" s="410">
        <v>0</v>
      </c>
      <c r="I845" s="397">
        <v>1</v>
      </c>
      <c r="J845" s="397">
        <v>137.74</v>
      </c>
      <c r="K845" s="410">
        <v>1</v>
      </c>
      <c r="L845" s="397">
        <v>1</v>
      </c>
      <c r="M845" s="398">
        <v>137.74</v>
      </c>
    </row>
    <row r="846" spans="1:13" ht="14.4" customHeight="1" x14ac:dyDescent="0.3">
      <c r="A846" s="393" t="s">
        <v>1598</v>
      </c>
      <c r="B846" s="394" t="s">
        <v>1500</v>
      </c>
      <c r="C846" s="394" t="s">
        <v>2474</v>
      </c>
      <c r="D846" s="394" t="s">
        <v>2023</v>
      </c>
      <c r="E846" s="394" t="s">
        <v>2475</v>
      </c>
      <c r="F846" s="397">
        <v>2</v>
      </c>
      <c r="G846" s="397">
        <v>0</v>
      </c>
      <c r="H846" s="410"/>
      <c r="I846" s="397"/>
      <c r="J846" s="397"/>
      <c r="K846" s="410"/>
      <c r="L846" s="397">
        <v>2</v>
      </c>
      <c r="M846" s="398">
        <v>0</v>
      </c>
    </row>
    <row r="847" spans="1:13" ht="14.4" customHeight="1" x14ac:dyDescent="0.3">
      <c r="A847" s="393" t="s">
        <v>1598</v>
      </c>
      <c r="B847" s="394" t="s">
        <v>2476</v>
      </c>
      <c r="C847" s="394" t="s">
        <v>2477</v>
      </c>
      <c r="D847" s="394" t="s">
        <v>2478</v>
      </c>
      <c r="E847" s="394" t="s">
        <v>2479</v>
      </c>
      <c r="F847" s="397"/>
      <c r="G847" s="397"/>
      <c r="H847" s="410">
        <v>0</v>
      </c>
      <c r="I847" s="397">
        <v>2</v>
      </c>
      <c r="J847" s="397">
        <v>91.82</v>
      </c>
      <c r="K847" s="410">
        <v>1</v>
      </c>
      <c r="L847" s="397">
        <v>2</v>
      </c>
      <c r="M847" s="398">
        <v>91.82</v>
      </c>
    </row>
    <row r="848" spans="1:13" ht="14.4" customHeight="1" x14ac:dyDescent="0.3">
      <c r="A848" s="393" t="s">
        <v>1599</v>
      </c>
      <c r="B848" s="394" t="s">
        <v>1480</v>
      </c>
      <c r="C848" s="394" t="s">
        <v>1841</v>
      </c>
      <c r="D848" s="394" t="s">
        <v>1842</v>
      </c>
      <c r="E848" s="394" t="s">
        <v>1843</v>
      </c>
      <c r="F848" s="397"/>
      <c r="G848" s="397"/>
      <c r="H848" s="410">
        <v>0</v>
      </c>
      <c r="I848" s="397">
        <v>1</v>
      </c>
      <c r="J848" s="397">
        <v>333.31</v>
      </c>
      <c r="K848" s="410">
        <v>1</v>
      </c>
      <c r="L848" s="397">
        <v>1</v>
      </c>
      <c r="M848" s="398">
        <v>333.31</v>
      </c>
    </row>
    <row r="849" spans="1:13" ht="14.4" customHeight="1" x14ac:dyDescent="0.3">
      <c r="A849" s="393" t="s">
        <v>1600</v>
      </c>
      <c r="B849" s="394" t="s">
        <v>1480</v>
      </c>
      <c r="C849" s="394" t="s">
        <v>1841</v>
      </c>
      <c r="D849" s="394" t="s">
        <v>1842</v>
      </c>
      <c r="E849" s="394" t="s">
        <v>1843</v>
      </c>
      <c r="F849" s="397"/>
      <c r="G849" s="397"/>
      <c r="H849" s="410">
        <v>0</v>
      </c>
      <c r="I849" s="397">
        <v>1</v>
      </c>
      <c r="J849" s="397">
        <v>333.31</v>
      </c>
      <c r="K849" s="410">
        <v>1</v>
      </c>
      <c r="L849" s="397">
        <v>1</v>
      </c>
      <c r="M849" s="398">
        <v>333.31</v>
      </c>
    </row>
    <row r="850" spans="1:13" ht="14.4" customHeight="1" x14ac:dyDescent="0.3">
      <c r="A850" s="393" t="s">
        <v>1601</v>
      </c>
      <c r="B850" s="394" t="s">
        <v>2480</v>
      </c>
      <c r="C850" s="394" t="s">
        <v>2481</v>
      </c>
      <c r="D850" s="394" t="s">
        <v>2482</v>
      </c>
      <c r="E850" s="394" t="s">
        <v>2483</v>
      </c>
      <c r="F850" s="397"/>
      <c r="G850" s="397"/>
      <c r="H850" s="410">
        <v>0</v>
      </c>
      <c r="I850" s="397">
        <v>1</v>
      </c>
      <c r="J850" s="397">
        <v>254.43</v>
      </c>
      <c r="K850" s="410">
        <v>1</v>
      </c>
      <c r="L850" s="397">
        <v>1</v>
      </c>
      <c r="M850" s="398">
        <v>254.43</v>
      </c>
    </row>
    <row r="851" spans="1:13" ht="14.4" customHeight="1" x14ac:dyDescent="0.3">
      <c r="A851" s="393" t="s">
        <v>1601</v>
      </c>
      <c r="B851" s="394" t="s">
        <v>1834</v>
      </c>
      <c r="C851" s="394" t="s">
        <v>1835</v>
      </c>
      <c r="D851" s="394" t="s">
        <v>1836</v>
      </c>
      <c r="E851" s="394" t="s">
        <v>1837</v>
      </c>
      <c r="F851" s="397"/>
      <c r="G851" s="397"/>
      <c r="H851" s="410">
        <v>0</v>
      </c>
      <c r="I851" s="397">
        <v>1</v>
      </c>
      <c r="J851" s="397">
        <v>41.55</v>
      </c>
      <c r="K851" s="410">
        <v>1</v>
      </c>
      <c r="L851" s="397">
        <v>1</v>
      </c>
      <c r="M851" s="398">
        <v>41.55</v>
      </c>
    </row>
    <row r="852" spans="1:13" ht="14.4" customHeight="1" x14ac:dyDescent="0.3">
      <c r="A852" s="393" t="s">
        <v>1601</v>
      </c>
      <c r="B852" s="394" t="s">
        <v>1480</v>
      </c>
      <c r="C852" s="394" t="s">
        <v>1096</v>
      </c>
      <c r="D852" s="394" t="s">
        <v>1481</v>
      </c>
      <c r="E852" s="394" t="s">
        <v>1482</v>
      </c>
      <c r="F852" s="397"/>
      <c r="G852" s="397"/>
      <c r="H852" s="410">
        <v>0</v>
      </c>
      <c r="I852" s="397">
        <v>2</v>
      </c>
      <c r="J852" s="397">
        <v>666.62</v>
      </c>
      <c r="K852" s="410">
        <v>1</v>
      </c>
      <c r="L852" s="397">
        <v>2</v>
      </c>
      <c r="M852" s="398">
        <v>666.62</v>
      </c>
    </row>
    <row r="853" spans="1:13" ht="14.4" customHeight="1" x14ac:dyDescent="0.3">
      <c r="A853" s="393" t="s">
        <v>1601</v>
      </c>
      <c r="B853" s="394" t="s">
        <v>1480</v>
      </c>
      <c r="C853" s="394" t="s">
        <v>1841</v>
      </c>
      <c r="D853" s="394" t="s">
        <v>1842</v>
      </c>
      <c r="E853" s="394" t="s">
        <v>1843</v>
      </c>
      <c r="F853" s="397"/>
      <c r="G853" s="397"/>
      <c r="H853" s="410">
        <v>0</v>
      </c>
      <c r="I853" s="397">
        <v>8</v>
      </c>
      <c r="J853" s="397">
        <v>2666.48</v>
      </c>
      <c r="K853" s="410">
        <v>1</v>
      </c>
      <c r="L853" s="397">
        <v>8</v>
      </c>
      <c r="M853" s="398">
        <v>2666.48</v>
      </c>
    </row>
    <row r="854" spans="1:13" ht="14.4" customHeight="1" x14ac:dyDescent="0.3">
      <c r="A854" s="393" t="s">
        <v>1601</v>
      </c>
      <c r="B854" s="394" t="s">
        <v>1485</v>
      </c>
      <c r="C854" s="394" t="s">
        <v>1845</v>
      </c>
      <c r="D854" s="394" t="s">
        <v>1846</v>
      </c>
      <c r="E854" s="394" t="s">
        <v>1717</v>
      </c>
      <c r="F854" s="397"/>
      <c r="G854" s="397"/>
      <c r="H854" s="410">
        <v>0</v>
      </c>
      <c r="I854" s="397">
        <v>3</v>
      </c>
      <c r="J854" s="397">
        <v>552.66</v>
      </c>
      <c r="K854" s="410">
        <v>1</v>
      </c>
      <c r="L854" s="397">
        <v>3</v>
      </c>
      <c r="M854" s="398">
        <v>552.66</v>
      </c>
    </row>
    <row r="855" spans="1:13" ht="14.4" customHeight="1" x14ac:dyDescent="0.3">
      <c r="A855" s="393" t="s">
        <v>1601</v>
      </c>
      <c r="B855" s="394" t="s">
        <v>1488</v>
      </c>
      <c r="C855" s="394" t="s">
        <v>2484</v>
      </c>
      <c r="D855" s="394" t="s">
        <v>1113</v>
      </c>
      <c r="E855" s="394" t="s">
        <v>2485</v>
      </c>
      <c r="F855" s="397"/>
      <c r="G855" s="397"/>
      <c r="H855" s="410"/>
      <c r="I855" s="397">
        <v>1</v>
      </c>
      <c r="J855" s="397">
        <v>0</v>
      </c>
      <c r="K855" s="410"/>
      <c r="L855" s="397">
        <v>1</v>
      </c>
      <c r="M855" s="398">
        <v>0</v>
      </c>
    </row>
    <row r="856" spans="1:13" ht="14.4" customHeight="1" x14ac:dyDescent="0.3">
      <c r="A856" s="393" t="s">
        <v>1601</v>
      </c>
      <c r="B856" s="394" t="s">
        <v>1710</v>
      </c>
      <c r="C856" s="394" t="s">
        <v>1711</v>
      </c>
      <c r="D856" s="394" t="s">
        <v>1712</v>
      </c>
      <c r="E856" s="394" t="s">
        <v>1713</v>
      </c>
      <c r="F856" s="397"/>
      <c r="G856" s="397"/>
      <c r="H856" s="410">
        <v>0</v>
      </c>
      <c r="I856" s="397">
        <v>6</v>
      </c>
      <c r="J856" s="397">
        <v>419.15999999999997</v>
      </c>
      <c r="K856" s="410">
        <v>1</v>
      </c>
      <c r="L856" s="397">
        <v>6</v>
      </c>
      <c r="M856" s="398">
        <v>419.15999999999997</v>
      </c>
    </row>
    <row r="857" spans="1:13" ht="14.4" customHeight="1" x14ac:dyDescent="0.3">
      <c r="A857" s="393" t="s">
        <v>1601</v>
      </c>
      <c r="B857" s="394" t="s">
        <v>1714</v>
      </c>
      <c r="C857" s="394" t="s">
        <v>1715</v>
      </c>
      <c r="D857" s="394" t="s">
        <v>1716</v>
      </c>
      <c r="E857" s="394" t="s">
        <v>1717</v>
      </c>
      <c r="F857" s="397"/>
      <c r="G857" s="397"/>
      <c r="H857" s="410">
        <v>0</v>
      </c>
      <c r="I857" s="397">
        <v>1</v>
      </c>
      <c r="J857" s="397">
        <v>69.86</v>
      </c>
      <c r="K857" s="410">
        <v>1</v>
      </c>
      <c r="L857" s="397">
        <v>1</v>
      </c>
      <c r="M857" s="398">
        <v>69.86</v>
      </c>
    </row>
    <row r="858" spans="1:13" ht="14.4" customHeight="1" x14ac:dyDescent="0.3">
      <c r="A858" s="393" t="s">
        <v>1601</v>
      </c>
      <c r="B858" s="394" t="s">
        <v>2187</v>
      </c>
      <c r="C858" s="394" t="s">
        <v>2188</v>
      </c>
      <c r="D858" s="394" t="s">
        <v>2189</v>
      </c>
      <c r="E858" s="394" t="s">
        <v>2190</v>
      </c>
      <c r="F858" s="397"/>
      <c r="G858" s="397"/>
      <c r="H858" s="410">
        <v>0</v>
      </c>
      <c r="I858" s="397">
        <v>2</v>
      </c>
      <c r="J858" s="397">
        <v>6254.38</v>
      </c>
      <c r="K858" s="410">
        <v>1</v>
      </c>
      <c r="L858" s="397">
        <v>2</v>
      </c>
      <c r="M858" s="398">
        <v>6254.38</v>
      </c>
    </row>
    <row r="859" spans="1:13" ht="14.4" customHeight="1" x14ac:dyDescent="0.3">
      <c r="A859" s="393" t="s">
        <v>1601</v>
      </c>
      <c r="B859" s="394" t="s">
        <v>1489</v>
      </c>
      <c r="C859" s="394" t="s">
        <v>1805</v>
      </c>
      <c r="D859" s="394" t="s">
        <v>1806</v>
      </c>
      <c r="E859" s="394" t="s">
        <v>1807</v>
      </c>
      <c r="F859" s="397"/>
      <c r="G859" s="397"/>
      <c r="H859" s="410">
        <v>0</v>
      </c>
      <c r="I859" s="397">
        <v>1</v>
      </c>
      <c r="J859" s="397">
        <v>41.5</v>
      </c>
      <c r="K859" s="410">
        <v>1</v>
      </c>
      <c r="L859" s="397">
        <v>1</v>
      </c>
      <c r="M859" s="398">
        <v>41.5</v>
      </c>
    </row>
    <row r="860" spans="1:13" ht="14.4" customHeight="1" x14ac:dyDescent="0.3">
      <c r="A860" s="393" t="s">
        <v>1602</v>
      </c>
      <c r="B860" s="394" t="s">
        <v>1467</v>
      </c>
      <c r="C860" s="394" t="s">
        <v>1048</v>
      </c>
      <c r="D860" s="394" t="s">
        <v>998</v>
      </c>
      <c r="E860" s="394" t="s">
        <v>1049</v>
      </c>
      <c r="F860" s="397"/>
      <c r="G860" s="397"/>
      <c r="H860" s="410">
        <v>0</v>
      </c>
      <c r="I860" s="397">
        <v>39</v>
      </c>
      <c r="J860" s="397">
        <v>24386.309999999998</v>
      </c>
      <c r="K860" s="410">
        <v>1</v>
      </c>
      <c r="L860" s="397">
        <v>39</v>
      </c>
      <c r="M860" s="398">
        <v>24386.309999999998</v>
      </c>
    </row>
    <row r="861" spans="1:13" ht="14.4" customHeight="1" x14ac:dyDescent="0.3">
      <c r="A861" s="393" t="s">
        <v>1602</v>
      </c>
      <c r="B861" s="394" t="s">
        <v>1467</v>
      </c>
      <c r="C861" s="394" t="s">
        <v>997</v>
      </c>
      <c r="D861" s="394" t="s">
        <v>998</v>
      </c>
      <c r="E861" s="394" t="s">
        <v>999</v>
      </c>
      <c r="F861" s="397"/>
      <c r="G861" s="397"/>
      <c r="H861" s="410">
        <v>0</v>
      </c>
      <c r="I861" s="397">
        <v>3</v>
      </c>
      <c r="J861" s="397">
        <v>2813.79</v>
      </c>
      <c r="K861" s="410">
        <v>1</v>
      </c>
      <c r="L861" s="397">
        <v>3</v>
      </c>
      <c r="M861" s="398">
        <v>2813.79</v>
      </c>
    </row>
    <row r="862" spans="1:13" ht="14.4" customHeight="1" x14ac:dyDescent="0.3">
      <c r="A862" s="393" t="s">
        <v>1602</v>
      </c>
      <c r="B862" s="394" t="s">
        <v>1480</v>
      </c>
      <c r="C862" s="394" t="s">
        <v>1096</v>
      </c>
      <c r="D862" s="394" t="s">
        <v>1481</v>
      </c>
      <c r="E862" s="394" t="s">
        <v>1482</v>
      </c>
      <c r="F862" s="397"/>
      <c r="G862" s="397"/>
      <c r="H862" s="410">
        <v>0</v>
      </c>
      <c r="I862" s="397">
        <v>2</v>
      </c>
      <c r="J862" s="397">
        <v>666.62</v>
      </c>
      <c r="K862" s="410">
        <v>1</v>
      </c>
      <c r="L862" s="397">
        <v>2</v>
      </c>
      <c r="M862" s="398">
        <v>666.62</v>
      </c>
    </row>
    <row r="863" spans="1:13" ht="14.4" customHeight="1" x14ac:dyDescent="0.3">
      <c r="A863" s="393" t="s">
        <v>1602</v>
      </c>
      <c r="B863" s="394" t="s">
        <v>1480</v>
      </c>
      <c r="C863" s="394" t="s">
        <v>1841</v>
      </c>
      <c r="D863" s="394" t="s">
        <v>1842</v>
      </c>
      <c r="E863" s="394" t="s">
        <v>1843</v>
      </c>
      <c r="F863" s="397"/>
      <c r="G863" s="397"/>
      <c r="H863" s="410">
        <v>0</v>
      </c>
      <c r="I863" s="397">
        <v>1</v>
      </c>
      <c r="J863" s="397">
        <v>333.31</v>
      </c>
      <c r="K863" s="410">
        <v>1</v>
      </c>
      <c r="L863" s="397">
        <v>1</v>
      </c>
      <c r="M863" s="398">
        <v>333.31</v>
      </c>
    </row>
    <row r="864" spans="1:13" ht="14.4" customHeight="1" x14ac:dyDescent="0.3">
      <c r="A864" s="393" t="s">
        <v>1602</v>
      </c>
      <c r="B864" s="394" t="s">
        <v>1485</v>
      </c>
      <c r="C864" s="394" t="s">
        <v>1845</v>
      </c>
      <c r="D864" s="394" t="s">
        <v>1846</v>
      </c>
      <c r="E864" s="394" t="s">
        <v>1717</v>
      </c>
      <c r="F864" s="397"/>
      <c r="G864" s="397"/>
      <c r="H864" s="410">
        <v>0</v>
      </c>
      <c r="I864" s="397">
        <v>7</v>
      </c>
      <c r="J864" s="397">
        <v>1289.54</v>
      </c>
      <c r="K864" s="410">
        <v>1</v>
      </c>
      <c r="L864" s="397">
        <v>7</v>
      </c>
      <c r="M864" s="398">
        <v>1289.54</v>
      </c>
    </row>
    <row r="865" spans="1:13" ht="14.4" customHeight="1" x14ac:dyDescent="0.3">
      <c r="A865" s="393" t="s">
        <v>1602</v>
      </c>
      <c r="B865" s="394" t="s">
        <v>1714</v>
      </c>
      <c r="C865" s="394" t="s">
        <v>1715</v>
      </c>
      <c r="D865" s="394" t="s">
        <v>1716</v>
      </c>
      <c r="E865" s="394" t="s">
        <v>1717</v>
      </c>
      <c r="F865" s="397"/>
      <c r="G865" s="397"/>
      <c r="H865" s="410">
        <v>0</v>
      </c>
      <c r="I865" s="397">
        <v>1</v>
      </c>
      <c r="J865" s="397">
        <v>69.86</v>
      </c>
      <c r="K865" s="410">
        <v>1</v>
      </c>
      <c r="L865" s="397">
        <v>1</v>
      </c>
      <c r="M865" s="398">
        <v>69.86</v>
      </c>
    </row>
    <row r="866" spans="1:13" ht="14.4" customHeight="1" x14ac:dyDescent="0.3">
      <c r="A866" s="393" t="s">
        <v>1602</v>
      </c>
      <c r="B866" s="394" t="s">
        <v>1847</v>
      </c>
      <c r="C866" s="394" t="s">
        <v>1905</v>
      </c>
      <c r="D866" s="394" t="s">
        <v>1849</v>
      </c>
      <c r="E866" s="394" t="s">
        <v>1872</v>
      </c>
      <c r="F866" s="397"/>
      <c r="G866" s="397"/>
      <c r="H866" s="410">
        <v>0</v>
      </c>
      <c r="I866" s="397">
        <v>51</v>
      </c>
      <c r="J866" s="397">
        <v>4928.13</v>
      </c>
      <c r="K866" s="410">
        <v>1</v>
      </c>
      <c r="L866" s="397">
        <v>51</v>
      </c>
      <c r="M866" s="398">
        <v>4928.13</v>
      </c>
    </row>
    <row r="867" spans="1:13" ht="14.4" customHeight="1" x14ac:dyDescent="0.3">
      <c r="A867" s="393" t="s">
        <v>1602</v>
      </c>
      <c r="B867" s="394" t="s">
        <v>1847</v>
      </c>
      <c r="C867" s="394" t="s">
        <v>1875</v>
      </c>
      <c r="D867" s="394" t="s">
        <v>1849</v>
      </c>
      <c r="E867" s="394" t="s">
        <v>1876</v>
      </c>
      <c r="F867" s="397">
        <v>1</v>
      </c>
      <c r="G867" s="397">
        <v>0</v>
      </c>
      <c r="H867" s="410"/>
      <c r="I867" s="397"/>
      <c r="J867" s="397"/>
      <c r="K867" s="410"/>
      <c r="L867" s="397">
        <v>1</v>
      </c>
      <c r="M867" s="398">
        <v>0</v>
      </c>
    </row>
    <row r="868" spans="1:13" ht="14.4" customHeight="1" x14ac:dyDescent="0.3">
      <c r="A868" s="393" t="s">
        <v>1602</v>
      </c>
      <c r="B868" s="394" t="s">
        <v>1847</v>
      </c>
      <c r="C868" s="394" t="s">
        <v>1877</v>
      </c>
      <c r="D868" s="394" t="s">
        <v>1878</v>
      </c>
      <c r="E868" s="394" t="s">
        <v>1879</v>
      </c>
      <c r="F868" s="397">
        <v>1</v>
      </c>
      <c r="G868" s="397">
        <v>96.63</v>
      </c>
      <c r="H868" s="410">
        <v>1</v>
      </c>
      <c r="I868" s="397"/>
      <c r="J868" s="397"/>
      <c r="K868" s="410">
        <v>0</v>
      </c>
      <c r="L868" s="397">
        <v>1</v>
      </c>
      <c r="M868" s="398">
        <v>96.63</v>
      </c>
    </row>
    <row r="869" spans="1:13" ht="14.4" customHeight="1" x14ac:dyDescent="0.3">
      <c r="A869" s="393" t="s">
        <v>1602</v>
      </c>
      <c r="B869" s="394" t="s">
        <v>1489</v>
      </c>
      <c r="C869" s="394" t="s">
        <v>1909</v>
      </c>
      <c r="D869" s="394" t="s">
        <v>1910</v>
      </c>
      <c r="E869" s="394" t="s">
        <v>1911</v>
      </c>
      <c r="F869" s="397"/>
      <c r="G869" s="397"/>
      <c r="H869" s="410">
        <v>0</v>
      </c>
      <c r="I869" s="397">
        <v>2</v>
      </c>
      <c r="J869" s="397">
        <v>81.86</v>
      </c>
      <c r="K869" s="410">
        <v>1</v>
      </c>
      <c r="L869" s="397">
        <v>2</v>
      </c>
      <c r="M869" s="398">
        <v>81.86</v>
      </c>
    </row>
    <row r="870" spans="1:13" ht="14.4" customHeight="1" x14ac:dyDescent="0.3">
      <c r="A870" s="393" t="s">
        <v>1602</v>
      </c>
      <c r="B870" s="394" t="s">
        <v>1489</v>
      </c>
      <c r="C870" s="394" t="s">
        <v>1805</v>
      </c>
      <c r="D870" s="394" t="s">
        <v>1806</v>
      </c>
      <c r="E870" s="394" t="s">
        <v>1807</v>
      </c>
      <c r="F870" s="397"/>
      <c r="G870" s="397"/>
      <c r="H870" s="410">
        <v>0</v>
      </c>
      <c r="I870" s="397">
        <v>1</v>
      </c>
      <c r="J870" s="397">
        <v>32.74</v>
      </c>
      <c r="K870" s="410">
        <v>1</v>
      </c>
      <c r="L870" s="397">
        <v>1</v>
      </c>
      <c r="M870" s="398">
        <v>32.74</v>
      </c>
    </row>
    <row r="871" spans="1:13" ht="14.4" customHeight="1" x14ac:dyDescent="0.3">
      <c r="A871" s="393" t="s">
        <v>1602</v>
      </c>
      <c r="B871" s="394" t="s">
        <v>1489</v>
      </c>
      <c r="C871" s="394" t="s">
        <v>2001</v>
      </c>
      <c r="D871" s="394" t="s">
        <v>1806</v>
      </c>
      <c r="E871" s="394" t="s">
        <v>1886</v>
      </c>
      <c r="F871" s="397"/>
      <c r="G871" s="397"/>
      <c r="H871" s="410">
        <v>0</v>
      </c>
      <c r="I871" s="397">
        <v>6</v>
      </c>
      <c r="J871" s="397">
        <v>694.5</v>
      </c>
      <c r="K871" s="410">
        <v>1</v>
      </c>
      <c r="L871" s="397">
        <v>6</v>
      </c>
      <c r="M871" s="398">
        <v>694.5</v>
      </c>
    </row>
    <row r="872" spans="1:13" ht="14.4" customHeight="1" x14ac:dyDescent="0.3">
      <c r="A872" s="393" t="s">
        <v>1602</v>
      </c>
      <c r="B872" s="394" t="s">
        <v>1489</v>
      </c>
      <c r="C872" s="394" t="s">
        <v>2140</v>
      </c>
      <c r="D872" s="394" t="s">
        <v>1806</v>
      </c>
      <c r="E872" s="394" t="s">
        <v>2141</v>
      </c>
      <c r="F872" s="397"/>
      <c r="G872" s="397"/>
      <c r="H872" s="410">
        <v>0</v>
      </c>
      <c r="I872" s="397">
        <v>1</v>
      </c>
      <c r="J872" s="397">
        <v>163.72999999999999</v>
      </c>
      <c r="K872" s="410">
        <v>1</v>
      </c>
      <c r="L872" s="397">
        <v>1</v>
      </c>
      <c r="M872" s="398">
        <v>163.72999999999999</v>
      </c>
    </row>
    <row r="873" spans="1:13" ht="14.4" customHeight="1" x14ac:dyDescent="0.3">
      <c r="A873" s="393" t="s">
        <v>1603</v>
      </c>
      <c r="B873" s="394" t="s">
        <v>2486</v>
      </c>
      <c r="C873" s="394" t="s">
        <v>2487</v>
      </c>
      <c r="D873" s="394" t="s">
        <v>2488</v>
      </c>
      <c r="E873" s="394" t="s">
        <v>2489</v>
      </c>
      <c r="F873" s="397"/>
      <c r="G873" s="397"/>
      <c r="H873" s="410">
        <v>0</v>
      </c>
      <c r="I873" s="397">
        <v>1</v>
      </c>
      <c r="J873" s="397">
        <v>40.61</v>
      </c>
      <c r="K873" s="410">
        <v>1</v>
      </c>
      <c r="L873" s="397">
        <v>1</v>
      </c>
      <c r="M873" s="398">
        <v>40.61</v>
      </c>
    </row>
    <row r="874" spans="1:13" ht="14.4" customHeight="1" x14ac:dyDescent="0.3">
      <c r="A874" s="393" t="s">
        <v>1603</v>
      </c>
      <c r="B874" s="394" t="s">
        <v>2486</v>
      </c>
      <c r="C874" s="394" t="s">
        <v>2490</v>
      </c>
      <c r="D874" s="394" t="s">
        <v>2491</v>
      </c>
      <c r="E874" s="394" t="s">
        <v>2492</v>
      </c>
      <c r="F874" s="397">
        <v>1</v>
      </c>
      <c r="G874" s="397">
        <v>60.92</v>
      </c>
      <c r="H874" s="410">
        <v>1</v>
      </c>
      <c r="I874" s="397"/>
      <c r="J874" s="397"/>
      <c r="K874" s="410">
        <v>0</v>
      </c>
      <c r="L874" s="397">
        <v>1</v>
      </c>
      <c r="M874" s="398">
        <v>60.92</v>
      </c>
    </row>
    <row r="875" spans="1:13" ht="14.4" customHeight="1" x14ac:dyDescent="0.3">
      <c r="A875" s="393" t="s">
        <v>1603</v>
      </c>
      <c r="B875" s="394" t="s">
        <v>1961</v>
      </c>
      <c r="C875" s="394" t="s">
        <v>1962</v>
      </c>
      <c r="D875" s="394" t="s">
        <v>1963</v>
      </c>
      <c r="E875" s="394" t="s">
        <v>1964</v>
      </c>
      <c r="F875" s="397"/>
      <c r="G875" s="397"/>
      <c r="H875" s="410">
        <v>0</v>
      </c>
      <c r="I875" s="397">
        <v>1</v>
      </c>
      <c r="J875" s="397">
        <v>193.26</v>
      </c>
      <c r="K875" s="410">
        <v>1</v>
      </c>
      <c r="L875" s="397">
        <v>1</v>
      </c>
      <c r="M875" s="398">
        <v>193.26</v>
      </c>
    </row>
    <row r="876" spans="1:13" ht="14.4" customHeight="1" x14ac:dyDescent="0.3">
      <c r="A876" s="393" t="s">
        <v>1603</v>
      </c>
      <c r="B876" s="394" t="s">
        <v>1847</v>
      </c>
      <c r="C876" s="394" t="s">
        <v>1873</v>
      </c>
      <c r="D876" s="394" t="s">
        <v>1849</v>
      </c>
      <c r="E876" s="394" t="s">
        <v>1874</v>
      </c>
      <c r="F876" s="397"/>
      <c r="G876" s="397"/>
      <c r="H876" s="410">
        <v>0</v>
      </c>
      <c r="I876" s="397">
        <v>1</v>
      </c>
      <c r="J876" s="397">
        <v>48.31</v>
      </c>
      <c r="K876" s="410">
        <v>1</v>
      </c>
      <c r="L876" s="397">
        <v>1</v>
      </c>
      <c r="M876" s="398">
        <v>48.31</v>
      </c>
    </row>
    <row r="877" spans="1:13" ht="14.4" customHeight="1" x14ac:dyDescent="0.3">
      <c r="A877" s="393" t="s">
        <v>1603</v>
      </c>
      <c r="B877" s="394" t="s">
        <v>1847</v>
      </c>
      <c r="C877" s="394" t="s">
        <v>1905</v>
      </c>
      <c r="D877" s="394" t="s">
        <v>1849</v>
      </c>
      <c r="E877" s="394" t="s">
        <v>1872</v>
      </c>
      <c r="F877" s="397"/>
      <c r="G877" s="397"/>
      <c r="H877" s="410">
        <v>0</v>
      </c>
      <c r="I877" s="397">
        <v>17</v>
      </c>
      <c r="J877" s="397">
        <v>1642.71</v>
      </c>
      <c r="K877" s="410">
        <v>1</v>
      </c>
      <c r="L877" s="397">
        <v>17</v>
      </c>
      <c r="M877" s="398">
        <v>1642.71</v>
      </c>
    </row>
    <row r="878" spans="1:13" ht="14.4" customHeight="1" x14ac:dyDescent="0.3">
      <c r="A878" s="393" t="s">
        <v>1603</v>
      </c>
      <c r="B878" s="394" t="s">
        <v>1847</v>
      </c>
      <c r="C878" s="394" t="s">
        <v>1877</v>
      </c>
      <c r="D878" s="394" t="s">
        <v>1878</v>
      </c>
      <c r="E878" s="394" t="s">
        <v>1879</v>
      </c>
      <c r="F878" s="397">
        <v>3</v>
      </c>
      <c r="G878" s="397">
        <v>289.89</v>
      </c>
      <c r="H878" s="410">
        <v>1</v>
      </c>
      <c r="I878" s="397"/>
      <c r="J878" s="397"/>
      <c r="K878" s="410">
        <v>0</v>
      </c>
      <c r="L878" s="397">
        <v>3</v>
      </c>
      <c r="M878" s="398">
        <v>289.89</v>
      </c>
    </row>
    <row r="879" spans="1:13" ht="14.4" customHeight="1" x14ac:dyDescent="0.3">
      <c r="A879" s="393" t="s">
        <v>1603</v>
      </c>
      <c r="B879" s="394" t="s">
        <v>1489</v>
      </c>
      <c r="C879" s="394" t="s">
        <v>1799</v>
      </c>
      <c r="D879" s="394" t="s">
        <v>1800</v>
      </c>
      <c r="E879" s="394" t="s">
        <v>1801</v>
      </c>
      <c r="F879" s="397"/>
      <c r="G879" s="397"/>
      <c r="H879" s="410">
        <v>0</v>
      </c>
      <c r="I879" s="397">
        <v>1</v>
      </c>
      <c r="J879" s="397">
        <v>32.74</v>
      </c>
      <c r="K879" s="410">
        <v>1</v>
      </c>
      <c r="L879" s="397">
        <v>1</v>
      </c>
      <c r="M879" s="398">
        <v>32.74</v>
      </c>
    </row>
    <row r="880" spans="1:13" ht="14.4" customHeight="1" x14ac:dyDescent="0.3">
      <c r="A880" s="393" t="s">
        <v>1603</v>
      </c>
      <c r="B880" s="394" t="s">
        <v>1489</v>
      </c>
      <c r="C880" s="394" t="s">
        <v>2001</v>
      </c>
      <c r="D880" s="394" t="s">
        <v>1806</v>
      </c>
      <c r="E880" s="394" t="s">
        <v>1886</v>
      </c>
      <c r="F880" s="397"/>
      <c r="G880" s="397"/>
      <c r="H880" s="410">
        <v>0</v>
      </c>
      <c r="I880" s="397">
        <v>9</v>
      </c>
      <c r="J880" s="397">
        <v>1120.5900000000001</v>
      </c>
      <c r="K880" s="410">
        <v>1</v>
      </c>
      <c r="L880" s="397">
        <v>9</v>
      </c>
      <c r="M880" s="398">
        <v>1120.5900000000001</v>
      </c>
    </row>
    <row r="881" spans="1:13" ht="14.4" customHeight="1" x14ac:dyDescent="0.3">
      <c r="A881" s="393" t="s">
        <v>1603</v>
      </c>
      <c r="B881" s="394" t="s">
        <v>1922</v>
      </c>
      <c r="C881" s="394" t="s">
        <v>1926</v>
      </c>
      <c r="D881" s="394" t="s">
        <v>1924</v>
      </c>
      <c r="E881" s="394" t="s">
        <v>1927</v>
      </c>
      <c r="F881" s="397"/>
      <c r="G881" s="397"/>
      <c r="H881" s="410">
        <v>0</v>
      </c>
      <c r="I881" s="397">
        <v>3</v>
      </c>
      <c r="J881" s="397">
        <v>2661.1499999999996</v>
      </c>
      <c r="K881" s="410">
        <v>1</v>
      </c>
      <c r="L881" s="397">
        <v>3</v>
      </c>
      <c r="M881" s="398">
        <v>2661.1499999999996</v>
      </c>
    </row>
    <row r="882" spans="1:13" ht="14.4" customHeight="1" x14ac:dyDescent="0.3">
      <c r="A882" s="393" t="s">
        <v>1603</v>
      </c>
      <c r="B882" s="394" t="s">
        <v>1491</v>
      </c>
      <c r="C882" s="394" t="s">
        <v>2061</v>
      </c>
      <c r="D882" s="394" t="s">
        <v>2062</v>
      </c>
      <c r="E882" s="394" t="s">
        <v>2063</v>
      </c>
      <c r="F882" s="397"/>
      <c r="G882" s="397"/>
      <c r="H882" s="410">
        <v>0</v>
      </c>
      <c r="I882" s="397">
        <v>2</v>
      </c>
      <c r="J882" s="397">
        <v>32.54</v>
      </c>
      <c r="K882" s="410">
        <v>1</v>
      </c>
      <c r="L882" s="397">
        <v>2</v>
      </c>
      <c r="M882" s="398">
        <v>32.54</v>
      </c>
    </row>
    <row r="883" spans="1:13" ht="14.4" customHeight="1" x14ac:dyDescent="0.3">
      <c r="A883" s="393" t="s">
        <v>1603</v>
      </c>
      <c r="B883" s="394" t="s">
        <v>1941</v>
      </c>
      <c r="C883" s="394" t="s">
        <v>2148</v>
      </c>
      <c r="D883" s="394" t="s">
        <v>2149</v>
      </c>
      <c r="E883" s="394" t="s">
        <v>2055</v>
      </c>
      <c r="F883" s="397"/>
      <c r="G883" s="397"/>
      <c r="H883" s="410">
        <v>0</v>
      </c>
      <c r="I883" s="397">
        <v>2</v>
      </c>
      <c r="J883" s="397">
        <v>464.88</v>
      </c>
      <c r="K883" s="410">
        <v>1</v>
      </c>
      <c r="L883" s="397">
        <v>2</v>
      </c>
      <c r="M883" s="398">
        <v>464.88</v>
      </c>
    </row>
    <row r="884" spans="1:13" ht="14.4" customHeight="1" x14ac:dyDescent="0.3">
      <c r="A884" s="393" t="s">
        <v>1603</v>
      </c>
      <c r="B884" s="394" t="s">
        <v>1501</v>
      </c>
      <c r="C884" s="394" t="s">
        <v>2150</v>
      </c>
      <c r="D884" s="394" t="s">
        <v>1145</v>
      </c>
      <c r="E884" s="394" t="s">
        <v>2110</v>
      </c>
      <c r="F884" s="397"/>
      <c r="G884" s="397"/>
      <c r="H884" s="410"/>
      <c r="I884" s="397">
        <v>1</v>
      </c>
      <c r="J884" s="397">
        <v>0</v>
      </c>
      <c r="K884" s="410"/>
      <c r="L884" s="397">
        <v>1</v>
      </c>
      <c r="M884" s="398">
        <v>0</v>
      </c>
    </row>
    <row r="885" spans="1:13" ht="14.4" customHeight="1" x14ac:dyDescent="0.3">
      <c r="A885" s="393" t="s">
        <v>1603</v>
      </c>
      <c r="B885" s="394" t="s">
        <v>1505</v>
      </c>
      <c r="C885" s="394" t="s">
        <v>817</v>
      </c>
      <c r="D885" s="394" t="s">
        <v>1165</v>
      </c>
      <c r="E885" s="394" t="s">
        <v>1166</v>
      </c>
      <c r="F885" s="397"/>
      <c r="G885" s="397"/>
      <c r="H885" s="410">
        <v>0</v>
      </c>
      <c r="I885" s="397">
        <v>1</v>
      </c>
      <c r="J885" s="397">
        <v>137.6</v>
      </c>
      <c r="K885" s="410">
        <v>1</v>
      </c>
      <c r="L885" s="397">
        <v>1</v>
      </c>
      <c r="M885" s="398">
        <v>137.6</v>
      </c>
    </row>
    <row r="886" spans="1:13" ht="14.4" customHeight="1" x14ac:dyDescent="0.3">
      <c r="A886" s="393" t="s">
        <v>1604</v>
      </c>
      <c r="B886" s="394" t="s">
        <v>1462</v>
      </c>
      <c r="C886" s="394" t="s">
        <v>1708</v>
      </c>
      <c r="D886" s="394" t="s">
        <v>586</v>
      </c>
      <c r="E886" s="394" t="s">
        <v>1709</v>
      </c>
      <c r="F886" s="397"/>
      <c r="G886" s="397"/>
      <c r="H886" s="410">
        <v>0</v>
      </c>
      <c r="I886" s="397">
        <v>1</v>
      </c>
      <c r="J886" s="397">
        <v>95.24</v>
      </c>
      <c r="K886" s="410">
        <v>1</v>
      </c>
      <c r="L886" s="397">
        <v>1</v>
      </c>
      <c r="M886" s="398">
        <v>95.24</v>
      </c>
    </row>
    <row r="887" spans="1:13" ht="14.4" customHeight="1" x14ac:dyDescent="0.3">
      <c r="A887" s="393" t="s">
        <v>1604</v>
      </c>
      <c r="B887" s="394" t="s">
        <v>1462</v>
      </c>
      <c r="C887" s="394" t="s">
        <v>585</v>
      </c>
      <c r="D887" s="394" t="s">
        <v>586</v>
      </c>
      <c r="E887" s="394" t="s">
        <v>587</v>
      </c>
      <c r="F887" s="397"/>
      <c r="G887" s="397"/>
      <c r="H887" s="410">
        <v>0</v>
      </c>
      <c r="I887" s="397">
        <v>6</v>
      </c>
      <c r="J887" s="397">
        <v>1142.8799999999999</v>
      </c>
      <c r="K887" s="410">
        <v>1</v>
      </c>
      <c r="L887" s="397">
        <v>6</v>
      </c>
      <c r="M887" s="398">
        <v>1142.8799999999999</v>
      </c>
    </row>
    <row r="888" spans="1:13" ht="14.4" customHeight="1" x14ac:dyDescent="0.3">
      <c r="A888" s="393" t="s">
        <v>1604</v>
      </c>
      <c r="B888" s="394" t="s">
        <v>1728</v>
      </c>
      <c r="C888" s="394" t="s">
        <v>1818</v>
      </c>
      <c r="D888" s="394" t="s">
        <v>1730</v>
      </c>
      <c r="E888" s="394" t="s">
        <v>1819</v>
      </c>
      <c r="F888" s="397"/>
      <c r="G888" s="397"/>
      <c r="H888" s="410"/>
      <c r="I888" s="397">
        <v>1</v>
      </c>
      <c r="J888" s="397">
        <v>0</v>
      </c>
      <c r="K888" s="410"/>
      <c r="L888" s="397">
        <v>1</v>
      </c>
      <c r="M888" s="398">
        <v>0</v>
      </c>
    </row>
    <row r="889" spans="1:13" ht="14.4" customHeight="1" x14ac:dyDescent="0.3">
      <c r="A889" s="393" t="s">
        <v>1604</v>
      </c>
      <c r="B889" s="394" t="s">
        <v>1786</v>
      </c>
      <c r="C889" s="394" t="s">
        <v>2124</v>
      </c>
      <c r="D889" s="394" t="s">
        <v>2125</v>
      </c>
      <c r="E889" s="394" t="s">
        <v>2126</v>
      </c>
      <c r="F889" s="397"/>
      <c r="G889" s="397"/>
      <c r="H889" s="410">
        <v>0</v>
      </c>
      <c r="I889" s="397">
        <v>1</v>
      </c>
      <c r="J889" s="397">
        <v>50.57</v>
      </c>
      <c r="K889" s="410">
        <v>1</v>
      </c>
      <c r="L889" s="397">
        <v>1</v>
      </c>
      <c r="M889" s="398">
        <v>50.57</v>
      </c>
    </row>
    <row r="890" spans="1:13" ht="14.4" customHeight="1" x14ac:dyDescent="0.3">
      <c r="A890" s="393" t="s">
        <v>1604</v>
      </c>
      <c r="B890" s="394" t="s">
        <v>1834</v>
      </c>
      <c r="C890" s="394" t="s">
        <v>1988</v>
      </c>
      <c r="D890" s="394" t="s">
        <v>1989</v>
      </c>
      <c r="E890" s="394" t="s">
        <v>1990</v>
      </c>
      <c r="F890" s="397">
        <v>1</v>
      </c>
      <c r="G890" s="397">
        <v>0</v>
      </c>
      <c r="H890" s="410"/>
      <c r="I890" s="397"/>
      <c r="J890" s="397"/>
      <c r="K890" s="410"/>
      <c r="L890" s="397">
        <v>1</v>
      </c>
      <c r="M890" s="398">
        <v>0</v>
      </c>
    </row>
    <row r="891" spans="1:13" ht="14.4" customHeight="1" x14ac:dyDescent="0.3">
      <c r="A891" s="393" t="s">
        <v>1604</v>
      </c>
      <c r="B891" s="394" t="s">
        <v>1834</v>
      </c>
      <c r="C891" s="394" t="s">
        <v>1835</v>
      </c>
      <c r="D891" s="394" t="s">
        <v>1836</v>
      </c>
      <c r="E891" s="394" t="s">
        <v>1837</v>
      </c>
      <c r="F891" s="397"/>
      <c r="G891" s="397"/>
      <c r="H891" s="410">
        <v>0</v>
      </c>
      <c r="I891" s="397">
        <v>7</v>
      </c>
      <c r="J891" s="397">
        <v>290.85000000000002</v>
      </c>
      <c r="K891" s="410">
        <v>1</v>
      </c>
      <c r="L891" s="397">
        <v>7</v>
      </c>
      <c r="M891" s="398">
        <v>290.85000000000002</v>
      </c>
    </row>
    <row r="892" spans="1:13" ht="14.4" customHeight="1" x14ac:dyDescent="0.3">
      <c r="A892" s="393" t="s">
        <v>1604</v>
      </c>
      <c r="B892" s="394" t="s">
        <v>1480</v>
      </c>
      <c r="C892" s="394" t="s">
        <v>1954</v>
      </c>
      <c r="D892" s="394" t="s">
        <v>1481</v>
      </c>
      <c r="E892" s="394" t="s">
        <v>1955</v>
      </c>
      <c r="F892" s="397">
        <v>2</v>
      </c>
      <c r="G892" s="397">
        <v>0</v>
      </c>
      <c r="H892" s="410"/>
      <c r="I892" s="397"/>
      <c r="J892" s="397"/>
      <c r="K892" s="410"/>
      <c r="L892" s="397">
        <v>2</v>
      </c>
      <c r="M892" s="398">
        <v>0</v>
      </c>
    </row>
    <row r="893" spans="1:13" ht="14.4" customHeight="1" x14ac:dyDescent="0.3">
      <c r="A893" s="393" t="s">
        <v>1604</v>
      </c>
      <c r="B893" s="394" t="s">
        <v>1480</v>
      </c>
      <c r="C893" s="394" t="s">
        <v>1096</v>
      </c>
      <c r="D893" s="394" t="s">
        <v>1481</v>
      </c>
      <c r="E893" s="394" t="s">
        <v>1482</v>
      </c>
      <c r="F893" s="397"/>
      <c r="G893" s="397"/>
      <c r="H893" s="410">
        <v>0</v>
      </c>
      <c r="I893" s="397">
        <v>11</v>
      </c>
      <c r="J893" s="397">
        <v>3666.41</v>
      </c>
      <c r="K893" s="410">
        <v>1</v>
      </c>
      <c r="L893" s="397">
        <v>11</v>
      </c>
      <c r="M893" s="398">
        <v>3666.41</v>
      </c>
    </row>
    <row r="894" spans="1:13" ht="14.4" customHeight="1" x14ac:dyDescent="0.3">
      <c r="A894" s="393" t="s">
        <v>1604</v>
      </c>
      <c r="B894" s="394" t="s">
        <v>1480</v>
      </c>
      <c r="C894" s="394" t="s">
        <v>1841</v>
      </c>
      <c r="D894" s="394" t="s">
        <v>1842</v>
      </c>
      <c r="E894" s="394" t="s">
        <v>1843</v>
      </c>
      <c r="F894" s="397"/>
      <c r="G894" s="397"/>
      <c r="H894" s="410">
        <v>0</v>
      </c>
      <c r="I894" s="397">
        <v>1</v>
      </c>
      <c r="J894" s="397">
        <v>333.31</v>
      </c>
      <c r="K894" s="410">
        <v>1</v>
      </c>
      <c r="L894" s="397">
        <v>1</v>
      </c>
      <c r="M894" s="398">
        <v>333.31</v>
      </c>
    </row>
    <row r="895" spans="1:13" ht="14.4" customHeight="1" x14ac:dyDescent="0.3">
      <c r="A895" s="393" t="s">
        <v>1604</v>
      </c>
      <c r="B895" s="394" t="s">
        <v>1485</v>
      </c>
      <c r="C895" s="394" t="s">
        <v>1845</v>
      </c>
      <c r="D895" s="394" t="s">
        <v>1846</v>
      </c>
      <c r="E895" s="394" t="s">
        <v>1717</v>
      </c>
      <c r="F895" s="397"/>
      <c r="G895" s="397"/>
      <c r="H895" s="410">
        <v>0</v>
      </c>
      <c r="I895" s="397">
        <v>1</v>
      </c>
      <c r="J895" s="397">
        <v>184.22</v>
      </c>
      <c r="K895" s="410">
        <v>1</v>
      </c>
      <c r="L895" s="397">
        <v>1</v>
      </c>
      <c r="M895" s="398">
        <v>184.22</v>
      </c>
    </row>
    <row r="896" spans="1:13" ht="14.4" customHeight="1" x14ac:dyDescent="0.3">
      <c r="A896" s="393" t="s">
        <v>1604</v>
      </c>
      <c r="B896" s="394" t="s">
        <v>1488</v>
      </c>
      <c r="C896" s="394" t="s">
        <v>1112</v>
      </c>
      <c r="D896" s="394" t="s">
        <v>1113</v>
      </c>
      <c r="E896" s="394" t="s">
        <v>1114</v>
      </c>
      <c r="F896" s="397"/>
      <c r="G896" s="397"/>
      <c r="H896" s="410">
        <v>0</v>
      </c>
      <c r="I896" s="397">
        <v>2</v>
      </c>
      <c r="J896" s="397">
        <v>444.5</v>
      </c>
      <c r="K896" s="410">
        <v>1</v>
      </c>
      <c r="L896" s="397">
        <v>2</v>
      </c>
      <c r="M896" s="398">
        <v>444.5</v>
      </c>
    </row>
    <row r="897" spans="1:13" ht="14.4" customHeight="1" x14ac:dyDescent="0.3">
      <c r="A897" s="393" t="s">
        <v>1604</v>
      </c>
      <c r="B897" s="394" t="s">
        <v>1710</v>
      </c>
      <c r="C897" s="394" t="s">
        <v>1711</v>
      </c>
      <c r="D897" s="394" t="s">
        <v>1712</v>
      </c>
      <c r="E897" s="394" t="s">
        <v>1713</v>
      </c>
      <c r="F897" s="397"/>
      <c r="G897" s="397"/>
      <c r="H897" s="410">
        <v>0</v>
      </c>
      <c r="I897" s="397">
        <v>6</v>
      </c>
      <c r="J897" s="397">
        <v>419.15999999999997</v>
      </c>
      <c r="K897" s="410">
        <v>1</v>
      </c>
      <c r="L897" s="397">
        <v>6</v>
      </c>
      <c r="M897" s="398">
        <v>419.15999999999997</v>
      </c>
    </row>
    <row r="898" spans="1:13" ht="14.4" customHeight="1" x14ac:dyDescent="0.3">
      <c r="A898" s="393" t="s">
        <v>1604</v>
      </c>
      <c r="B898" s="394" t="s">
        <v>1710</v>
      </c>
      <c r="C898" s="394" t="s">
        <v>2493</v>
      </c>
      <c r="D898" s="394" t="s">
        <v>1712</v>
      </c>
      <c r="E898" s="394" t="s">
        <v>2494</v>
      </c>
      <c r="F898" s="397">
        <v>1</v>
      </c>
      <c r="G898" s="397">
        <v>0</v>
      </c>
      <c r="H898" s="410"/>
      <c r="I898" s="397"/>
      <c r="J898" s="397"/>
      <c r="K898" s="410"/>
      <c r="L898" s="397">
        <v>1</v>
      </c>
      <c r="M898" s="398">
        <v>0</v>
      </c>
    </row>
    <row r="899" spans="1:13" ht="14.4" customHeight="1" x14ac:dyDescent="0.3">
      <c r="A899" s="393" t="s">
        <v>1604</v>
      </c>
      <c r="B899" s="394" t="s">
        <v>1714</v>
      </c>
      <c r="C899" s="394" t="s">
        <v>1715</v>
      </c>
      <c r="D899" s="394" t="s">
        <v>1716</v>
      </c>
      <c r="E899" s="394" t="s">
        <v>1717</v>
      </c>
      <c r="F899" s="397"/>
      <c r="G899" s="397"/>
      <c r="H899" s="410">
        <v>0</v>
      </c>
      <c r="I899" s="397">
        <v>1</v>
      </c>
      <c r="J899" s="397">
        <v>69.86</v>
      </c>
      <c r="K899" s="410">
        <v>1</v>
      </c>
      <c r="L899" s="397">
        <v>1</v>
      </c>
      <c r="M899" s="398">
        <v>69.86</v>
      </c>
    </row>
    <row r="900" spans="1:13" ht="14.4" customHeight="1" x14ac:dyDescent="0.3">
      <c r="A900" s="393" t="s">
        <v>1604</v>
      </c>
      <c r="B900" s="394" t="s">
        <v>1847</v>
      </c>
      <c r="C900" s="394" t="s">
        <v>1905</v>
      </c>
      <c r="D900" s="394" t="s">
        <v>1849</v>
      </c>
      <c r="E900" s="394" t="s">
        <v>1872</v>
      </c>
      <c r="F900" s="397"/>
      <c r="G900" s="397"/>
      <c r="H900" s="410">
        <v>0</v>
      </c>
      <c r="I900" s="397">
        <v>1</v>
      </c>
      <c r="J900" s="397">
        <v>96.63</v>
      </c>
      <c r="K900" s="410">
        <v>1</v>
      </c>
      <c r="L900" s="397">
        <v>1</v>
      </c>
      <c r="M900" s="398">
        <v>96.63</v>
      </c>
    </row>
    <row r="901" spans="1:13" ht="14.4" customHeight="1" x14ac:dyDescent="0.3">
      <c r="A901" s="393" t="s">
        <v>1604</v>
      </c>
      <c r="B901" s="394" t="s">
        <v>1847</v>
      </c>
      <c r="C901" s="394" t="s">
        <v>1848</v>
      </c>
      <c r="D901" s="394" t="s">
        <v>1849</v>
      </c>
      <c r="E901" s="394" t="s">
        <v>1850</v>
      </c>
      <c r="F901" s="397"/>
      <c r="G901" s="397"/>
      <c r="H901" s="410">
        <v>0</v>
      </c>
      <c r="I901" s="397">
        <v>1</v>
      </c>
      <c r="J901" s="397">
        <v>193.26</v>
      </c>
      <c r="K901" s="410">
        <v>1</v>
      </c>
      <c r="L901" s="397">
        <v>1</v>
      </c>
      <c r="M901" s="398">
        <v>193.26</v>
      </c>
    </row>
    <row r="902" spans="1:13" ht="14.4" customHeight="1" x14ac:dyDescent="0.3">
      <c r="A902" s="393" t="s">
        <v>1604</v>
      </c>
      <c r="B902" s="394" t="s">
        <v>1847</v>
      </c>
      <c r="C902" s="394" t="s">
        <v>1877</v>
      </c>
      <c r="D902" s="394" t="s">
        <v>1878</v>
      </c>
      <c r="E902" s="394" t="s">
        <v>1879</v>
      </c>
      <c r="F902" s="397">
        <v>1</v>
      </c>
      <c r="G902" s="397">
        <v>96.63</v>
      </c>
      <c r="H902" s="410">
        <v>1</v>
      </c>
      <c r="I902" s="397"/>
      <c r="J902" s="397"/>
      <c r="K902" s="410">
        <v>0</v>
      </c>
      <c r="L902" s="397">
        <v>1</v>
      </c>
      <c r="M902" s="398">
        <v>96.63</v>
      </c>
    </row>
    <row r="903" spans="1:13" ht="14.4" customHeight="1" x14ac:dyDescent="0.3">
      <c r="A903" s="393" t="s">
        <v>1604</v>
      </c>
      <c r="B903" s="394" t="s">
        <v>1489</v>
      </c>
      <c r="C903" s="394" t="s">
        <v>1998</v>
      </c>
      <c r="D903" s="394" t="s">
        <v>1999</v>
      </c>
      <c r="E903" s="394" t="s">
        <v>2000</v>
      </c>
      <c r="F903" s="397">
        <v>1</v>
      </c>
      <c r="G903" s="397">
        <v>327.45</v>
      </c>
      <c r="H903" s="410">
        <v>1</v>
      </c>
      <c r="I903" s="397"/>
      <c r="J903" s="397"/>
      <c r="K903" s="410">
        <v>0</v>
      </c>
      <c r="L903" s="397">
        <v>1</v>
      </c>
      <c r="M903" s="398">
        <v>327.45</v>
      </c>
    </row>
    <row r="904" spans="1:13" ht="14.4" customHeight="1" x14ac:dyDescent="0.3">
      <c r="A904" s="393" t="s">
        <v>1604</v>
      </c>
      <c r="B904" s="394" t="s">
        <v>1489</v>
      </c>
      <c r="C904" s="394" t="s">
        <v>1909</v>
      </c>
      <c r="D904" s="394" t="s">
        <v>1910</v>
      </c>
      <c r="E904" s="394" t="s">
        <v>1911</v>
      </c>
      <c r="F904" s="397"/>
      <c r="G904" s="397"/>
      <c r="H904" s="410">
        <v>0</v>
      </c>
      <c r="I904" s="397">
        <v>8</v>
      </c>
      <c r="J904" s="397">
        <v>376.58</v>
      </c>
      <c r="K904" s="410">
        <v>1</v>
      </c>
      <c r="L904" s="397">
        <v>8</v>
      </c>
      <c r="M904" s="398">
        <v>376.58</v>
      </c>
    </row>
    <row r="905" spans="1:13" ht="14.4" customHeight="1" x14ac:dyDescent="0.3">
      <c r="A905" s="393" t="s">
        <v>1604</v>
      </c>
      <c r="B905" s="394" t="s">
        <v>1489</v>
      </c>
      <c r="C905" s="394" t="s">
        <v>1912</v>
      </c>
      <c r="D905" s="394" t="s">
        <v>1907</v>
      </c>
      <c r="E905" s="394" t="s">
        <v>1913</v>
      </c>
      <c r="F905" s="397">
        <v>1</v>
      </c>
      <c r="G905" s="397">
        <v>49.12</v>
      </c>
      <c r="H905" s="410">
        <v>1</v>
      </c>
      <c r="I905" s="397"/>
      <c r="J905" s="397"/>
      <c r="K905" s="410">
        <v>0</v>
      </c>
      <c r="L905" s="397">
        <v>1</v>
      </c>
      <c r="M905" s="398">
        <v>49.12</v>
      </c>
    </row>
    <row r="906" spans="1:13" ht="14.4" customHeight="1" x14ac:dyDescent="0.3">
      <c r="A906" s="393" t="s">
        <v>1604</v>
      </c>
      <c r="B906" s="394" t="s">
        <v>1490</v>
      </c>
      <c r="C906" s="394" t="s">
        <v>2005</v>
      </c>
      <c r="D906" s="394" t="s">
        <v>2006</v>
      </c>
      <c r="E906" s="394" t="s">
        <v>2007</v>
      </c>
      <c r="F906" s="397">
        <v>1</v>
      </c>
      <c r="G906" s="397">
        <v>188.38</v>
      </c>
      <c r="H906" s="410">
        <v>1</v>
      </c>
      <c r="I906" s="397"/>
      <c r="J906" s="397"/>
      <c r="K906" s="410">
        <v>0</v>
      </c>
      <c r="L906" s="397">
        <v>1</v>
      </c>
      <c r="M906" s="398">
        <v>188.38</v>
      </c>
    </row>
    <row r="907" spans="1:13" ht="14.4" customHeight="1" x14ac:dyDescent="0.3">
      <c r="A907" s="393" t="s">
        <v>1604</v>
      </c>
      <c r="B907" s="394" t="s">
        <v>1491</v>
      </c>
      <c r="C907" s="394" t="s">
        <v>2008</v>
      </c>
      <c r="D907" s="394" t="s">
        <v>2009</v>
      </c>
      <c r="E907" s="394" t="s">
        <v>2010</v>
      </c>
      <c r="F907" s="397"/>
      <c r="G907" s="397"/>
      <c r="H907" s="410">
        <v>0</v>
      </c>
      <c r="I907" s="397">
        <v>1</v>
      </c>
      <c r="J907" s="397">
        <v>10.73</v>
      </c>
      <c r="K907" s="410">
        <v>1</v>
      </c>
      <c r="L907" s="397">
        <v>1</v>
      </c>
      <c r="M907" s="398">
        <v>10.73</v>
      </c>
    </row>
    <row r="908" spans="1:13" ht="14.4" customHeight="1" x14ac:dyDescent="0.3">
      <c r="A908" s="393" t="s">
        <v>1604</v>
      </c>
      <c r="B908" s="394" t="s">
        <v>1935</v>
      </c>
      <c r="C908" s="394" t="s">
        <v>1936</v>
      </c>
      <c r="D908" s="394" t="s">
        <v>1937</v>
      </c>
      <c r="E908" s="394" t="s">
        <v>1938</v>
      </c>
      <c r="F908" s="397"/>
      <c r="G908" s="397"/>
      <c r="H908" s="410">
        <v>0</v>
      </c>
      <c r="I908" s="397">
        <v>1</v>
      </c>
      <c r="J908" s="397">
        <v>216.16</v>
      </c>
      <c r="K908" s="410">
        <v>1</v>
      </c>
      <c r="L908" s="397">
        <v>1</v>
      </c>
      <c r="M908" s="398">
        <v>216.16</v>
      </c>
    </row>
    <row r="909" spans="1:13" ht="14.4" customHeight="1" x14ac:dyDescent="0.3">
      <c r="A909" s="393" t="s">
        <v>1604</v>
      </c>
      <c r="B909" s="394" t="s">
        <v>1718</v>
      </c>
      <c r="C909" s="394" t="s">
        <v>1719</v>
      </c>
      <c r="D909" s="394" t="s">
        <v>1720</v>
      </c>
      <c r="E909" s="394" t="s">
        <v>1721</v>
      </c>
      <c r="F909" s="397"/>
      <c r="G909" s="397"/>
      <c r="H909" s="410"/>
      <c r="I909" s="397">
        <v>3</v>
      </c>
      <c r="J909" s="397">
        <v>0</v>
      </c>
      <c r="K909" s="410"/>
      <c r="L909" s="397">
        <v>3</v>
      </c>
      <c r="M909" s="398">
        <v>0</v>
      </c>
    </row>
    <row r="910" spans="1:13" ht="14.4" customHeight="1" x14ac:dyDescent="0.3">
      <c r="A910" s="393" t="s">
        <v>1604</v>
      </c>
      <c r="B910" s="394" t="s">
        <v>1718</v>
      </c>
      <c r="C910" s="394" t="s">
        <v>2157</v>
      </c>
      <c r="D910" s="394" t="s">
        <v>1720</v>
      </c>
      <c r="E910" s="394" t="s">
        <v>711</v>
      </c>
      <c r="F910" s="397"/>
      <c r="G910" s="397"/>
      <c r="H910" s="410"/>
      <c r="I910" s="397">
        <v>4</v>
      </c>
      <c r="J910" s="397">
        <v>0</v>
      </c>
      <c r="K910" s="410"/>
      <c r="L910" s="397">
        <v>4</v>
      </c>
      <c r="M910" s="398">
        <v>0</v>
      </c>
    </row>
    <row r="911" spans="1:13" ht="14.4" customHeight="1" x14ac:dyDescent="0.3">
      <c r="A911" s="393" t="s">
        <v>1604</v>
      </c>
      <c r="B911" s="394" t="s">
        <v>1718</v>
      </c>
      <c r="C911" s="394" t="s">
        <v>2158</v>
      </c>
      <c r="D911" s="394" t="s">
        <v>1720</v>
      </c>
      <c r="E911" s="394" t="s">
        <v>2055</v>
      </c>
      <c r="F911" s="397"/>
      <c r="G911" s="397"/>
      <c r="H911" s="410">
        <v>0</v>
      </c>
      <c r="I911" s="397">
        <v>2</v>
      </c>
      <c r="J911" s="397">
        <v>275.48</v>
      </c>
      <c r="K911" s="410">
        <v>1</v>
      </c>
      <c r="L911" s="397">
        <v>2</v>
      </c>
      <c r="M911" s="398">
        <v>275.48</v>
      </c>
    </row>
    <row r="912" spans="1:13" ht="14.4" customHeight="1" x14ac:dyDescent="0.3">
      <c r="A912" s="393" t="s">
        <v>1605</v>
      </c>
      <c r="B912" s="394" t="s">
        <v>1467</v>
      </c>
      <c r="C912" s="394" t="s">
        <v>1048</v>
      </c>
      <c r="D912" s="394" t="s">
        <v>998</v>
      </c>
      <c r="E912" s="394" t="s">
        <v>1049</v>
      </c>
      <c r="F912" s="397"/>
      <c r="G912" s="397"/>
      <c r="H912" s="410">
        <v>0</v>
      </c>
      <c r="I912" s="397">
        <v>22</v>
      </c>
      <c r="J912" s="397">
        <v>13756.380000000001</v>
      </c>
      <c r="K912" s="410">
        <v>1</v>
      </c>
      <c r="L912" s="397">
        <v>22</v>
      </c>
      <c r="M912" s="398">
        <v>13756.380000000001</v>
      </c>
    </row>
    <row r="913" spans="1:13" ht="14.4" customHeight="1" x14ac:dyDescent="0.3">
      <c r="A913" s="393" t="s">
        <v>1605</v>
      </c>
      <c r="B913" s="394" t="s">
        <v>1467</v>
      </c>
      <c r="C913" s="394" t="s">
        <v>997</v>
      </c>
      <c r="D913" s="394" t="s">
        <v>998</v>
      </c>
      <c r="E913" s="394" t="s">
        <v>999</v>
      </c>
      <c r="F913" s="397"/>
      <c r="G913" s="397"/>
      <c r="H913" s="410">
        <v>0</v>
      </c>
      <c r="I913" s="397">
        <v>28</v>
      </c>
      <c r="J913" s="397">
        <v>26262.04</v>
      </c>
      <c r="K913" s="410">
        <v>1</v>
      </c>
      <c r="L913" s="397">
        <v>28</v>
      </c>
      <c r="M913" s="398">
        <v>26262.04</v>
      </c>
    </row>
    <row r="914" spans="1:13" ht="14.4" customHeight="1" x14ac:dyDescent="0.3">
      <c r="A914" s="393" t="s">
        <v>1605</v>
      </c>
      <c r="B914" s="394" t="s">
        <v>1851</v>
      </c>
      <c r="C914" s="394" t="s">
        <v>1852</v>
      </c>
      <c r="D914" s="394" t="s">
        <v>1853</v>
      </c>
      <c r="E914" s="394" t="s">
        <v>1854</v>
      </c>
      <c r="F914" s="397">
        <v>10</v>
      </c>
      <c r="G914" s="397">
        <v>4727.0999999999995</v>
      </c>
      <c r="H914" s="410">
        <v>1</v>
      </c>
      <c r="I914" s="397"/>
      <c r="J914" s="397"/>
      <c r="K914" s="410">
        <v>0</v>
      </c>
      <c r="L914" s="397">
        <v>10</v>
      </c>
      <c r="M914" s="398">
        <v>4727.0999999999995</v>
      </c>
    </row>
    <row r="915" spans="1:13" ht="14.4" customHeight="1" x14ac:dyDescent="0.3">
      <c r="A915" s="393" t="s">
        <v>1605</v>
      </c>
      <c r="B915" s="394" t="s">
        <v>1480</v>
      </c>
      <c r="C915" s="394" t="s">
        <v>1855</v>
      </c>
      <c r="D915" s="394" t="s">
        <v>1856</v>
      </c>
      <c r="E915" s="394" t="s">
        <v>1482</v>
      </c>
      <c r="F915" s="397">
        <v>1</v>
      </c>
      <c r="G915" s="397">
        <v>333.31</v>
      </c>
      <c r="H915" s="410">
        <v>1</v>
      </c>
      <c r="I915" s="397"/>
      <c r="J915" s="397"/>
      <c r="K915" s="410">
        <v>0</v>
      </c>
      <c r="L915" s="397">
        <v>1</v>
      </c>
      <c r="M915" s="398">
        <v>333.31</v>
      </c>
    </row>
    <row r="916" spans="1:13" ht="14.4" customHeight="1" x14ac:dyDescent="0.3">
      <c r="A916" s="393" t="s">
        <v>1605</v>
      </c>
      <c r="B916" s="394" t="s">
        <v>1480</v>
      </c>
      <c r="C916" s="394" t="s">
        <v>1954</v>
      </c>
      <c r="D916" s="394" t="s">
        <v>1481</v>
      </c>
      <c r="E916" s="394" t="s">
        <v>1955</v>
      </c>
      <c r="F916" s="397">
        <v>1</v>
      </c>
      <c r="G916" s="397">
        <v>0</v>
      </c>
      <c r="H916" s="410"/>
      <c r="I916" s="397"/>
      <c r="J916" s="397"/>
      <c r="K916" s="410"/>
      <c r="L916" s="397">
        <v>1</v>
      </c>
      <c r="M916" s="398">
        <v>0</v>
      </c>
    </row>
    <row r="917" spans="1:13" ht="14.4" customHeight="1" x14ac:dyDescent="0.3">
      <c r="A917" s="393" t="s">
        <v>1605</v>
      </c>
      <c r="B917" s="394" t="s">
        <v>1480</v>
      </c>
      <c r="C917" s="394" t="s">
        <v>1096</v>
      </c>
      <c r="D917" s="394" t="s">
        <v>1481</v>
      </c>
      <c r="E917" s="394" t="s">
        <v>1482</v>
      </c>
      <c r="F917" s="397"/>
      <c r="G917" s="397"/>
      <c r="H917" s="410">
        <v>0</v>
      </c>
      <c r="I917" s="397">
        <v>31</v>
      </c>
      <c r="J917" s="397">
        <v>10332.61</v>
      </c>
      <c r="K917" s="410">
        <v>1</v>
      </c>
      <c r="L917" s="397">
        <v>31</v>
      </c>
      <c r="M917" s="398">
        <v>10332.61</v>
      </c>
    </row>
    <row r="918" spans="1:13" ht="14.4" customHeight="1" x14ac:dyDescent="0.3">
      <c r="A918" s="393" t="s">
        <v>1605</v>
      </c>
      <c r="B918" s="394" t="s">
        <v>1480</v>
      </c>
      <c r="C918" s="394" t="s">
        <v>1838</v>
      </c>
      <c r="D918" s="394" t="s">
        <v>1839</v>
      </c>
      <c r="E918" s="394" t="s">
        <v>1840</v>
      </c>
      <c r="F918" s="397"/>
      <c r="G918" s="397"/>
      <c r="H918" s="410">
        <v>0</v>
      </c>
      <c r="I918" s="397">
        <v>2</v>
      </c>
      <c r="J918" s="397">
        <v>666.62</v>
      </c>
      <c r="K918" s="410">
        <v>1</v>
      </c>
      <c r="L918" s="397">
        <v>2</v>
      </c>
      <c r="M918" s="398">
        <v>666.62</v>
      </c>
    </row>
    <row r="919" spans="1:13" ht="14.4" customHeight="1" x14ac:dyDescent="0.3">
      <c r="A919" s="393" t="s">
        <v>1605</v>
      </c>
      <c r="B919" s="394" t="s">
        <v>1480</v>
      </c>
      <c r="C919" s="394" t="s">
        <v>1841</v>
      </c>
      <c r="D919" s="394" t="s">
        <v>1842</v>
      </c>
      <c r="E919" s="394" t="s">
        <v>1843</v>
      </c>
      <c r="F919" s="397"/>
      <c r="G919" s="397"/>
      <c r="H919" s="410">
        <v>0</v>
      </c>
      <c r="I919" s="397">
        <v>17</v>
      </c>
      <c r="J919" s="397">
        <v>5666.2699999999995</v>
      </c>
      <c r="K919" s="410">
        <v>1</v>
      </c>
      <c r="L919" s="397">
        <v>17</v>
      </c>
      <c r="M919" s="398">
        <v>5666.2699999999995</v>
      </c>
    </row>
    <row r="920" spans="1:13" ht="14.4" customHeight="1" x14ac:dyDescent="0.3">
      <c r="A920" s="393" t="s">
        <v>1605</v>
      </c>
      <c r="B920" s="394" t="s">
        <v>1480</v>
      </c>
      <c r="C920" s="394" t="s">
        <v>1956</v>
      </c>
      <c r="D920" s="394" t="s">
        <v>1957</v>
      </c>
      <c r="E920" s="394" t="s">
        <v>1958</v>
      </c>
      <c r="F920" s="397"/>
      <c r="G920" s="397"/>
      <c r="H920" s="410">
        <v>0</v>
      </c>
      <c r="I920" s="397">
        <v>1</v>
      </c>
      <c r="J920" s="397">
        <v>152.36000000000001</v>
      </c>
      <c r="K920" s="410">
        <v>1</v>
      </c>
      <c r="L920" s="397">
        <v>1</v>
      </c>
      <c r="M920" s="398">
        <v>152.36000000000001</v>
      </c>
    </row>
    <row r="921" spans="1:13" ht="14.4" customHeight="1" x14ac:dyDescent="0.3">
      <c r="A921" s="393" t="s">
        <v>1605</v>
      </c>
      <c r="B921" s="394" t="s">
        <v>1485</v>
      </c>
      <c r="C921" s="394" t="s">
        <v>2174</v>
      </c>
      <c r="D921" s="394" t="s">
        <v>2028</v>
      </c>
      <c r="E921" s="394" t="s">
        <v>2175</v>
      </c>
      <c r="F921" s="397">
        <v>1</v>
      </c>
      <c r="G921" s="397">
        <v>0</v>
      </c>
      <c r="H921" s="410"/>
      <c r="I921" s="397"/>
      <c r="J921" s="397"/>
      <c r="K921" s="410"/>
      <c r="L921" s="397">
        <v>1</v>
      </c>
      <c r="M921" s="398">
        <v>0</v>
      </c>
    </row>
    <row r="922" spans="1:13" ht="14.4" customHeight="1" x14ac:dyDescent="0.3">
      <c r="A922" s="393" t="s">
        <v>1605</v>
      </c>
      <c r="B922" s="394" t="s">
        <v>1488</v>
      </c>
      <c r="C922" s="394" t="s">
        <v>2421</v>
      </c>
      <c r="D922" s="394" t="s">
        <v>2422</v>
      </c>
      <c r="E922" s="394" t="s">
        <v>1114</v>
      </c>
      <c r="F922" s="397">
        <v>1</v>
      </c>
      <c r="G922" s="397">
        <v>125.13</v>
      </c>
      <c r="H922" s="410">
        <v>1</v>
      </c>
      <c r="I922" s="397"/>
      <c r="J922" s="397"/>
      <c r="K922" s="410">
        <v>0</v>
      </c>
      <c r="L922" s="397">
        <v>1</v>
      </c>
      <c r="M922" s="398">
        <v>125.13</v>
      </c>
    </row>
    <row r="923" spans="1:13" ht="14.4" customHeight="1" x14ac:dyDescent="0.3">
      <c r="A923" s="393" t="s">
        <v>1605</v>
      </c>
      <c r="B923" s="394" t="s">
        <v>1820</v>
      </c>
      <c r="C923" s="394" t="s">
        <v>1821</v>
      </c>
      <c r="D923" s="394" t="s">
        <v>1822</v>
      </c>
      <c r="E923" s="394" t="s">
        <v>1823</v>
      </c>
      <c r="F923" s="397"/>
      <c r="G923" s="397"/>
      <c r="H923" s="410">
        <v>0</v>
      </c>
      <c r="I923" s="397">
        <v>4</v>
      </c>
      <c r="J923" s="397">
        <v>616.04</v>
      </c>
      <c r="K923" s="410">
        <v>1</v>
      </c>
      <c r="L923" s="397">
        <v>4</v>
      </c>
      <c r="M923" s="398">
        <v>616.04</v>
      </c>
    </row>
    <row r="924" spans="1:13" ht="14.4" customHeight="1" x14ac:dyDescent="0.3">
      <c r="A924" s="393" t="s">
        <v>1605</v>
      </c>
      <c r="B924" s="394" t="s">
        <v>1820</v>
      </c>
      <c r="C924" s="394" t="s">
        <v>2340</v>
      </c>
      <c r="D924" s="394" t="s">
        <v>1825</v>
      </c>
      <c r="E924" s="394" t="s">
        <v>1826</v>
      </c>
      <c r="F924" s="397"/>
      <c r="G924" s="397"/>
      <c r="H924" s="410">
        <v>0</v>
      </c>
      <c r="I924" s="397">
        <v>1</v>
      </c>
      <c r="J924" s="397">
        <v>107.38</v>
      </c>
      <c r="K924" s="410">
        <v>1</v>
      </c>
      <c r="L924" s="397">
        <v>1</v>
      </c>
      <c r="M924" s="398">
        <v>107.38</v>
      </c>
    </row>
    <row r="925" spans="1:13" ht="14.4" customHeight="1" x14ac:dyDescent="0.3">
      <c r="A925" s="393" t="s">
        <v>1605</v>
      </c>
      <c r="B925" s="394" t="s">
        <v>1820</v>
      </c>
      <c r="C925" s="394" t="s">
        <v>2268</v>
      </c>
      <c r="D925" s="394" t="s">
        <v>1822</v>
      </c>
      <c r="E925" s="394" t="s">
        <v>1823</v>
      </c>
      <c r="F925" s="397"/>
      <c r="G925" s="397"/>
      <c r="H925" s="410">
        <v>0</v>
      </c>
      <c r="I925" s="397">
        <v>1</v>
      </c>
      <c r="J925" s="397">
        <v>143.18</v>
      </c>
      <c r="K925" s="410">
        <v>1</v>
      </c>
      <c r="L925" s="397">
        <v>1</v>
      </c>
      <c r="M925" s="398">
        <v>143.18</v>
      </c>
    </row>
    <row r="926" spans="1:13" ht="14.4" customHeight="1" x14ac:dyDescent="0.3">
      <c r="A926" s="393" t="s">
        <v>1605</v>
      </c>
      <c r="B926" s="394" t="s">
        <v>1847</v>
      </c>
      <c r="C926" s="394" t="s">
        <v>1873</v>
      </c>
      <c r="D926" s="394" t="s">
        <v>1849</v>
      </c>
      <c r="E926" s="394" t="s">
        <v>1874</v>
      </c>
      <c r="F926" s="397"/>
      <c r="G926" s="397"/>
      <c r="H926" s="410">
        <v>0</v>
      </c>
      <c r="I926" s="397">
        <v>1</v>
      </c>
      <c r="J926" s="397">
        <v>48.31</v>
      </c>
      <c r="K926" s="410">
        <v>1</v>
      </c>
      <c r="L926" s="397">
        <v>1</v>
      </c>
      <c r="M926" s="398">
        <v>48.31</v>
      </c>
    </row>
    <row r="927" spans="1:13" ht="14.4" customHeight="1" x14ac:dyDescent="0.3">
      <c r="A927" s="393" t="s">
        <v>1605</v>
      </c>
      <c r="B927" s="394" t="s">
        <v>1847</v>
      </c>
      <c r="C927" s="394" t="s">
        <v>1905</v>
      </c>
      <c r="D927" s="394" t="s">
        <v>1849</v>
      </c>
      <c r="E927" s="394" t="s">
        <v>1872</v>
      </c>
      <c r="F927" s="397"/>
      <c r="G927" s="397"/>
      <c r="H927" s="410">
        <v>0</v>
      </c>
      <c r="I927" s="397">
        <v>6</v>
      </c>
      <c r="J927" s="397">
        <v>579.78</v>
      </c>
      <c r="K927" s="410">
        <v>1</v>
      </c>
      <c r="L927" s="397">
        <v>6</v>
      </c>
      <c r="M927" s="398">
        <v>579.78</v>
      </c>
    </row>
    <row r="928" spans="1:13" ht="14.4" customHeight="1" x14ac:dyDescent="0.3">
      <c r="A928" s="393" t="s">
        <v>1605</v>
      </c>
      <c r="B928" s="394" t="s">
        <v>1847</v>
      </c>
      <c r="C928" s="394" t="s">
        <v>1877</v>
      </c>
      <c r="D928" s="394" t="s">
        <v>1878</v>
      </c>
      <c r="E928" s="394" t="s">
        <v>1879</v>
      </c>
      <c r="F928" s="397">
        <v>10</v>
      </c>
      <c r="G928" s="397">
        <v>966.3</v>
      </c>
      <c r="H928" s="410">
        <v>1</v>
      </c>
      <c r="I928" s="397"/>
      <c r="J928" s="397"/>
      <c r="K928" s="410">
        <v>0</v>
      </c>
      <c r="L928" s="397">
        <v>10</v>
      </c>
      <c r="M928" s="398">
        <v>966.3</v>
      </c>
    </row>
    <row r="929" spans="1:13" ht="14.4" customHeight="1" x14ac:dyDescent="0.3">
      <c r="A929" s="393" t="s">
        <v>1605</v>
      </c>
      <c r="B929" s="394" t="s">
        <v>1489</v>
      </c>
      <c r="C929" s="394" t="s">
        <v>1884</v>
      </c>
      <c r="D929" s="394" t="s">
        <v>1885</v>
      </c>
      <c r="E929" s="394" t="s">
        <v>1886</v>
      </c>
      <c r="F929" s="397">
        <v>1</v>
      </c>
      <c r="G929" s="397">
        <v>124.51</v>
      </c>
      <c r="H929" s="410">
        <v>1</v>
      </c>
      <c r="I929" s="397"/>
      <c r="J929" s="397"/>
      <c r="K929" s="410">
        <v>0</v>
      </c>
      <c r="L929" s="397">
        <v>1</v>
      </c>
      <c r="M929" s="398">
        <v>124.51</v>
      </c>
    </row>
    <row r="930" spans="1:13" ht="14.4" customHeight="1" x14ac:dyDescent="0.3">
      <c r="A930" s="393" t="s">
        <v>1605</v>
      </c>
      <c r="B930" s="394" t="s">
        <v>1489</v>
      </c>
      <c r="C930" s="394" t="s">
        <v>1909</v>
      </c>
      <c r="D930" s="394" t="s">
        <v>1910</v>
      </c>
      <c r="E930" s="394" t="s">
        <v>1911</v>
      </c>
      <c r="F930" s="397"/>
      <c r="G930" s="397"/>
      <c r="H930" s="410">
        <v>0</v>
      </c>
      <c r="I930" s="397">
        <v>2</v>
      </c>
      <c r="J930" s="397">
        <v>81.86</v>
      </c>
      <c r="K930" s="410">
        <v>1</v>
      </c>
      <c r="L930" s="397">
        <v>2</v>
      </c>
      <c r="M930" s="398">
        <v>81.86</v>
      </c>
    </row>
    <row r="931" spans="1:13" ht="14.4" customHeight="1" x14ac:dyDescent="0.3">
      <c r="A931" s="393" t="s">
        <v>1605</v>
      </c>
      <c r="B931" s="394" t="s">
        <v>1489</v>
      </c>
      <c r="C931" s="394" t="s">
        <v>2001</v>
      </c>
      <c r="D931" s="394" t="s">
        <v>1806</v>
      </c>
      <c r="E931" s="394" t="s">
        <v>1886</v>
      </c>
      <c r="F931" s="397"/>
      <c r="G931" s="397"/>
      <c r="H931" s="410">
        <v>0</v>
      </c>
      <c r="I931" s="397">
        <v>3</v>
      </c>
      <c r="J931" s="397">
        <v>373.53000000000003</v>
      </c>
      <c r="K931" s="410">
        <v>1</v>
      </c>
      <c r="L931" s="397">
        <v>3</v>
      </c>
      <c r="M931" s="398">
        <v>373.53000000000003</v>
      </c>
    </row>
    <row r="932" spans="1:13" ht="14.4" customHeight="1" x14ac:dyDescent="0.3">
      <c r="A932" s="393" t="s">
        <v>1606</v>
      </c>
      <c r="B932" s="394" t="s">
        <v>1724</v>
      </c>
      <c r="C932" s="394" t="s">
        <v>1725</v>
      </c>
      <c r="D932" s="394" t="s">
        <v>1726</v>
      </c>
      <c r="E932" s="394" t="s">
        <v>1727</v>
      </c>
      <c r="F932" s="397"/>
      <c r="G932" s="397"/>
      <c r="H932" s="410">
        <v>0</v>
      </c>
      <c r="I932" s="397">
        <v>1</v>
      </c>
      <c r="J932" s="397">
        <v>32.630000000000003</v>
      </c>
      <c r="K932" s="410">
        <v>1</v>
      </c>
      <c r="L932" s="397">
        <v>1</v>
      </c>
      <c r="M932" s="398">
        <v>32.630000000000003</v>
      </c>
    </row>
    <row r="933" spans="1:13" ht="14.4" customHeight="1" x14ac:dyDescent="0.3">
      <c r="A933" s="393" t="s">
        <v>1606</v>
      </c>
      <c r="B933" s="394" t="s">
        <v>1462</v>
      </c>
      <c r="C933" s="394" t="s">
        <v>2271</v>
      </c>
      <c r="D933" s="394" t="s">
        <v>2272</v>
      </c>
      <c r="E933" s="394" t="s">
        <v>2273</v>
      </c>
      <c r="F933" s="397"/>
      <c r="G933" s="397"/>
      <c r="H933" s="410"/>
      <c r="I933" s="397">
        <v>1</v>
      </c>
      <c r="J933" s="397">
        <v>0</v>
      </c>
      <c r="K933" s="410"/>
      <c r="L933" s="397">
        <v>1</v>
      </c>
      <c r="M933" s="398">
        <v>0</v>
      </c>
    </row>
    <row r="934" spans="1:13" ht="14.4" customHeight="1" x14ac:dyDescent="0.3">
      <c r="A934" s="393" t="s">
        <v>1606</v>
      </c>
      <c r="B934" s="394" t="s">
        <v>1467</v>
      </c>
      <c r="C934" s="394" t="s">
        <v>1048</v>
      </c>
      <c r="D934" s="394" t="s">
        <v>998</v>
      </c>
      <c r="E934" s="394" t="s">
        <v>1049</v>
      </c>
      <c r="F934" s="397"/>
      <c r="G934" s="397"/>
      <c r="H934" s="410">
        <v>0</v>
      </c>
      <c r="I934" s="397">
        <v>1</v>
      </c>
      <c r="J934" s="397">
        <v>625.29</v>
      </c>
      <c r="K934" s="410">
        <v>1</v>
      </c>
      <c r="L934" s="397">
        <v>1</v>
      </c>
      <c r="M934" s="398">
        <v>625.29</v>
      </c>
    </row>
    <row r="935" spans="1:13" ht="14.4" customHeight="1" x14ac:dyDescent="0.3">
      <c r="A935" s="393" t="s">
        <v>1606</v>
      </c>
      <c r="B935" s="394" t="s">
        <v>1467</v>
      </c>
      <c r="C935" s="394" t="s">
        <v>1001</v>
      </c>
      <c r="D935" s="394" t="s">
        <v>998</v>
      </c>
      <c r="E935" s="394" t="s">
        <v>1002</v>
      </c>
      <c r="F935" s="397"/>
      <c r="G935" s="397"/>
      <c r="H935" s="410">
        <v>0</v>
      </c>
      <c r="I935" s="397">
        <v>1</v>
      </c>
      <c r="J935" s="397">
        <v>1166.47</v>
      </c>
      <c r="K935" s="410">
        <v>1</v>
      </c>
      <c r="L935" s="397">
        <v>1</v>
      </c>
      <c r="M935" s="398">
        <v>1166.47</v>
      </c>
    </row>
    <row r="936" spans="1:13" ht="14.4" customHeight="1" x14ac:dyDescent="0.3">
      <c r="A936" s="393" t="s">
        <v>1606</v>
      </c>
      <c r="B936" s="394" t="s">
        <v>1467</v>
      </c>
      <c r="C936" s="394" t="s">
        <v>1741</v>
      </c>
      <c r="D936" s="394" t="s">
        <v>1737</v>
      </c>
      <c r="E936" s="394" t="s">
        <v>1002</v>
      </c>
      <c r="F936" s="397"/>
      <c r="G936" s="397"/>
      <c r="H936" s="410">
        <v>0</v>
      </c>
      <c r="I936" s="397">
        <v>1</v>
      </c>
      <c r="J936" s="397">
        <v>2332.92</v>
      </c>
      <c r="K936" s="410">
        <v>1</v>
      </c>
      <c r="L936" s="397">
        <v>1</v>
      </c>
      <c r="M936" s="398">
        <v>2332.92</v>
      </c>
    </row>
    <row r="937" spans="1:13" ht="14.4" customHeight="1" x14ac:dyDescent="0.3">
      <c r="A937" s="393" t="s">
        <v>1606</v>
      </c>
      <c r="B937" s="394" t="s">
        <v>1507</v>
      </c>
      <c r="C937" s="394" t="s">
        <v>2090</v>
      </c>
      <c r="D937" s="394" t="s">
        <v>1393</v>
      </c>
      <c r="E937" s="394" t="s">
        <v>1771</v>
      </c>
      <c r="F937" s="397"/>
      <c r="G937" s="397"/>
      <c r="H937" s="410">
        <v>0</v>
      </c>
      <c r="I937" s="397">
        <v>2</v>
      </c>
      <c r="J937" s="397">
        <v>121.84</v>
      </c>
      <c r="K937" s="410">
        <v>1</v>
      </c>
      <c r="L937" s="397">
        <v>2</v>
      </c>
      <c r="M937" s="398">
        <v>121.84</v>
      </c>
    </row>
    <row r="938" spans="1:13" ht="14.4" customHeight="1" x14ac:dyDescent="0.3">
      <c r="A938" s="393" t="s">
        <v>1606</v>
      </c>
      <c r="B938" s="394" t="s">
        <v>1508</v>
      </c>
      <c r="C938" s="394" t="s">
        <v>1761</v>
      </c>
      <c r="D938" s="394" t="s">
        <v>1762</v>
      </c>
      <c r="E938" s="394" t="s">
        <v>1763</v>
      </c>
      <c r="F938" s="397"/>
      <c r="G938" s="397"/>
      <c r="H938" s="410">
        <v>0</v>
      </c>
      <c r="I938" s="397">
        <v>1</v>
      </c>
      <c r="J938" s="397">
        <v>194.43</v>
      </c>
      <c r="K938" s="410">
        <v>1</v>
      </c>
      <c r="L938" s="397">
        <v>1</v>
      </c>
      <c r="M938" s="398">
        <v>194.43</v>
      </c>
    </row>
    <row r="939" spans="1:13" ht="14.4" customHeight="1" x14ac:dyDescent="0.3">
      <c r="A939" s="393" t="s">
        <v>1606</v>
      </c>
      <c r="B939" s="394" t="s">
        <v>1480</v>
      </c>
      <c r="C939" s="394" t="s">
        <v>1096</v>
      </c>
      <c r="D939" s="394" t="s">
        <v>1481</v>
      </c>
      <c r="E939" s="394" t="s">
        <v>1482</v>
      </c>
      <c r="F939" s="397"/>
      <c r="G939" s="397"/>
      <c r="H939" s="410">
        <v>0</v>
      </c>
      <c r="I939" s="397">
        <v>1</v>
      </c>
      <c r="J939" s="397">
        <v>333.31</v>
      </c>
      <c r="K939" s="410">
        <v>1</v>
      </c>
      <c r="L939" s="397">
        <v>1</v>
      </c>
      <c r="M939" s="398">
        <v>333.31</v>
      </c>
    </row>
    <row r="940" spans="1:13" ht="14.4" customHeight="1" x14ac:dyDescent="0.3">
      <c r="A940" s="393" t="s">
        <v>1606</v>
      </c>
      <c r="B940" s="394" t="s">
        <v>1485</v>
      </c>
      <c r="C940" s="394" t="s">
        <v>2047</v>
      </c>
      <c r="D940" s="394" t="s">
        <v>2048</v>
      </c>
      <c r="E940" s="394" t="s">
        <v>2049</v>
      </c>
      <c r="F940" s="397"/>
      <c r="G940" s="397"/>
      <c r="H940" s="410">
        <v>0</v>
      </c>
      <c r="I940" s="397">
        <v>1</v>
      </c>
      <c r="J940" s="397">
        <v>138.16</v>
      </c>
      <c r="K940" s="410">
        <v>1</v>
      </c>
      <c r="L940" s="397">
        <v>1</v>
      </c>
      <c r="M940" s="398">
        <v>138.16</v>
      </c>
    </row>
    <row r="941" spans="1:13" ht="14.4" customHeight="1" x14ac:dyDescent="0.3">
      <c r="A941" s="393" t="s">
        <v>1606</v>
      </c>
      <c r="B941" s="394" t="s">
        <v>1489</v>
      </c>
      <c r="C941" s="394" t="s">
        <v>2495</v>
      </c>
      <c r="D941" s="394" t="s">
        <v>1885</v>
      </c>
      <c r="E941" s="394" t="s">
        <v>2141</v>
      </c>
      <c r="F941" s="397">
        <v>1</v>
      </c>
      <c r="G941" s="397">
        <v>0</v>
      </c>
      <c r="H941" s="410"/>
      <c r="I941" s="397"/>
      <c r="J941" s="397"/>
      <c r="K941" s="410"/>
      <c r="L941" s="397">
        <v>1</v>
      </c>
      <c r="M941" s="398">
        <v>0</v>
      </c>
    </row>
    <row r="942" spans="1:13" ht="14.4" customHeight="1" x14ac:dyDescent="0.3">
      <c r="A942" s="393" t="s">
        <v>1606</v>
      </c>
      <c r="B942" s="394" t="s">
        <v>1491</v>
      </c>
      <c r="C942" s="394" t="s">
        <v>1969</v>
      </c>
      <c r="D942" s="394" t="s">
        <v>1970</v>
      </c>
      <c r="E942" s="394" t="s">
        <v>1493</v>
      </c>
      <c r="F942" s="397">
        <v>2</v>
      </c>
      <c r="G942" s="397">
        <v>13.96</v>
      </c>
      <c r="H942" s="410">
        <v>1</v>
      </c>
      <c r="I942" s="397"/>
      <c r="J942" s="397"/>
      <c r="K942" s="410">
        <v>0</v>
      </c>
      <c r="L942" s="397">
        <v>2</v>
      </c>
      <c r="M942" s="398">
        <v>13.96</v>
      </c>
    </row>
    <row r="943" spans="1:13" ht="14.4" customHeight="1" x14ac:dyDescent="0.3">
      <c r="A943" s="393" t="s">
        <v>1606</v>
      </c>
      <c r="B943" s="394" t="s">
        <v>1496</v>
      </c>
      <c r="C943" s="394" t="s">
        <v>1037</v>
      </c>
      <c r="D943" s="394" t="s">
        <v>1038</v>
      </c>
      <c r="E943" s="394" t="s">
        <v>1497</v>
      </c>
      <c r="F943" s="397"/>
      <c r="G943" s="397"/>
      <c r="H943" s="410">
        <v>0</v>
      </c>
      <c r="I943" s="397">
        <v>1</v>
      </c>
      <c r="J943" s="397">
        <v>94.8</v>
      </c>
      <c r="K943" s="410">
        <v>1</v>
      </c>
      <c r="L943" s="397">
        <v>1</v>
      </c>
      <c r="M943" s="398">
        <v>94.8</v>
      </c>
    </row>
    <row r="944" spans="1:13" ht="14.4" customHeight="1" x14ac:dyDescent="0.3">
      <c r="A944" s="393" t="s">
        <v>1606</v>
      </c>
      <c r="B944" s="394" t="s">
        <v>1718</v>
      </c>
      <c r="C944" s="394" t="s">
        <v>2158</v>
      </c>
      <c r="D944" s="394" t="s">
        <v>1720</v>
      </c>
      <c r="E944" s="394" t="s">
        <v>2055</v>
      </c>
      <c r="F944" s="397"/>
      <c r="G944" s="397"/>
      <c r="H944" s="410">
        <v>0</v>
      </c>
      <c r="I944" s="397">
        <v>1</v>
      </c>
      <c r="J944" s="397">
        <v>137.74</v>
      </c>
      <c r="K944" s="410">
        <v>1</v>
      </c>
      <c r="L944" s="397">
        <v>1</v>
      </c>
      <c r="M944" s="398">
        <v>137.74</v>
      </c>
    </row>
    <row r="945" spans="1:13" ht="14.4" customHeight="1" x14ac:dyDescent="0.3">
      <c r="A945" s="393" t="s">
        <v>1607</v>
      </c>
      <c r="B945" s="394" t="s">
        <v>1728</v>
      </c>
      <c r="C945" s="394" t="s">
        <v>1729</v>
      </c>
      <c r="D945" s="394" t="s">
        <v>1730</v>
      </c>
      <c r="E945" s="394" t="s">
        <v>1731</v>
      </c>
      <c r="F945" s="397"/>
      <c r="G945" s="397"/>
      <c r="H945" s="410"/>
      <c r="I945" s="397">
        <v>1</v>
      </c>
      <c r="J945" s="397">
        <v>0</v>
      </c>
      <c r="K945" s="410"/>
      <c r="L945" s="397">
        <v>1</v>
      </c>
      <c r="M945" s="398">
        <v>0</v>
      </c>
    </row>
    <row r="946" spans="1:13" ht="14.4" customHeight="1" x14ac:dyDescent="0.3">
      <c r="A946" s="393" t="s">
        <v>1607</v>
      </c>
      <c r="B946" s="394" t="s">
        <v>1827</v>
      </c>
      <c r="C946" s="394" t="s">
        <v>2045</v>
      </c>
      <c r="D946" s="394" t="s">
        <v>1832</v>
      </c>
      <c r="E946" s="394" t="s">
        <v>2046</v>
      </c>
      <c r="F946" s="397"/>
      <c r="G946" s="397"/>
      <c r="H946" s="410">
        <v>0</v>
      </c>
      <c r="I946" s="397">
        <v>2</v>
      </c>
      <c r="J946" s="397">
        <v>508.86</v>
      </c>
      <c r="K946" s="410">
        <v>1</v>
      </c>
      <c r="L946" s="397">
        <v>2</v>
      </c>
      <c r="M946" s="398">
        <v>508.86</v>
      </c>
    </row>
    <row r="947" spans="1:13" ht="14.4" customHeight="1" x14ac:dyDescent="0.3">
      <c r="A947" s="393" t="s">
        <v>1607</v>
      </c>
      <c r="B947" s="394" t="s">
        <v>1834</v>
      </c>
      <c r="C947" s="394" t="s">
        <v>1835</v>
      </c>
      <c r="D947" s="394" t="s">
        <v>1836</v>
      </c>
      <c r="E947" s="394" t="s">
        <v>1837</v>
      </c>
      <c r="F947" s="397"/>
      <c r="G947" s="397"/>
      <c r="H947" s="410">
        <v>0</v>
      </c>
      <c r="I947" s="397">
        <v>4</v>
      </c>
      <c r="J947" s="397">
        <v>166.2</v>
      </c>
      <c r="K947" s="410">
        <v>1</v>
      </c>
      <c r="L947" s="397">
        <v>4</v>
      </c>
      <c r="M947" s="398">
        <v>166.2</v>
      </c>
    </row>
    <row r="948" spans="1:13" ht="14.4" customHeight="1" x14ac:dyDescent="0.3">
      <c r="A948" s="393" t="s">
        <v>1607</v>
      </c>
      <c r="B948" s="394" t="s">
        <v>1480</v>
      </c>
      <c r="C948" s="394" t="s">
        <v>1096</v>
      </c>
      <c r="D948" s="394" t="s">
        <v>1481</v>
      </c>
      <c r="E948" s="394" t="s">
        <v>1482</v>
      </c>
      <c r="F948" s="397"/>
      <c r="G948" s="397"/>
      <c r="H948" s="410">
        <v>0</v>
      </c>
      <c r="I948" s="397">
        <v>2</v>
      </c>
      <c r="J948" s="397">
        <v>666.62</v>
      </c>
      <c r="K948" s="410">
        <v>1</v>
      </c>
      <c r="L948" s="397">
        <v>2</v>
      </c>
      <c r="M948" s="398">
        <v>666.62</v>
      </c>
    </row>
    <row r="949" spans="1:13" ht="14.4" customHeight="1" x14ac:dyDescent="0.3">
      <c r="A949" s="393" t="s">
        <v>1607</v>
      </c>
      <c r="B949" s="394" t="s">
        <v>1480</v>
      </c>
      <c r="C949" s="394" t="s">
        <v>1841</v>
      </c>
      <c r="D949" s="394" t="s">
        <v>1842</v>
      </c>
      <c r="E949" s="394" t="s">
        <v>1843</v>
      </c>
      <c r="F949" s="397"/>
      <c r="G949" s="397"/>
      <c r="H949" s="410">
        <v>0</v>
      </c>
      <c r="I949" s="397">
        <v>9</v>
      </c>
      <c r="J949" s="397">
        <v>2999.79</v>
      </c>
      <c r="K949" s="410">
        <v>1</v>
      </c>
      <c r="L949" s="397">
        <v>9</v>
      </c>
      <c r="M949" s="398">
        <v>2999.79</v>
      </c>
    </row>
    <row r="950" spans="1:13" ht="14.4" customHeight="1" x14ac:dyDescent="0.3">
      <c r="A950" s="393" t="s">
        <v>1607</v>
      </c>
      <c r="B950" s="394" t="s">
        <v>1485</v>
      </c>
      <c r="C950" s="394" t="s">
        <v>2047</v>
      </c>
      <c r="D950" s="394" t="s">
        <v>2048</v>
      </c>
      <c r="E950" s="394" t="s">
        <v>2049</v>
      </c>
      <c r="F950" s="397"/>
      <c r="G950" s="397"/>
      <c r="H950" s="410">
        <v>0</v>
      </c>
      <c r="I950" s="397">
        <v>10</v>
      </c>
      <c r="J950" s="397">
        <v>1381.6</v>
      </c>
      <c r="K950" s="410">
        <v>1</v>
      </c>
      <c r="L950" s="397">
        <v>10</v>
      </c>
      <c r="M950" s="398">
        <v>1381.6</v>
      </c>
    </row>
    <row r="951" spans="1:13" ht="14.4" customHeight="1" x14ac:dyDescent="0.3">
      <c r="A951" s="393" t="s">
        <v>1607</v>
      </c>
      <c r="B951" s="394" t="s">
        <v>1485</v>
      </c>
      <c r="C951" s="394" t="s">
        <v>1845</v>
      </c>
      <c r="D951" s="394" t="s">
        <v>1846</v>
      </c>
      <c r="E951" s="394" t="s">
        <v>1717</v>
      </c>
      <c r="F951" s="397"/>
      <c r="G951" s="397"/>
      <c r="H951" s="410">
        <v>0</v>
      </c>
      <c r="I951" s="397">
        <v>15</v>
      </c>
      <c r="J951" s="397">
        <v>2763.3</v>
      </c>
      <c r="K951" s="410">
        <v>1</v>
      </c>
      <c r="L951" s="397">
        <v>15</v>
      </c>
      <c r="M951" s="398">
        <v>2763.3</v>
      </c>
    </row>
    <row r="952" spans="1:13" ht="14.4" customHeight="1" x14ac:dyDescent="0.3">
      <c r="A952" s="393" t="s">
        <v>1607</v>
      </c>
      <c r="B952" s="394" t="s">
        <v>1710</v>
      </c>
      <c r="C952" s="394" t="s">
        <v>1711</v>
      </c>
      <c r="D952" s="394" t="s">
        <v>1712</v>
      </c>
      <c r="E952" s="394" t="s">
        <v>1713</v>
      </c>
      <c r="F952" s="397"/>
      <c r="G952" s="397"/>
      <c r="H952" s="410">
        <v>0</v>
      </c>
      <c r="I952" s="397">
        <v>10</v>
      </c>
      <c r="J952" s="397">
        <v>698.59999999999991</v>
      </c>
      <c r="K952" s="410">
        <v>1</v>
      </c>
      <c r="L952" s="397">
        <v>10</v>
      </c>
      <c r="M952" s="398">
        <v>698.59999999999991</v>
      </c>
    </row>
    <row r="953" spans="1:13" ht="14.4" customHeight="1" x14ac:dyDescent="0.3">
      <c r="A953" s="393" t="s">
        <v>1607</v>
      </c>
      <c r="B953" s="394" t="s">
        <v>1714</v>
      </c>
      <c r="C953" s="394" t="s">
        <v>1715</v>
      </c>
      <c r="D953" s="394" t="s">
        <v>1716</v>
      </c>
      <c r="E953" s="394" t="s">
        <v>1717</v>
      </c>
      <c r="F953" s="397"/>
      <c r="G953" s="397"/>
      <c r="H953" s="410">
        <v>0</v>
      </c>
      <c r="I953" s="397">
        <v>6</v>
      </c>
      <c r="J953" s="397">
        <v>419.15999999999997</v>
      </c>
      <c r="K953" s="410">
        <v>1</v>
      </c>
      <c r="L953" s="397">
        <v>6</v>
      </c>
      <c r="M953" s="398">
        <v>419.15999999999997</v>
      </c>
    </row>
    <row r="954" spans="1:13" ht="14.4" customHeight="1" x14ac:dyDescent="0.3">
      <c r="A954" s="393" t="s">
        <v>1607</v>
      </c>
      <c r="B954" s="394" t="s">
        <v>1489</v>
      </c>
      <c r="C954" s="394" t="s">
        <v>2001</v>
      </c>
      <c r="D954" s="394" t="s">
        <v>1806</v>
      </c>
      <c r="E954" s="394" t="s">
        <v>1886</v>
      </c>
      <c r="F954" s="397"/>
      <c r="G954" s="397"/>
      <c r="H954" s="410">
        <v>0</v>
      </c>
      <c r="I954" s="397">
        <v>2</v>
      </c>
      <c r="J954" s="397">
        <v>249.02</v>
      </c>
      <c r="K954" s="410">
        <v>1</v>
      </c>
      <c r="L954" s="397">
        <v>2</v>
      </c>
      <c r="M954" s="398">
        <v>249.02</v>
      </c>
    </row>
    <row r="955" spans="1:13" ht="14.4" customHeight="1" x14ac:dyDescent="0.3">
      <c r="A955" s="393" t="s">
        <v>1608</v>
      </c>
      <c r="B955" s="394" t="s">
        <v>1480</v>
      </c>
      <c r="C955" s="394" t="s">
        <v>1096</v>
      </c>
      <c r="D955" s="394" t="s">
        <v>1481</v>
      </c>
      <c r="E955" s="394" t="s">
        <v>1482</v>
      </c>
      <c r="F955" s="397"/>
      <c r="G955" s="397"/>
      <c r="H955" s="410">
        <v>0</v>
      </c>
      <c r="I955" s="397">
        <v>3</v>
      </c>
      <c r="J955" s="397">
        <v>999.93000000000006</v>
      </c>
      <c r="K955" s="410">
        <v>1</v>
      </c>
      <c r="L955" s="397">
        <v>3</v>
      </c>
      <c r="M955" s="398">
        <v>999.93000000000006</v>
      </c>
    </row>
    <row r="956" spans="1:13" ht="14.4" customHeight="1" x14ac:dyDescent="0.3">
      <c r="A956" s="393" t="s">
        <v>1608</v>
      </c>
      <c r="B956" s="394" t="s">
        <v>1480</v>
      </c>
      <c r="C956" s="394" t="s">
        <v>1841</v>
      </c>
      <c r="D956" s="394" t="s">
        <v>1842</v>
      </c>
      <c r="E956" s="394" t="s">
        <v>1843</v>
      </c>
      <c r="F956" s="397"/>
      <c r="G956" s="397"/>
      <c r="H956" s="410">
        <v>0</v>
      </c>
      <c r="I956" s="397">
        <v>6</v>
      </c>
      <c r="J956" s="397">
        <v>1999.8600000000001</v>
      </c>
      <c r="K956" s="410">
        <v>1</v>
      </c>
      <c r="L956" s="397">
        <v>6</v>
      </c>
      <c r="M956" s="398">
        <v>1999.8600000000001</v>
      </c>
    </row>
    <row r="957" spans="1:13" ht="14.4" customHeight="1" x14ac:dyDescent="0.3">
      <c r="A957" s="393" t="s">
        <v>1608</v>
      </c>
      <c r="B957" s="394" t="s">
        <v>1485</v>
      </c>
      <c r="C957" s="394" t="s">
        <v>1845</v>
      </c>
      <c r="D957" s="394" t="s">
        <v>1846</v>
      </c>
      <c r="E957" s="394" t="s">
        <v>1717</v>
      </c>
      <c r="F957" s="397"/>
      <c r="G957" s="397"/>
      <c r="H957" s="410">
        <v>0</v>
      </c>
      <c r="I957" s="397">
        <v>2</v>
      </c>
      <c r="J957" s="397">
        <v>368.44</v>
      </c>
      <c r="K957" s="410">
        <v>1</v>
      </c>
      <c r="L957" s="397">
        <v>2</v>
      </c>
      <c r="M957" s="398">
        <v>368.44</v>
      </c>
    </row>
    <row r="958" spans="1:13" ht="14.4" customHeight="1" x14ac:dyDescent="0.3">
      <c r="A958" s="393" t="s">
        <v>1609</v>
      </c>
      <c r="B958" s="394" t="s">
        <v>1462</v>
      </c>
      <c r="C958" s="394" t="s">
        <v>2496</v>
      </c>
      <c r="D958" s="394" t="s">
        <v>586</v>
      </c>
      <c r="E958" s="394" t="s">
        <v>587</v>
      </c>
      <c r="F958" s="397">
        <v>1</v>
      </c>
      <c r="G958" s="397">
        <v>0</v>
      </c>
      <c r="H958" s="410"/>
      <c r="I958" s="397"/>
      <c r="J958" s="397"/>
      <c r="K958" s="410"/>
      <c r="L958" s="397">
        <v>1</v>
      </c>
      <c r="M958" s="398">
        <v>0</v>
      </c>
    </row>
    <row r="959" spans="1:13" ht="14.4" customHeight="1" x14ac:dyDescent="0.3">
      <c r="A959" s="393" t="s">
        <v>1609</v>
      </c>
      <c r="B959" s="394" t="s">
        <v>1462</v>
      </c>
      <c r="C959" s="394" t="s">
        <v>1708</v>
      </c>
      <c r="D959" s="394" t="s">
        <v>586</v>
      </c>
      <c r="E959" s="394" t="s">
        <v>1709</v>
      </c>
      <c r="F959" s="397"/>
      <c r="G959" s="397"/>
      <c r="H959" s="410">
        <v>0</v>
      </c>
      <c r="I959" s="397">
        <v>1</v>
      </c>
      <c r="J959" s="397">
        <v>95.24</v>
      </c>
      <c r="K959" s="410">
        <v>1</v>
      </c>
      <c r="L959" s="397">
        <v>1</v>
      </c>
      <c r="M959" s="398">
        <v>95.24</v>
      </c>
    </row>
    <row r="960" spans="1:13" ht="14.4" customHeight="1" x14ac:dyDescent="0.3">
      <c r="A960" s="393" t="s">
        <v>1609</v>
      </c>
      <c r="B960" s="394" t="s">
        <v>1462</v>
      </c>
      <c r="C960" s="394" t="s">
        <v>585</v>
      </c>
      <c r="D960" s="394" t="s">
        <v>586</v>
      </c>
      <c r="E960" s="394" t="s">
        <v>587</v>
      </c>
      <c r="F960" s="397"/>
      <c r="G960" s="397"/>
      <c r="H960" s="410">
        <v>0</v>
      </c>
      <c r="I960" s="397">
        <v>24</v>
      </c>
      <c r="J960" s="397">
        <v>4571.5199999999995</v>
      </c>
      <c r="K960" s="410">
        <v>1</v>
      </c>
      <c r="L960" s="397">
        <v>24</v>
      </c>
      <c r="M960" s="398">
        <v>4571.5199999999995</v>
      </c>
    </row>
    <row r="961" spans="1:13" ht="14.4" customHeight="1" x14ac:dyDescent="0.3">
      <c r="A961" s="393" t="s">
        <v>1609</v>
      </c>
      <c r="B961" s="394" t="s">
        <v>1462</v>
      </c>
      <c r="C961" s="394" t="s">
        <v>589</v>
      </c>
      <c r="D961" s="394" t="s">
        <v>586</v>
      </c>
      <c r="E961" s="394" t="s">
        <v>590</v>
      </c>
      <c r="F961" s="397"/>
      <c r="G961" s="397"/>
      <c r="H961" s="410">
        <v>0</v>
      </c>
      <c r="I961" s="397">
        <v>1</v>
      </c>
      <c r="J961" s="397">
        <v>612.26</v>
      </c>
      <c r="K961" s="410">
        <v>1</v>
      </c>
      <c r="L961" s="397">
        <v>1</v>
      </c>
      <c r="M961" s="398">
        <v>612.26</v>
      </c>
    </row>
    <row r="962" spans="1:13" ht="14.4" customHeight="1" x14ac:dyDescent="0.3">
      <c r="A962" s="393" t="s">
        <v>1609</v>
      </c>
      <c r="B962" s="394" t="s">
        <v>1465</v>
      </c>
      <c r="C962" s="394" t="s">
        <v>2497</v>
      </c>
      <c r="D962" s="394" t="s">
        <v>2498</v>
      </c>
      <c r="E962" s="394" t="s">
        <v>2199</v>
      </c>
      <c r="F962" s="397">
        <v>1</v>
      </c>
      <c r="G962" s="397">
        <v>633.42999999999995</v>
      </c>
      <c r="H962" s="410">
        <v>1</v>
      </c>
      <c r="I962" s="397"/>
      <c r="J962" s="397"/>
      <c r="K962" s="410">
        <v>0</v>
      </c>
      <c r="L962" s="397">
        <v>1</v>
      </c>
      <c r="M962" s="398">
        <v>633.42999999999995</v>
      </c>
    </row>
    <row r="963" spans="1:13" ht="14.4" customHeight="1" x14ac:dyDescent="0.3">
      <c r="A963" s="393" t="s">
        <v>1609</v>
      </c>
      <c r="B963" s="394" t="s">
        <v>2203</v>
      </c>
      <c r="C963" s="394" t="s">
        <v>2207</v>
      </c>
      <c r="D963" s="394" t="s">
        <v>2205</v>
      </c>
      <c r="E963" s="394" t="s">
        <v>2208</v>
      </c>
      <c r="F963" s="397"/>
      <c r="G963" s="397"/>
      <c r="H963" s="410">
        <v>0</v>
      </c>
      <c r="I963" s="397">
        <v>1</v>
      </c>
      <c r="J963" s="397">
        <v>380.96</v>
      </c>
      <c r="K963" s="410">
        <v>1</v>
      </c>
      <c r="L963" s="397">
        <v>1</v>
      </c>
      <c r="M963" s="398">
        <v>380.96</v>
      </c>
    </row>
    <row r="964" spans="1:13" ht="14.4" customHeight="1" x14ac:dyDescent="0.3">
      <c r="A964" s="393" t="s">
        <v>1609</v>
      </c>
      <c r="B964" s="394" t="s">
        <v>1466</v>
      </c>
      <c r="C964" s="394" t="s">
        <v>1022</v>
      </c>
      <c r="D964" s="394" t="s">
        <v>1023</v>
      </c>
      <c r="E964" s="394" t="s">
        <v>496</v>
      </c>
      <c r="F964" s="397"/>
      <c r="G964" s="397"/>
      <c r="H964" s="410">
        <v>0</v>
      </c>
      <c r="I964" s="397">
        <v>2</v>
      </c>
      <c r="J964" s="397">
        <v>112.02</v>
      </c>
      <c r="K964" s="410">
        <v>1</v>
      </c>
      <c r="L964" s="397">
        <v>2</v>
      </c>
      <c r="M964" s="398">
        <v>112.02</v>
      </c>
    </row>
    <row r="965" spans="1:13" ht="14.4" customHeight="1" x14ac:dyDescent="0.3">
      <c r="A965" s="393" t="s">
        <v>1609</v>
      </c>
      <c r="B965" s="394" t="s">
        <v>1466</v>
      </c>
      <c r="C965" s="394" t="s">
        <v>2067</v>
      </c>
      <c r="D965" s="394" t="s">
        <v>1023</v>
      </c>
      <c r="E965" s="394" t="s">
        <v>2068</v>
      </c>
      <c r="F965" s="397"/>
      <c r="G965" s="397"/>
      <c r="H965" s="410">
        <v>0</v>
      </c>
      <c r="I965" s="397">
        <v>1</v>
      </c>
      <c r="J965" s="397">
        <v>140.03</v>
      </c>
      <c r="K965" s="410">
        <v>1</v>
      </c>
      <c r="L965" s="397">
        <v>1</v>
      </c>
      <c r="M965" s="398">
        <v>140.03</v>
      </c>
    </row>
    <row r="966" spans="1:13" ht="14.4" customHeight="1" x14ac:dyDescent="0.3">
      <c r="A966" s="393" t="s">
        <v>1609</v>
      </c>
      <c r="B966" s="394" t="s">
        <v>1728</v>
      </c>
      <c r="C966" s="394" t="s">
        <v>1729</v>
      </c>
      <c r="D966" s="394" t="s">
        <v>1730</v>
      </c>
      <c r="E966" s="394" t="s">
        <v>1731</v>
      </c>
      <c r="F966" s="397"/>
      <c r="G966" s="397"/>
      <c r="H966" s="410"/>
      <c r="I966" s="397">
        <v>1</v>
      </c>
      <c r="J966" s="397">
        <v>0</v>
      </c>
      <c r="K966" s="410"/>
      <c r="L966" s="397">
        <v>1</v>
      </c>
      <c r="M966" s="398">
        <v>0</v>
      </c>
    </row>
    <row r="967" spans="1:13" ht="14.4" customHeight="1" x14ac:dyDescent="0.3">
      <c r="A967" s="393" t="s">
        <v>1609</v>
      </c>
      <c r="B967" s="394" t="s">
        <v>1467</v>
      </c>
      <c r="C967" s="394" t="s">
        <v>1048</v>
      </c>
      <c r="D967" s="394" t="s">
        <v>998</v>
      </c>
      <c r="E967" s="394" t="s">
        <v>1049</v>
      </c>
      <c r="F967" s="397"/>
      <c r="G967" s="397"/>
      <c r="H967" s="410">
        <v>0</v>
      </c>
      <c r="I967" s="397">
        <v>1</v>
      </c>
      <c r="J967" s="397">
        <v>625.29</v>
      </c>
      <c r="K967" s="410">
        <v>1</v>
      </c>
      <c r="L967" s="397">
        <v>1</v>
      </c>
      <c r="M967" s="398">
        <v>625.29</v>
      </c>
    </row>
    <row r="968" spans="1:13" ht="14.4" customHeight="1" x14ac:dyDescent="0.3">
      <c r="A968" s="393" t="s">
        <v>1609</v>
      </c>
      <c r="B968" s="394" t="s">
        <v>1467</v>
      </c>
      <c r="C968" s="394" t="s">
        <v>1741</v>
      </c>
      <c r="D968" s="394" t="s">
        <v>1737</v>
      </c>
      <c r="E968" s="394" t="s">
        <v>1002</v>
      </c>
      <c r="F968" s="397"/>
      <c r="G968" s="397"/>
      <c r="H968" s="410">
        <v>0</v>
      </c>
      <c r="I968" s="397">
        <v>2</v>
      </c>
      <c r="J968" s="397">
        <v>4665.84</v>
      </c>
      <c r="K968" s="410">
        <v>1</v>
      </c>
      <c r="L968" s="397">
        <v>2</v>
      </c>
      <c r="M968" s="398">
        <v>4665.84</v>
      </c>
    </row>
    <row r="969" spans="1:13" ht="14.4" customHeight="1" x14ac:dyDescent="0.3">
      <c r="A969" s="393" t="s">
        <v>1609</v>
      </c>
      <c r="B969" s="394" t="s">
        <v>1764</v>
      </c>
      <c r="C969" s="394" t="s">
        <v>2499</v>
      </c>
      <c r="D969" s="394" t="s">
        <v>2500</v>
      </c>
      <c r="E969" s="394" t="s">
        <v>2501</v>
      </c>
      <c r="F969" s="397">
        <v>1</v>
      </c>
      <c r="G969" s="397">
        <v>0</v>
      </c>
      <c r="H969" s="410"/>
      <c r="I969" s="397"/>
      <c r="J969" s="397"/>
      <c r="K969" s="410"/>
      <c r="L969" s="397">
        <v>1</v>
      </c>
      <c r="M969" s="398">
        <v>0</v>
      </c>
    </row>
    <row r="970" spans="1:13" ht="14.4" customHeight="1" x14ac:dyDescent="0.3">
      <c r="A970" s="393" t="s">
        <v>1609</v>
      </c>
      <c r="B970" s="394" t="s">
        <v>1764</v>
      </c>
      <c r="C970" s="394" t="s">
        <v>2502</v>
      </c>
      <c r="D970" s="394" t="s">
        <v>2500</v>
      </c>
      <c r="E970" s="394" t="s">
        <v>2503</v>
      </c>
      <c r="F970" s="397">
        <v>1</v>
      </c>
      <c r="G970" s="397">
        <v>303.45999999999998</v>
      </c>
      <c r="H970" s="410">
        <v>1</v>
      </c>
      <c r="I970" s="397"/>
      <c r="J970" s="397"/>
      <c r="K970" s="410">
        <v>0</v>
      </c>
      <c r="L970" s="397">
        <v>1</v>
      </c>
      <c r="M970" s="398">
        <v>303.45999999999998</v>
      </c>
    </row>
    <row r="971" spans="1:13" ht="14.4" customHeight="1" x14ac:dyDescent="0.3">
      <c r="A971" s="393" t="s">
        <v>1609</v>
      </c>
      <c r="B971" s="394" t="s">
        <v>2504</v>
      </c>
      <c r="C971" s="394" t="s">
        <v>2505</v>
      </c>
      <c r="D971" s="394" t="s">
        <v>2506</v>
      </c>
      <c r="E971" s="394" t="s">
        <v>2507</v>
      </c>
      <c r="F971" s="397"/>
      <c r="G971" s="397"/>
      <c r="H971" s="410">
        <v>0</v>
      </c>
      <c r="I971" s="397">
        <v>1</v>
      </c>
      <c r="J971" s="397">
        <v>125.85</v>
      </c>
      <c r="K971" s="410">
        <v>1</v>
      </c>
      <c r="L971" s="397">
        <v>1</v>
      </c>
      <c r="M971" s="398">
        <v>125.85</v>
      </c>
    </row>
    <row r="972" spans="1:13" ht="14.4" customHeight="1" x14ac:dyDescent="0.3">
      <c r="A972" s="393" t="s">
        <v>1609</v>
      </c>
      <c r="B972" s="394" t="s">
        <v>1512</v>
      </c>
      <c r="C972" s="394" t="s">
        <v>1315</v>
      </c>
      <c r="D972" s="394" t="s">
        <v>1243</v>
      </c>
      <c r="E972" s="394" t="s">
        <v>1316</v>
      </c>
      <c r="F972" s="397">
        <v>1</v>
      </c>
      <c r="G972" s="397">
        <v>610.14</v>
      </c>
      <c r="H972" s="410">
        <v>1</v>
      </c>
      <c r="I972" s="397"/>
      <c r="J972" s="397"/>
      <c r="K972" s="410">
        <v>0</v>
      </c>
      <c r="L972" s="397">
        <v>1</v>
      </c>
      <c r="M972" s="398">
        <v>610.14</v>
      </c>
    </row>
    <row r="973" spans="1:13" ht="14.4" customHeight="1" x14ac:dyDescent="0.3">
      <c r="A973" s="393" t="s">
        <v>1609</v>
      </c>
      <c r="B973" s="394" t="s">
        <v>1786</v>
      </c>
      <c r="C973" s="394" t="s">
        <v>2329</v>
      </c>
      <c r="D973" s="394" t="s">
        <v>2330</v>
      </c>
      <c r="E973" s="394" t="s">
        <v>2331</v>
      </c>
      <c r="F973" s="397">
        <v>1</v>
      </c>
      <c r="G973" s="397">
        <v>86.76</v>
      </c>
      <c r="H973" s="410">
        <v>1</v>
      </c>
      <c r="I973" s="397"/>
      <c r="J973" s="397"/>
      <c r="K973" s="410">
        <v>0</v>
      </c>
      <c r="L973" s="397">
        <v>1</v>
      </c>
      <c r="M973" s="398">
        <v>86.76</v>
      </c>
    </row>
    <row r="974" spans="1:13" ht="14.4" customHeight="1" x14ac:dyDescent="0.3">
      <c r="A974" s="393" t="s">
        <v>1609</v>
      </c>
      <c r="B974" s="394" t="s">
        <v>1834</v>
      </c>
      <c r="C974" s="394" t="s">
        <v>1988</v>
      </c>
      <c r="D974" s="394" t="s">
        <v>1989</v>
      </c>
      <c r="E974" s="394" t="s">
        <v>1990</v>
      </c>
      <c r="F974" s="397">
        <v>6</v>
      </c>
      <c r="G974" s="397">
        <v>0</v>
      </c>
      <c r="H974" s="410"/>
      <c r="I974" s="397"/>
      <c r="J974" s="397"/>
      <c r="K974" s="410"/>
      <c r="L974" s="397">
        <v>6</v>
      </c>
      <c r="M974" s="398">
        <v>0</v>
      </c>
    </row>
    <row r="975" spans="1:13" ht="14.4" customHeight="1" x14ac:dyDescent="0.3">
      <c r="A975" s="393" t="s">
        <v>1609</v>
      </c>
      <c r="B975" s="394" t="s">
        <v>1834</v>
      </c>
      <c r="C975" s="394" t="s">
        <v>1835</v>
      </c>
      <c r="D975" s="394" t="s">
        <v>1836</v>
      </c>
      <c r="E975" s="394" t="s">
        <v>1837</v>
      </c>
      <c r="F975" s="397"/>
      <c r="G975" s="397"/>
      <c r="H975" s="410">
        <v>0</v>
      </c>
      <c r="I975" s="397">
        <v>1</v>
      </c>
      <c r="J975" s="397">
        <v>41.55</v>
      </c>
      <c r="K975" s="410">
        <v>1</v>
      </c>
      <c r="L975" s="397">
        <v>1</v>
      </c>
      <c r="M975" s="398">
        <v>41.55</v>
      </c>
    </row>
    <row r="976" spans="1:13" ht="14.4" customHeight="1" x14ac:dyDescent="0.3">
      <c r="A976" s="393" t="s">
        <v>1609</v>
      </c>
      <c r="B976" s="394" t="s">
        <v>1834</v>
      </c>
      <c r="C976" s="394" t="s">
        <v>2378</v>
      </c>
      <c r="D976" s="394" t="s">
        <v>1992</v>
      </c>
      <c r="E976" s="394" t="s">
        <v>2379</v>
      </c>
      <c r="F976" s="397">
        <v>3</v>
      </c>
      <c r="G976" s="397">
        <v>0</v>
      </c>
      <c r="H976" s="410"/>
      <c r="I976" s="397"/>
      <c r="J976" s="397"/>
      <c r="K976" s="410"/>
      <c r="L976" s="397">
        <v>3</v>
      </c>
      <c r="M976" s="398">
        <v>0</v>
      </c>
    </row>
    <row r="977" spans="1:13" ht="14.4" customHeight="1" x14ac:dyDescent="0.3">
      <c r="A977" s="393" t="s">
        <v>1609</v>
      </c>
      <c r="B977" s="394" t="s">
        <v>1480</v>
      </c>
      <c r="C977" s="394" t="s">
        <v>1096</v>
      </c>
      <c r="D977" s="394" t="s">
        <v>1481</v>
      </c>
      <c r="E977" s="394" t="s">
        <v>1482</v>
      </c>
      <c r="F977" s="397"/>
      <c r="G977" s="397"/>
      <c r="H977" s="410">
        <v>0</v>
      </c>
      <c r="I977" s="397">
        <v>63</v>
      </c>
      <c r="J977" s="397">
        <v>20998.53</v>
      </c>
      <c r="K977" s="410">
        <v>1</v>
      </c>
      <c r="L977" s="397">
        <v>63</v>
      </c>
      <c r="M977" s="398">
        <v>20998.53</v>
      </c>
    </row>
    <row r="978" spans="1:13" ht="14.4" customHeight="1" x14ac:dyDescent="0.3">
      <c r="A978" s="393" t="s">
        <v>1609</v>
      </c>
      <c r="B978" s="394" t="s">
        <v>1480</v>
      </c>
      <c r="C978" s="394" t="s">
        <v>1841</v>
      </c>
      <c r="D978" s="394" t="s">
        <v>1842</v>
      </c>
      <c r="E978" s="394" t="s">
        <v>1843</v>
      </c>
      <c r="F978" s="397"/>
      <c r="G978" s="397"/>
      <c r="H978" s="410">
        <v>0</v>
      </c>
      <c r="I978" s="397">
        <v>2</v>
      </c>
      <c r="J978" s="397">
        <v>666.62</v>
      </c>
      <c r="K978" s="410">
        <v>1</v>
      </c>
      <c r="L978" s="397">
        <v>2</v>
      </c>
      <c r="M978" s="398">
        <v>666.62</v>
      </c>
    </row>
    <row r="979" spans="1:13" ht="14.4" customHeight="1" x14ac:dyDescent="0.3">
      <c r="A979" s="393" t="s">
        <v>1609</v>
      </c>
      <c r="B979" s="394" t="s">
        <v>1480</v>
      </c>
      <c r="C979" s="394" t="s">
        <v>2508</v>
      </c>
      <c r="D979" s="394" t="s">
        <v>2509</v>
      </c>
      <c r="E979" s="394" t="s">
        <v>1484</v>
      </c>
      <c r="F979" s="397">
        <v>1</v>
      </c>
      <c r="G979" s="397">
        <v>379.76</v>
      </c>
      <c r="H979" s="410">
        <v>1</v>
      </c>
      <c r="I979" s="397"/>
      <c r="J979" s="397"/>
      <c r="K979" s="410">
        <v>0</v>
      </c>
      <c r="L979" s="397">
        <v>1</v>
      </c>
      <c r="M979" s="398">
        <v>379.76</v>
      </c>
    </row>
    <row r="980" spans="1:13" ht="14.4" customHeight="1" x14ac:dyDescent="0.3">
      <c r="A980" s="393" t="s">
        <v>1609</v>
      </c>
      <c r="B980" s="394" t="s">
        <v>1485</v>
      </c>
      <c r="C980" s="394" t="s">
        <v>1845</v>
      </c>
      <c r="D980" s="394" t="s">
        <v>1846</v>
      </c>
      <c r="E980" s="394" t="s">
        <v>1717</v>
      </c>
      <c r="F980" s="397"/>
      <c r="G980" s="397"/>
      <c r="H980" s="410">
        <v>0</v>
      </c>
      <c r="I980" s="397">
        <v>2</v>
      </c>
      <c r="J980" s="397">
        <v>368.44</v>
      </c>
      <c r="K980" s="410">
        <v>1</v>
      </c>
      <c r="L980" s="397">
        <v>2</v>
      </c>
      <c r="M980" s="398">
        <v>368.44</v>
      </c>
    </row>
    <row r="981" spans="1:13" ht="14.4" customHeight="1" x14ac:dyDescent="0.3">
      <c r="A981" s="393" t="s">
        <v>1609</v>
      </c>
      <c r="B981" s="394" t="s">
        <v>1485</v>
      </c>
      <c r="C981" s="394" t="s">
        <v>1971</v>
      </c>
      <c r="D981" s="394" t="s">
        <v>1846</v>
      </c>
      <c r="E981" s="394" t="s">
        <v>1792</v>
      </c>
      <c r="F981" s="397">
        <v>16</v>
      </c>
      <c r="G981" s="397">
        <v>0</v>
      </c>
      <c r="H981" s="410"/>
      <c r="I981" s="397"/>
      <c r="J981" s="397"/>
      <c r="K981" s="410"/>
      <c r="L981" s="397">
        <v>16</v>
      </c>
      <c r="M981" s="398">
        <v>0</v>
      </c>
    </row>
    <row r="982" spans="1:13" ht="14.4" customHeight="1" x14ac:dyDescent="0.3">
      <c r="A982" s="393" t="s">
        <v>1609</v>
      </c>
      <c r="B982" s="394" t="s">
        <v>1485</v>
      </c>
      <c r="C982" s="394" t="s">
        <v>2510</v>
      </c>
      <c r="D982" s="394" t="s">
        <v>1071</v>
      </c>
      <c r="E982" s="394" t="s">
        <v>2179</v>
      </c>
      <c r="F982" s="397">
        <v>1</v>
      </c>
      <c r="G982" s="397">
        <v>0</v>
      </c>
      <c r="H982" s="410"/>
      <c r="I982" s="397"/>
      <c r="J982" s="397"/>
      <c r="K982" s="410"/>
      <c r="L982" s="397">
        <v>1</v>
      </c>
      <c r="M982" s="398">
        <v>0</v>
      </c>
    </row>
    <row r="983" spans="1:13" ht="14.4" customHeight="1" x14ac:dyDescent="0.3">
      <c r="A983" s="393" t="s">
        <v>1609</v>
      </c>
      <c r="B983" s="394" t="s">
        <v>1485</v>
      </c>
      <c r="C983" s="394" t="s">
        <v>2511</v>
      </c>
      <c r="D983" s="394" t="s">
        <v>1071</v>
      </c>
      <c r="E983" s="394" t="s">
        <v>2179</v>
      </c>
      <c r="F983" s="397">
        <v>1</v>
      </c>
      <c r="G983" s="397">
        <v>0</v>
      </c>
      <c r="H983" s="410"/>
      <c r="I983" s="397"/>
      <c r="J983" s="397"/>
      <c r="K983" s="410"/>
      <c r="L983" s="397">
        <v>1</v>
      </c>
      <c r="M983" s="398">
        <v>0</v>
      </c>
    </row>
    <row r="984" spans="1:13" ht="14.4" customHeight="1" x14ac:dyDescent="0.3">
      <c r="A984" s="393" t="s">
        <v>1609</v>
      </c>
      <c r="B984" s="394" t="s">
        <v>1486</v>
      </c>
      <c r="C984" s="394" t="s">
        <v>2512</v>
      </c>
      <c r="D984" s="394" t="s">
        <v>1791</v>
      </c>
      <c r="E984" s="394" t="s">
        <v>2513</v>
      </c>
      <c r="F984" s="397">
        <v>1</v>
      </c>
      <c r="G984" s="397">
        <v>0</v>
      </c>
      <c r="H984" s="410"/>
      <c r="I984" s="397"/>
      <c r="J984" s="397"/>
      <c r="K984" s="410"/>
      <c r="L984" s="397">
        <v>1</v>
      </c>
      <c r="M984" s="398">
        <v>0</v>
      </c>
    </row>
    <row r="985" spans="1:13" ht="14.4" customHeight="1" x14ac:dyDescent="0.3">
      <c r="A985" s="393" t="s">
        <v>1609</v>
      </c>
      <c r="B985" s="394" t="s">
        <v>1486</v>
      </c>
      <c r="C985" s="394" t="s">
        <v>1790</v>
      </c>
      <c r="D985" s="394" t="s">
        <v>1791</v>
      </c>
      <c r="E985" s="394" t="s">
        <v>1792</v>
      </c>
      <c r="F985" s="397"/>
      <c r="G985" s="397"/>
      <c r="H985" s="410">
        <v>0</v>
      </c>
      <c r="I985" s="397">
        <v>39</v>
      </c>
      <c r="J985" s="397">
        <v>13898.160000000002</v>
      </c>
      <c r="K985" s="410">
        <v>1</v>
      </c>
      <c r="L985" s="397">
        <v>39</v>
      </c>
      <c r="M985" s="398">
        <v>13898.160000000002</v>
      </c>
    </row>
    <row r="986" spans="1:13" ht="14.4" customHeight="1" x14ac:dyDescent="0.3">
      <c r="A986" s="393" t="s">
        <v>1609</v>
      </c>
      <c r="B986" s="394" t="s">
        <v>1714</v>
      </c>
      <c r="C986" s="394" t="s">
        <v>1994</v>
      </c>
      <c r="D986" s="394" t="s">
        <v>1995</v>
      </c>
      <c r="E986" s="394" t="s">
        <v>1717</v>
      </c>
      <c r="F986" s="397">
        <v>2</v>
      </c>
      <c r="G986" s="397">
        <v>139.72</v>
      </c>
      <c r="H986" s="410">
        <v>1</v>
      </c>
      <c r="I986" s="397"/>
      <c r="J986" s="397"/>
      <c r="K986" s="410">
        <v>0</v>
      </c>
      <c r="L986" s="397">
        <v>2</v>
      </c>
      <c r="M986" s="398">
        <v>139.72</v>
      </c>
    </row>
    <row r="987" spans="1:13" ht="14.4" customHeight="1" x14ac:dyDescent="0.3">
      <c r="A987" s="393" t="s">
        <v>1609</v>
      </c>
      <c r="B987" s="394" t="s">
        <v>1961</v>
      </c>
      <c r="C987" s="394" t="s">
        <v>2380</v>
      </c>
      <c r="D987" s="394" t="s">
        <v>1963</v>
      </c>
      <c r="E987" s="394" t="s">
        <v>2381</v>
      </c>
      <c r="F987" s="397"/>
      <c r="G987" s="397"/>
      <c r="H987" s="410">
        <v>0</v>
      </c>
      <c r="I987" s="397">
        <v>1</v>
      </c>
      <c r="J987" s="397">
        <v>386.51</v>
      </c>
      <c r="K987" s="410">
        <v>1</v>
      </c>
      <c r="L987" s="397">
        <v>1</v>
      </c>
      <c r="M987" s="398">
        <v>386.51</v>
      </c>
    </row>
    <row r="988" spans="1:13" ht="14.4" customHeight="1" x14ac:dyDescent="0.3">
      <c r="A988" s="393" t="s">
        <v>1609</v>
      </c>
      <c r="B988" s="394" t="s">
        <v>1961</v>
      </c>
      <c r="C988" s="394" t="s">
        <v>1965</v>
      </c>
      <c r="D988" s="394" t="s">
        <v>1963</v>
      </c>
      <c r="E988" s="394" t="s">
        <v>1966</v>
      </c>
      <c r="F988" s="397"/>
      <c r="G988" s="397"/>
      <c r="H988" s="410">
        <v>0</v>
      </c>
      <c r="I988" s="397">
        <v>1</v>
      </c>
      <c r="J988" s="397">
        <v>128.84</v>
      </c>
      <c r="K988" s="410">
        <v>1</v>
      </c>
      <c r="L988" s="397">
        <v>1</v>
      </c>
      <c r="M988" s="398">
        <v>128.84</v>
      </c>
    </row>
    <row r="989" spans="1:13" ht="14.4" customHeight="1" x14ac:dyDescent="0.3">
      <c r="A989" s="393" t="s">
        <v>1609</v>
      </c>
      <c r="B989" s="394" t="s">
        <v>1847</v>
      </c>
      <c r="C989" s="394" t="s">
        <v>1873</v>
      </c>
      <c r="D989" s="394" t="s">
        <v>1849</v>
      </c>
      <c r="E989" s="394" t="s">
        <v>1874</v>
      </c>
      <c r="F989" s="397"/>
      <c r="G989" s="397"/>
      <c r="H989" s="410">
        <v>0</v>
      </c>
      <c r="I989" s="397">
        <v>3</v>
      </c>
      <c r="J989" s="397">
        <v>144.93</v>
      </c>
      <c r="K989" s="410">
        <v>1</v>
      </c>
      <c r="L989" s="397">
        <v>3</v>
      </c>
      <c r="M989" s="398">
        <v>144.93</v>
      </c>
    </row>
    <row r="990" spans="1:13" ht="14.4" customHeight="1" x14ac:dyDescent="0.3">
      <c r="A990" s="393" t="s">
        <v>1609</v>
      </c>
      <c r="B990" s="394" t="s">
        <v>1847</v>
      </c>
      <c r="C990" s="394" t="s">
        <v>1905</v>
      </c>
      <c r="D990" s="394" t="s">
        <v>1849</v>
      </c>
      <c r="E990" s="394" t="s">
        <v>1872</v>
      </c>
      <c r="F990" s="397"/>
      <c r="G990" s="397"/>
      <c r="H990" s="410">
        <v>0</v>
      </c>
      <c r="I990" s="397">
        <v>35</v>
      </c>
      <c r="J990" s="397">
        <v>3382.0499999999997</v>
      </c>
      <c r="K990" s="410">
        <v>1</v>
      </c>
      <c r="L990" s="397">
        <v>35</v>
      </c>
      <c r="M990" s="398">
        <v>3382.0499999999997</v>
      </c>
    </row>
    <row r="991" spans="1:13" ht="14.4" customHeight="1" x14ac:dyDescent="0.3">
      <c r="A991" s="393" t="s">
        <v>1609</v>
      </c>
      <c r="B991" s="394" t="s">
        <v>1847</v>
      </c>
      <c r="C991" s="394" t="s">
        <v>1875</v>
      </c>
      <c r="D991" s="394" t="s">
        <v>1849</v>
      </c>
      <c r="E991" s="394" t="s">
        <v>1876</v>
      </c>
      <c r="F991" s="397">
        <v>1</v>
      </c>
      <c r="G991" s="397">
        <v>0</v>
      </c>
      <c r="H991" s="410"/>
      <c r="I991" s="397"/>
      <c r="J991" s="397"/>
      <c r="K991" s="410"/>
      <c r="L991" s="397">
        <v>1</v>
      </c>
      <c r="M991" s="398">
        <v>0</v>
      </c>
    </row>
    <row r="992" spans="1:13" ht="14.4" customHeight="1" x14ac:dyDescent="0.3">
      <c r="A992" s="393" t="s">
        <v>1609</v>
      </c>
      <c r="B992" s="394" t="s">
        <v>1847</v>
      </c>
      <c r="C992" s="394" t="s">
        <v>1967</v>
      </c>
      <c r="D992" s="394" t="s">
        <v>1878</v>
      </c>
      <c r="E992" s="394" t="s">
        <v>1968</v>
      </c>
      <c r="F992" s="397">
        <v>2</v>
      </c>
      <c r="G992" s="397">
        <v>0</v>
      </c>
      <c r="H992" s="410"/>
      <c r="I992" s="397"/>
      <c r="J992" s="397"/>
      <c r="K992" s="410"/>
      <c r="L992" s="397">
        <v>2</v>
      </c>
      <c r="M992" s="398">
        <v>0</v>
      </c>
    </row>
    <row r="993" spans="1:13" ht="14.4" customHeight="1" x14ac:dyDescent="0.3">
      <c r="A993" s="393" t="s">
        <v>1609</v>
      </c>
      <c r="B993" s="394" t="s">
        <v>1847</v>
      </c>
      <c r="C993" s="394" t="s">
        <v>1877</v>
      </c>
      <c r="D993" s="394" t="s">
        <v>1878</v>
      </c>
      <c r="E993" s="394" t="s">
        <v>1879</v>
      </c>
      <c r="F993" s="397">
        <v>5</v>
      </c>
      <c r="G993" s="397">
        <v>483.15</v>
      </c>
      <c r="H993" s="410">
        <v>1</v>
      </c>
      <c r="I993" s="397"/>
      <c r="J993" s="397"/>
      <c r="K993" s="410">
        <v>0</v>
      </c>
      <c r="L993" s="397">
        <v>5</v>
      </c>
      <c r="M993" s="398">
        <v>483.15</v>
      </c>
    </row>
    <row r="994" spans="1:13" ht="14.4" customHeight="1" x14ac:dyDescent="0.3">
      <c r="A994" s="393" t="s">
        <v>1609</v>
      </c>
      <c r="B994" s="394" t="s">
        <v>1796</v>
      </c>
      <c r="C994" s="394" t="s">
        <v>1797</v>
      </c>
      <c r="D994" s="394" t="s">
        <v>1798</v>
      </c>
      <c r="E994" s="394" t="s">
        <v>1060</v>
      </c>
      <c r="F994" s="397">
        <v>3</v>
      </c>
      <c r="G994" s="397">
        <v>285.75</v>
      </c>
      <c r="H994" s="410">
        <v>1</v>
      </c>
      <c r="I994" s="397"/>
      <c r="J994" s="397"/>
      <c r="K994" s="410">
        <v>0</v>
      </c>
      <c r="L994" s="397">
        <v>3</v>
      </c>
      <c r="M994" s="398">
        <v>285.75</v>
      </c>
    </row>
    <row r="995" spans="1:13" ht="14.4" customHeight="1" x14ac:dyDescent="0.3">
      <c r="A995" s="393" t="s">
        <v>1609</v>
      </c>
      <c r="B995" s="394" t="s">
        <v>1796</v>
      </c>
      <c r="C995" s="394" t="s">
        <v>2344</v>
      </c>
      <c r="D995" s="394" t="s">
        <v>1798</v>
      </c>
      <c r="E995" s="394" t="s">
        <v>2345</v>
      </c>
      <c r="F995" s="397">
        <v>4</v>
      </c>
      <c r="G995" s="397">
        <v>182.02999999999997</v>
      </c>
      <c r="H995" s="410">
        <v>1</v>
      </c>
      <c r="I995" s="397"/>
      <c r="J995" s="397"/>
      <c r="K995" s="410">
        <v>0</v>
      </c>
      <c r="L995" s="397">
        <v>4</v>
      </c>
      <c r="M995" s="398">
        <v>182.02999999999997</v>
      </c>
    </row>
    <row r="996" spans="1:13" ht="14.4" customHeight="1" x14ac:dyDescent="0.3">
      <c r="A996" s="393" t="s">
        <v>1609</v>
      </c>
      <c r="B996" s="394" t="s">
        <v>1489</v>
      </c>
      <c r="C996" s="394" t="s">
        <v>1909</v>
      </c>
      <c r="D996" s="394" t="s">
        <v>1910</v>
      </c>
      <c r="E996" s="394" t="s">
        <v>1911</v>
      </c>
      <c r="F996" s="397"/>
      <c r="G996" s="397"/>
      <c r="H996" s="410">
        <v>0</v>
      </c>
      <c r="I996" s="397">
        <v>2</v>
      </c>
      <c r="J996" s="397">
        <v>81.86</v>
      </c>
      <c r="K996" s="410">
        <v>1</v>
      </c>
      <c r="L996" s="397">
        <v>2</v>
      </c>
      <c r="M996" s="398">
        <v>81.86</v>
      </c>
    </row>
    <row r="997" spans="1:13" ht="14.4" customHeight="1" x14ac:dyDescent="0.3">
      <c r="A997" s="393" t="s">
        <v>1609</v>
      </c>
      <c r="B997" s="394" t="s">
        <v>1489</v>
      </c>
      <c r="C997" s="394" t="s">
        <v>1912</v>
      </c>
      <c r="D997" s="394" t="s">
        <v>1907</v>
      </c>
      <c r="E997" s="394" t="s">
        <v>1913</v>
      </c>
      <c r="F997" s="397">
        <v>1</v>
      </c>
      <c r="G997" s="397">
        <v>49.12</v>
      </c>
      <c r="H997" s="410">
        <v>1</v>
      </c>
      <c r="I997" s="397"/>
      <c r="J997" s="397"/>
      <c r="K997" s="410">
        <v>0</v>
      </c>
      <c r="L997" s="397">
        <v>1</v>
      </c>
      <c r="M997" s="398">
        <v>49.12</v>
      </c>
    </row>
    <row r="998" spans="1:13" ht="14.4" customHeight="1" x14ac:dyDescent="0.3">
      <c r="A998" s="393" t="s">
        <v>1609</v>
      </c>
      <c r="B998" s="394" t="s">
        <v>1489</v>
      </c>
      <c r="C998" s="394" t="s">
        <v>2514</v>
      </c>
      <c r="D998" s="394" t="s">
        <v>1997</v>
      </c>
      <c r="E998" s="394" t="s">
        <v>2515</v>
      </c>
      <c r="F998" s="397">
        <v>1</v>
      </c>
      <c r="G998" s="397">
        <v>0</v>
      </c>
      <c r="H998" s="410"/>
      <c r="I998" s="397"/>
      <c r="J998" s="397"/>
      <c r="K998" s="410"/>
      <c r="L998" s="397">
        <v>1</v>
      </c>
      <c r="M998" s="398">
        <v>0</v>
      </c>
    </row>
    <row r="999" spans="1:13" ht="14.4" customHeight="1" x14ac:dyDescent="0.3">
      <c r="A999" s="393" t="s">
        <v>1609</v>
      </c>
      <c r="B999" s="394" t="s">
        <v>1808</v>
      </c>
      <c r="C999" s="394" t="s">
        <v>2516</v>
      </c>
      <c r="D999" s="394" t="s">
        <v>2517</v>
      </c>
      <c r="E999" s="394" t="s">
        <v>2518</v>
      </c>
      <c r="F999" s="397">
        <v>1</v>
      </c>
      <c r="G999" s="397">
        <v>0</v>
      </c>
      <c r="H999" s="410"/>
      <c r="I999" s="397"/>
      <c r="J999" s="397"/>
      <c r="K999" s="410"/>
      <c r="L999" s="397">
        <v>1</v>
      </c>
      <c r="M999" s="398">
        <v>0</v>
      </c>
    </row>
    <row r="1000" spans="1:13" ht="14.4" customHeight="1" x14ac:dyDescent="0.3">
      <c r="A1000" s="393" t="s">
        <v>1609</v>
      </c>
      <c r="B1000" s="394" t="s">
        <v>1922</v>
      </c>
      <c r="C1000" s="394" t="s">
        <v>2218</v>
      </c>
      <c r="D1000" s="394" t="s">
        <v>2219</v>
      </c>
      <c r="E1000" s="394" t="s">
        <v>2220</v>
      </c>
      <c r="F1000" s="397">
        <v>1</v>
      </c>
      <c r="G1000" s="397">
        <v>0</v>
      </c>
      <c r="H1000" s="410"/>
      <c r="I1000" s="397"/>
      <c r="J1000" s="397"/>
      <c r="K1000" s="410"/>
      <c r="L1000" s="397">
        <v>1</v>
      </c>
      <c r="M1000" s="398">
        <v>0</v>
      </c>
    </row>
    <row r="1001" spans="1:13" ht="14.4" customHeight="1" x14ac:dyDescent="0.3">
      <c r="A1001" s="393" t="s">
        <v>1609</v>
      </c>
      <c r="B1001" s="394" t="s">
        <v>1491</v>
      </c>
      <c r="C1001" s="394" t="s">
        <v>1025</v>
      </c>
      <c r="D1001" s="394" t="s">
        <v>1492</v>
      </c>
      <c r="E1001" s="394" t="s">
        <v>1493</v>
      </c>
      <c r="F1001" s="397"/>
      <c r="G1001" s="397"/>
      <c r="H1001" s="410">
        <v>0</v>
      </c>
      <c r="I1001" s="397">
        <v>1</v>
      </c>
      <c r="J1001" s="397">
        <v>6.98</v>
      </c>
      <c r="K1001" s="410">
        <v>1</v>
      </c>
      <c r="L1001" s="397">
        <v>1</v>
      </c>
      <c r="M1001" s="398">
        <v>6.98</v>
      </c>
    </row>
    <row r="1002" spans="1:13" ht="14.4" customHeight="1" x14ac:dyDescent="0.3">
      <c r="A1002" s="393" t="s">
        <v>1609</v>
      </c>
      <c r="B1002" s="394" t="s">
        <v>1491</v>
      </c>
      <c r="C1002" s="394" t="s">
        <v>1969</v>
      </c>
      <c r="D1002" s="394" t="s">
        <v>1970</v>
      </c>
      <c r="E1002" s="394" t="s">
        <v>1493</v>
      </c>
      <c r="F1002" s="397">
        <v>1</v>
      </c>
      <c r="G1002" s="397">
        <v>6.98</v>
      </c>
      <c r="H1002" s="410">
        <v>1</v>
      </c>
      <c r="I1002" s="397"/>
      <c r="J1002" s="397"/>
      <c r="K1002" s="410">
        <v>0</v>
      </c>
      <c r="L1002" s="397">
        <v>1</v>
      </c>
      <c r="M1002" s="398">
        <v>6.98</v>
      </c>
    </row>
    <row r="1003" spans="1:13" ht="14.4" customHeight="1" x14ac:dyDescent="0.3">
      <c r="A1003" s="393" t="s">
        <v>1609</v>
      </c>
      <c r="B1003" s="394" t="s">
        <v>1491</v>
      </c>
      <c r="C1003" s="394" t="s">
        <v>1812</v>
      </c>
      <c r="D1003" s="394" t="s">
        <v>1813</v>
      </c>
      <c r="E1003" s="394" t="s">
        <v>1814</v>
      </c>
      <c r="F1003" s="397"/>
      <c r="G1003" s="397"/>
      <c r="H1003" s="410">
        <v>0</v>
      </c>
      <c r="I1003" s="397">
        <v>1</v>
      </c>
      <c r="J1003" s="397">
        <v>17.690000000000001</v>
      </c>
      <c r="K1003" s="410">
        <v>1</v>
      </c>
      <c r="L1003" s="397">
        <v>1</v>
      </c>
      <c r="M1003" s="398">
        <v>17.690000000000001</v>
      </c>
    </row>
    <row r="1004" spans="1:13" ht="14.4" customHeight="1" x14ac:dyDescent="0.3">
      <c r="A1004" s="393" t="s">
        <v>1609</v>
      </c>
      <c r="B1004" s="394" t="s">
        <v>2519</v>
      </c>
      <c r="C1004" s="394" t="s">
        <v>2520</v>
      </c>
      <c r="D1004" s="394" t="s">
        <v>2521</v>
      </c>
      <c r="E1004" s="394" t="s">
        <v>2522</v>
      </c>
      <c r="F1004" s="397">
        <v>1</v>
      </c>
      <c r="G1004" s="397">
        <v>216.16</v>
      </c>
      <c r="H1004" s="410">
        <v>1</v>
      </c>
      <c r="I1004" s="397"/>
      <c r="J1004" s="397"/>
      <c r="K1004" s="410">
        <v>0</v>
      </c>
      <c r="L1004" s="397">
        <v>1</v>
      </c>
      <c r="M1004" s="398">
        <v>216.16</v>
      </c>
    </row>
    <row r="1005" spans="1:13" ht="14.4" customHeight="1" x14ac:dyDescent="0.3">
      <c r="A1005" s="393" t="s">
        <v>1609</v>
      </c>
      <c r="B1005" s="394" t="s">
        <v>1935</v>
      </c>
      <c r="C1005" s="394" t="s">
        <v>2523</v>
      </c>
      <c r="D1005" s="394" t="s">
        <v>2065</v>
      </c>
      <c r="E1005" s="394" t="s">
        <v>2524</v>
      </c>
      <c r="F1005" s="397">
        <v>1</v>
      </c>
      <c r="G1005" s="397">
        <v>0</v>
      </c>
      <c r="H1005" s="410"/>
      <c r="I1005" s="397"/>
      <c r="J1005" s="397"/>
      <c r="K1005" s="410"/>
      <c r="L1005" s="397">
        <v>1</v>
      </c>
      <c r="M1005" s="398">
        <v>0</v>
      </c>
    </row>
    <row r="1006" spans="1:13" ht="14.4" customHeight="1" x14ac:dyDescent="0.3">
      <c r="A1006" s="393" t="s">
        <v>1609</v>
      </c>
      <c r="B1006" s="394" t="s">
        <v>2525</v>
      </c>
      <c r="C1006" s="394" t="s">
        <v>2526</v>
      </c>
      <c r="D1006" s="394" t="s">
        <v>2527</v>
      </c>
      <c r="E1006" s="394" t="s">
        <v>2528</v>
      </c>
      <c r="F1006" s="397">
        <v>1</v>
      </c>
      <c r="G1006" s="397">
        <v>0</v>
      </c>
      <c r="H1006" s="410"/>
      <c r="I1006" s="397"/>
      <c r="J1006" s="397"/>
      <c r="K1006" s="410"/>
      <c r="L1006" s="397">
        <v>1</v>
      </c>
      <c r="M1006" s="398">
        <v>0</v>
      </c>
    </row>
    <row r="1007" spans="1:13" ht="14.4" customHeight="1" x14ac:dyDescent="0.3">
      <c r="A1007" s="393" t="s">
        <v>1609</v>
      </c>
      <c r="B1007" s="394" t="s">
        <v>2525</v>
      </c>
      <c r="C1007" s="394" t="s">
        <v>2529</v>
      </c>
      <c r="D1007" s="394" t="s">
        <v>2530</v>
      </c>
      <c r="E1007" s="394" t="s">
        <v>2531</v>
      </c>
      <c r="F1007" s="397">
        <v>1</v>
      </c>
      <c r="G1007" s="397">
        <v>0</v>
      </c>
      <c r="H1007" s="410"/>
      <c r="I1007" s="397"/>
      <c r="J1007" s="397"/>
      <c r="K1007" s="410"/>
      <c r="L1007" s="397">
        <v>1</v>
      </c>
      <c r="M1007" s="398">
        <v>0</v>
      </c>
    </row>
    <row r="1008" spans="1:13" ht="14.4" customHeight="1" x14ac:dyDescent="0.3">
      <c r="A1008" s="393" t="s">
        <v>1609</v>
      </c>
      <c r="B1008" s="394" t="s">
        <v>2525</v>
      </c>
      <c r="C1008" s="394" t="s">
        <v>2532</v>
      </c>
      <c r="D1008" s="394" t="s">
        <v>2530</v>
      </c>
      <c r="E1008" s="394" t="s">
        <v>2533</v>
      </c>
      <c r="F1008" s="397"/>
      <c r="G1008" s="397"/>
      <c r="H1008" s="410">
        <v>0</v>
      </c>
      <c r="I1008" s="397">
        <v>1</v>
      </c>
      <c r="J1008" s="397">
        <v>201.75</v>
      </c>
      <c r="K1008" s="410">
        <v>1</v>
      </c>
      <c r="L1008" s="397">
        <v>1</v>
      </c>
      <c r="M1008" s="398">
        <v>201.75</v>
      </c>
    </row>
    <row r="1009" spans="1:13" ht="14.4" customHeight="1" x14ac:dyDescent="0.3">
      <c r="A1009" s="393" t="s">
        <v>1609</v>
      </c>
      <c r="B1009" s="394" t="s">
        <v>1496</v>
      </c>
      <c r="C1009" s="394" t="s">
        <v>1037</v>
      </c>
      <c r="D1009" s="394" t="s">
        <v>1038</v>
      </c>
      <c r="E1009" s="394" t="s">
        <v>1497</v>
      </c>
      <c r="F1009" s="397"/>
      <c r="G1009" s="397"/>
      <c r="H1009" s="410">
        <v>0</v>
      </c>
      <c r="I1009" s="397">
        <v>3</v>
      </c>
      <c r="J1009" s="397">
        <v>284.39999999999998</v>
      </c>
      <c r="K1009" s="410">
        <v>1</v>
      </c>
      <c r="L1009" s="397">
        <v>3</v>
      </c>
      <c r="M1009" s="398">
        <v>284.39999999999998</v>
      </c>
    </row>
    <row r="1010" spans="1:13" ht="14.4" customHeight="1" x14ac:dyDescent="0.3">
      <c r="A1010" s="393" t="s">
        <v>1609</v>
      </c>
      <c r="B1010" s="394" t="s">
        <v>1498</v>
      </c>
      <c r="C1010" s="394" t="s">
        <v>2534</v>
      </c>
      <c r="D1010" s="394" t="s">
        <v>2535</v>
      </c>
      <c r="E1010" s="394" t="s">
        <v>2536</v>
      </c>
      <c r="F1010" s="397"/>
      <c r="G1010" s="397"/>
      <c r="H1010" s="410">
        <v>0</v>
      </c>
      <c r="I1010" s="397">
        <v>1</v>
      </c>
      <c r="J1010" s="397">
        <v>961.21</v>
      </c>
      <c r="K1010" s="410">
        <v>1</v>
      </c>
      <c r="L1010" s="397">
        <v>1</v>
      </c>
      <c r="M1010" s="398">
        <v>961.21</v>
      </c>
    </row>
    <row r="1011" spans="1:13" ht="14.4" customHeight="1" x14ac:dyDescent="0.3">
      <c r="A1011" s="393" t="s">
        <v>1609</v>
      </c>
      <c r="B1011" s="394" t="s">
        <v>1718</v>
      </c>
      <c r="C1011" s="394" t="s">
        <v>1719</v>
      </c>
      <c r="D1011" s="394" t="s">
        <v>1720</v>
      </c>
      <c r="E1011" s="394" t="s">
        <v>1721</v>
      </c>
      <c r="F1011" s="397"/>
      <c r="G1011" s="397"/>
      <c r="H1011" s="410"/>
      <c r="I1011" s="397">
        <v>5</v>
      </c>
      <c r="J1011" s="397">
        <v>0</v>
      </c>
      <c r="K1011" s="410"/>
      <c r="L1011" s="397">
        <v>5</v>
      </c>
      <c r="M1011" s="398">
        <v>0</v>
      </c>
    </row>
    <row r="1012" spans="1:13" ht="14.4" customHeight="1" x14ac:dyDescent="0.3">
      <c r="A1012" s="393" t="s">
        <v>1609</v>
      </c>
      <c r="B1012" s="394" t="s">
        <v>1718</v>
      </c>
      <c r="C1012" s="394" t="s">
        <v>2157</v>
      </c>
      <c r="D1012" s="394" t="s">
        <v>1720</v>
      </c>
      <c r="E1012" s="394" t="s">
        <v>711</v>
      </c>
      <c r="F1012" s="397"/>
      <c r="G1012" s="397"/>
      <c r="H1012" s="410"/>
      <c r="I1012" s="397">
        <v>2</v>
      </c>
      <c r="J1012" s="397">
        <v>0</v>
      </c>
      <c r="K1012" s="410"/>
      <c r="L1012" s="397">
        <v>2</v>
      </c>
      <c r="M1012" s="398">
        <v>0</v>
      </c>
    </row>
    <row r="1013" spans="1:13" ht="14.4" customHeight="1" x14ac:dyDescent="0.3">
      <c r="A1013" s="393" t="s">
        <v>1609</v>
      </c>
      <c r="B1013" s="394" t="s">
        <v>1718</v>
      </c>
      <c r="C1013" s="394" t="s">
        <v>2472</v>
      </c>
      <c r="D1013" s="394" t="s">
        <v>2352</v>
      </c>
      <c r="E1013" s="394" t="s">
        <v>711</v>
      </c>
      <c r="F1013" s="397">
        <v>1</v>
      </c>
      <c r="G1013" s="397">
        <v>0</v>
      </c>
      <c r="H1013" s="410"/>
      <c r="I1013" s="397"/>
      <c r="J1013" s="397"/>
      <c r="K1013" s="410"/>
      <c r="L1013" s="397">
        <v>1</v>
      </c>
      <c r="M1013" s="398">
        <v>0</v>
      </c>
    </row>
    <row r="1014" spans="1:13" ht="14.4" customHeight="1" x14ac:dyDescent="0.3">
      <c r="A1014" s="393" t="s">
        <v>1609</v>
      </c>
      <c r="B1014" s="394" t="s">
        <v>1500</v>
      </c>
      <c r="C1014" s="394" t="s">
        <v>2022</v>
      </c>
      <c r="D1014" s="394" t="s">
        <v>2023</v>
      </c>
      <c r="E1014" s="394" t="s">
        <v>2019</v>
      </c>
      <c r="F1014" s="397">
        <v>1</v>
      </c>
      <c r="G1014" s="397">
        <v>0</v>
      </c>
      <c r="H1014" s="410"/>
      <c r="I1014" s="397"/>
      <c r="J1014" s="397"/>
      <c r="K1014" s="410"/>
      <c r="L1014" s="397">
        <v>1</v>
      </c>
      <c r="M1014" s="398">
        <v>0</v>
      </c>
    </row>
    <row r="1015" spans="1:13" ht="14.4" customHeight="1" x14ac:dyDescent="0.3">
      <c r="A1015" s="393" t="s">
        <v>1610</v>
      </c>
      <c r="B1015" s="394" t="s">
        <v>1462</v>
      </c>
      <c r="C1015" s="394" t="s">
        <v>2271</v>
      </c>
      <c r="D1015" s="394" t="s">
        <v>2272</v>
      </c>
      <c r="E1015" s="394" t="s">
        <v>2273</v>
      </c>
      <c r="F1015" s="397"/>
      <c r="G1015" s="397"/>
      <c r="H1015" s="410"/>
      <c r="I1015" s="397">
        <v>1</v>
      </c>
      <c r="J1015" s="397">
        <v>0</v>
      </c>
      <c r="K1015" s="410"/>
      <c r="L1015" s="397">
        <v>1</v>
      </c>
      <c r="M1015" s="398">
        <v>0</v>
      </c>
    </row>
    <row r="1016" spans="1:13" ht="14.4" customHeight="1" x14ac:dyDescent="0.3">
      <c r="A1016" s="393" t="s">
        <v>1610</v>
      </c>
      <c r="B1016" s="394" t="s">
        <v>1462</v>
      </c>
      <c r="C1016" s="394" t="s">
        <v>1708</v>
      </c>
      <c r="D1016" s="394" t="s">
        <v>586</v>
      </c>
      <c r="E1016" s="394" t="s">
        <v>1709</v>
      </c>
      <c r="F1016" s="397"/>
      <c r="G1016" s="397"/>
      <c r="H1016" s="410">
        <v>0</v>
      </c>
      <c r="I1016" s="397">
        <v>8</v>
      </c>
      <c r="J1016" s="397">
        <v>761.92</v>
      </c>
      <c r="K1016" s="410">
        <v>1</v>
      </c>
      <c r="L1016" s="397">
        <v>8</v>
      </c>
      <c r="M1016" s="398">
        <v>761.92</v>
      </c>
    </row>
    <row r="1017" spans="1:13" ht="14.4" customHeight="1" x14ac:dyDescent="0.3">
      <c r="A1017" s="393" t="s">
        <v>1610</v>
      </c>
      <c r="B1017" s="394" t="s">
        <v>1462</v>
      </c>
      <c r="C1017" s="394" t="s">
        <v>585</v>
      </c>
      <c r="D1017" s="394" t="s">
        <v>586</v>
      </c>
      <c r="E1017" s="394" t="s">
        <v>587</v>
      </c>
      <c r="F1017" s="397"/>
      <c r="G1017" s="397"/>
      <c r="H1017" s="410">
        <v>0</v>
      </c>
      <c r="I1017" s="397">
        <v>16</v>
      </c>
      <c r="J1017" s="397">
        <v>3047.68</v>
      </c>
      <c r="K1017" s="410">
        <v>1</v>
      </c>
      <c r="L1017" s="397">
        <v>16</v>
      </c>
      <c r="M1017" s="398">
        <v>3047.68</v>
      </c>
    </row>
    <row r="1018" spans="1:13" ht="14.4" customHeight="1" x14ac:dyDescent="0.3">
      <c r="A1018" s="393" t="s">
        <v>1610</v>
      </c>
      <c r="B1018" s="394" t="s">
        <v>2357</v>
      </c>
      <c r="C1018" s="394" t="s">
        <v>2358</v>
      </c>
      <c r="D1018" s="394" t="s">
        <v>2359</v>
      </c>
      <c r="E1018" s="394" t="s">
        <v>2360</v>
      </c>
      <c r="F1018" s="397"/>
      <c r="G1018" s="397"/>
      <c r="H1018" s="410"/>
      <c r="I1018" s="397">
        <v>7</v>
      </c>
      <c r="J1018" s="397">
        <v>0</v>
      </c>
      <c r="K1018" s="410"/>
      <c r="L1018" s="397">
        <v>7</v>
      </c>
      <c r="M1018" s="398">
        <v>0</v>
      </c>
    </row>
    <row r="1019" spans="1:13" ht="14.4" customHeight="1" x14ac:dyDescent="0.3">
      <c r="A1019" s="393" t="s">
        <v>1610</v>
      </c>
      <c r="B1019" s="394" t="s">
        <v>1732</v>
      </c>
      <c r="C1019" s="394" t="s">
        <v>2289</v>
      </c>
      <c r="D1019" s="394" t="s">
        <v>2290</v>
      </c>
      <c r="E1019" s="394" t="s">
        <v>1394</v>
      </c>
      <c r="F1019" s="397"/>
      <c r="G1019" s="397"/>
      <c r="H1019" s="410">
        <v>0</v>
      </c>
      <c r="I1019" s="397">
        <v>1</v>
      </c>
      <c r="J1019" s="397">
        <v>193.14</v>
      </c>
      <c r="K1019" s="410">
        <v>1</v>
      </c>
      <c r="L1019" s="397">
        <v>1</v>
      </c>
      <c r="M1019" s="398">
        <v>193.14</v>
      </c>
    </row>
    <row r="1020" spans="1:13" ht="14.4" customHeight="1" x14ac:dyDescent="0.3">
      <c r="A1020" s="393" t="s">
        <v>1610</v>
      </c>
      <c r="B1020" s="394" t="s">
        <v>2077</v>
      </c>
      <c r="C1020" s="394" t="s">
        <v>2537</v>
      </c>
      <c r="D1020" s="394" t="s">
        <v>2538</v>
      </c>
      <c r="E1020" s="394" t="s">
        <v>2539</v>
      </c>
      <c r="F1020" s="397"/>
      <c r="G1020" s="397"/>
      <c r="H1020" s="410">
        <v>0</v>
      </c>
      <c r="I1020" s="397">
        <v>1</v>
      </c>
      <c r="J1020" s="397">
        <v>147.01</v>
      </c>
      <c r="K1020" s="410">
        <v>1</v>
      </c>
      <c r="L1020" s="397">
        <v>1</v>
      </c>
      <c r="M1020" s="398">
        <v>147.01</v>
      </c>
    </row>
    <row r="1021" spans="1:13" ht="14.4" customHeight="1" x14ac:dyDescent="0.3">
      <c r="A1021" s="393" t="s">
        <v>1610</v>
      </c>
      <c r="B1021" s="394" t="s">
        <v>1745</v>
      </c>
      <c r="C1021" s="394" t="s">
        <v>1746</v>
      </c>
      <c r="D1021" s="394" t="s">
        <v>1747</v>
      </c>
      <c r="E1021" s="394" t="s">
        <v>1748</v>
      </c>
      <c r="F1021" s="397"/>
      <c r="G1021" s="397"/>
      <c r="H1021" s="410">
        <v>0</v>
      </c>
      <c r="I1021" s="397">
        <v>1</v>
      </c>
      <c r="J1021" s="397">
        <v>112.45</v>
      </c>
      <c r="K1021" s="410">
        <v>1</v>
      </c>
      <c r="L1021" s="397">
        <v>1</v>
      </c>
      <c r="M1021" s="398">
        <v>112.45</v>
      </c>
    </row>
    <row r="1022" spans="1:13" ht="14.4" customHeight="1" x14ac:dyDescent="0.3">
      <c r="A1022" s="393" t="s">
        <v>1610</v>
      </c>
      <c r="B1022" s="394" t="s">
        <v>1470</v>
      </c>
      <c r="C1022" s="394" t="s">
        <v>1172</v>
      </c>
      <c r="D1022" s="394" t="s">
        <v>1471</v>
      </c>
      <c r="E1022" s="394" t="s">
        <v>1506</v>
      </c>
      <c r="F1022" s="397">
        <v>1</v>
      </c>
      <c r="G1022" s="397">
        <v>200.07</v>
      </c>
      <c r="H1022" s="410">
        <v>1</v>
      </c>
      <c r="I1022" s="397"/>
      <c r="J1022" s="397"/>
      <c r="K1022" s="410">
        <v>0</v>
      </c>
      <c r="L1022" s="397">
        <v>1</v>
      </c>
      <c r="M1022" s="398">
        <v>200.07</v>
      </c>
    </row>
    <row r="1023" spans="1:13" ht="14.4" customHeight="1" x14ac:dyDescent="0.3">
      <c r="A1023" s="393" t="s">
        <v>1610</v>
      </c>
      <c r="B1023" s="394" t="s">
        <v>1749</v>
      </c>
      <c r="C1023" s="394" t="s">
        <v>1750</v>
      </c>
      <c r="D1023" s="394" t="s">
        <v>1751</v>
      </c>
      <c r="E1023" s="394" t="s">
        <v>1752</v>
      </c>
      <c r="F1023" s="397"/>
      <c r="G1023" s="397"/>
      <c r="H1023" s="410">
        <v>0</v>
      </c>
      <c r="I1023" s="397">
        <v>3</v>
      </c>
      <c r="J1023" s="397">
        <v>125.67</v>
      </c>
      <c r="K1023" s="410">
        <v>1</v>
      </c>
      <c r="L1023" s="397">
        <v>3</v>
      </c>
      <c r="M1023" s="398">
        <v>125.67</v>
      </c>
    </row>
    <row r="1024" spans="1:13" ht="14.4" customHeight="1" x14ac:dyDescent="0.3">
      <c r="A1024" s="393" t="s">
        <v>1610</v>
      </c>
      <c r="B1024" s="394" t="s">
        <v>1755</v>
      </c>
      <c r="C1024" s="394" t="s">
        <v>2540</v>
      </c>
      <c r="D1024" s="394" t="s">
        <v>2299</v>
      </c>
      <c r="E1024" s="394" t="s">
        <v>2541</v>
      </c>
      <c r="F1024" s="397">
        <v>1</v>
      </c>
      <c r="G1024" s="397">
        <v>31.43</v>
      </c>
      <c r="H1024" s="410">
        <v>1</v>
      </c>
      <c r="I1024" s="397"/>
      <c r="J1024" s="397"/>
      <c r="K1024" s="410">
        <v>0</v>
      </c>
      <c r="L1024" s="397">
        <v>1</v>
      </c>
      <c r="M1024" s="398">
        <v>31.43</v>
      </c>
    </row>
    <row r="1025" spans="1:13" ht="14.4" customHeight="1" x14ac:dyDescent="0.3">
      <c r="A1025" s="393" t="s">
        <v>1610</v>
      </c>
      <c r="B1025" s="394" t="s">
        <v>1834</v>
      </c>
      <c r="C1025" s="394" t="s">
        <v>2166</v>
      </c>
      <c r="D1025" s="394" t="s">
        <v>1989</v>
      </c>
      <c r="E1025" s="394" t="s">
        <v>2167</v>
      </c>
      <c r="F1025" s="397">
        <v>1</v>
      </c>
      <c r="G1025" s="397">
        <v>83.09</v>
      </c>
      <c r="H1025" s="410">
        <v>1</v>
      </c>
      <c r="I1025" s="397"/>
      <c r="J1025" s="397"/>
      <c r="K1025" s="410">
        <v>0</v>
      </c>
      <c r="L1025" s="397">
        <v>1</v>
      </c>
      <c r="M1025" s="398">
        <v>83.09</v>
      </c>
    </row>
    <row r="1026" spans="1:13" ht="14.4" customHeight="1" x14ac:dyDescent="0.3">
      <c r="A1026" s="393" t="s">
        <v>1610</v>
      </c>
      <c r="B1026" s="394" t="s">
        <v>1834</v>
      </c>
      <c r="C1026" s="394" t="s">
        <v>1988</v>
      </c>
      <c r="D1026" s="394" t="s">
        <v>1989</v>
      </c>
      <c r="E1026" s="394" t="s">
        <v>1990</v>
      </c>
      <c r="F1026" s="397">
        <v>3</v>
      </c>
      <c r="G1026" s="397">
        <v>0</v>
      </c>
      <c r="H1026" s="410"/>
      <c r="I1026" s="397"/>
      <c r="J1026" s="397"/>
      <c r="K1026" s="410"/>
      <c r="L1026" s="397">
        <v>3</v>
      </c>
      <c r="M1026" s="398">
        <v>0</v>
      </c>
    </row>
    <row r="1027" spans="1:13" ht="14.4" customHeight="1" x14ac:dyDescent="0.3">
      <c r="A1027" s="393" t="s">
        <v>1610</v>
      </c>
      <c r="B1027" s="394" t="s">
        <v>1834</v>
      </c>
      <c r="C1027" s="394" t="s">
        <v>1835</v>
      </c>
      <c r="D1027" s="394" t="s">
        <v>1836</v>
      </c>
      <c r="E1027" s="394" t="s">
        <v>1837</v>
      </c>
      <c r="F1027" s="397"/>
      <c r="G1027" s="397"/>
      <c r="H1027" s="410">
        <v>0</v>
      </c>
      <c r="I1027" s="397">
        <v>1</v>
      </c>
      <c r="J1027" s="397">
        <v>41.55</v>
      </c>
      <c r="K1027" s="410">
        <v>1</v>
      </c>
      <c r="L1027" s="397">
        <v>1</v>
      </c>
      <c r="M1027" s="398">
        <v>41.55</v>
      </c>
    </row>
    <row r="1028" spans="1:13" ht="14.4" customHeight="1" x14ac:dyDescent="0.3">
      <c r="A1028" s="393" t="s">
        <v>1610</v>
      </c>
      <c r="B1028" s="394" t="s">
        <v>1480</v>
      </c>
      <c r="C1028" s="394" t="s">
        <v>1096</v>
      </c>
      <c r="D1028" s="394" t="s">
        <v>1481</v>
      </c>
      <c r="E1028" s="394" t="s">
        <v>1482</v>
      </c>
      <c r="F1028" s="397"/>
      <c r="G1028" s="397"/>
      <c r="H1028" s="410">
        <v>0</v>
      </c>
      <c r="I1028" s="397">
        <v>30</v>
      </c>
      <c r="J1028" s="397">
        <v>9999.2999999999993</v>
      </c>
      <c r="K1028" s="410">
        <v>1</v>
      </c>
      <c r="L1028" s="397">
        <v>30</v>
      </c>
      <c r="M1028" s="398">
        <v>9999.2999999999993</v>
      </c>
    </row>
    <row r="1029" spans="1:13" ht="14.4" customHeight="1" x14ac:dyDescent="0.3">
      <c r="A1029" s="393" t="s">
        <v>1610</v>
      </c>
      <c r="B1029" s="394" t="s">
        <v>1485</v>
      </c>
      <c r="C1029" s="394" t="s">
        <v>1070</v>
      </c>
      <c r="D1029" s="394" t="s">
        <v>1071</v>
      </c>
      <c r="E1029" s="394" t="s">
        <v>1072</v>
      </c>
      <c r="F1029" s="397">
        <v>5</v>
      </c>
      <c r="G1029" s="397">
        <v>1473.7</v>
      </c>
      <c r="H1029" s="410">
        <v>1</v>
      </c>
      <c r="I1029" s="397"/>
      <c r="J1029" s="397"/>
      <c r="K1029" s="410">
        <v>0</v>
      </c>
      <c r="L1029" s="397">
        <v>5</v>
      </c>
      <c r="M1029" s="398">
        <v>1473.7</v>
      </c>
    </row>
    <row r="1030" spans="1:13" ht="14.4" customHeight="1" x14ac:dyDescent="0.3">
      <c r="A1030" s="393" t="s">
        <v>1610</v>
      </c>
      <c r="B1030" s="394" t="s">
        <v>1485</v>
      </c>
      <c r="C1030" s="394" t="s">
        <v>2542</v>
      </c>
      <c r="D1030" s="394" t="s">
        <v>1071</v>
      </c>
      <c r="E1030" s="394" t="s">
        <v>1072</v>
      </c>
      <c r="F1030" s="397">
        <v>6</v>
      </c>
      <c r="G1030" s="397">
        <v>0</v>
      </c>
      <c r="H1030" s="410"/>
      <c r="I1030" s="397"/>
      <c r="J1030" s="397"/>
      <c r="K1030" s="410"/>
      <c r="L1030" s="397">
        <v>6</v>
      </c>
      <c r="M1030" s="398">
        <v>0</v>
      </c>
    </row>
    <row r="1031" spans="1:13" ht="14.4" customHeight="1" x14ac:dyDescent="0.3">
      <c r="A1031" s="393" t="s">
        <v>1610</v>
      </c>
      <c r="B1031" s="394" t="s">
        <v>1485</v>
      </c>
      <c r="C1031" s="394" t="s">
        <v>1845</v>
      </c>
      <c r="D1031" s="394" t="s">
        <v>1846</v>
      </c>
      <c r="E1031" s="394" t="s">
        <v>1717</v>
      </c>
      <c r="F1031" s="397"/>
      <c r="G1031" s="397"/>
      <c r="H1031" s="410">
        <v>0</v>
      </c>
      <c r="I1031" s="397">
        <v>2</v>
      </c>
      <c r="J1031" s="397">
        <v>368.44</v>
      </c>
      <c r="K1031" s="410">
        <v>1</v>
      </c>
      <c r="L1031" s="397">
        <v>2</v>
      </c>
      <c r="M1031" s="398">
        <v>368.44</v>
      </c>
    </row>
    <row r="1032" spans="1:13" ht="14.4" customHeight="1" x14ac:dyDescent="0.3">
      <c r="A1032" s="393" t="s">
        <v>1610</v>
      </c>
      <c r="B1032" s="394" t="s">
        <v>1486</v>
      </c>
      <c r="C1032" s="394" t="s">
        <v>1108</v>
      </c>
      <c r="D1032" s="394" t="s">
        <v>1109</v>
      </c>
      <c r="E1032" s="394" t="s">
        <v>1487</v>
      </c>
      <c r="F1032" s="397"/>
      <c r="G1032" s="397"/>
      <c r="H1032" s="410">
        <v>0</v>
      </c>
      <c r="I1032" s="397">
        <v>15</v>
      </c>
      <c r="J1032" s="397">
        <v>5998.8</v>
      </c>
      <c r="K1032" s="410">
        <v>1</v>
      </c>
      <c r="L1032" s="397">
        <v>15</v>
      </c>
      <c r="M1032" s="398">
        <v>5998.8</v>
      </c>
    </row>
    <row r="1033" spans="1:13" ht="14.4" customHeight="1" x14ac:dyDescent="0.3">
      <c r="A1033" s="393" t="s">
        <v>1610</v>
      </c>
      <c r="B1033" s="394" t="s">
        <v>1486</v>
      </c>
      <c r="C1033" s="394" t="s">
        <v>1790</v>
      </c>
      <c r="D1033" s="394" t="s">
        <v>1791</v>
      </c>
      <c r="E1033" s="394" t="s">
        <v>1792</v>
      </c>
      <c r="F1033" s="397"/>
      <c r="G1033" s="397"/>
      <c r="H1033" s="410">
        <v>0</v>
      </c>
      <c r="I1033" s="397">
        <v>8</v>
      </c>
      <c r="J1033" s="397">
        <v>2916.2400000000002</v>
      </c>
      <c r="K1033" s="410">
        <v>1</v>
      </c>
      <c r="L1033" s="397">
        <v>8</v>
      </c>
      <c r="M1033" s="398">
        <v>2916.2400000000002</v>
      </c>
    </row>
    <row r="1034" spans="1:13" ht="14.4" customHeight="1" x14ac:dyDescent="0.3">
      <c r="A1034" s="393" t="s">
        <v>1610</v>
      </c>
      <c r="B1034" s="394" t="s">
        <v>1710</v>
      </c>
      <c r="C1034" s="394" t="s">
        <v>2543</v>
      </c>
      <c r="D1034" s="394" t="s">
        <v>1712</v>
      </c>
      <c r="E1034" s="394" t="s">
        <v>2544</v>
      </c>
      <c r="F1034" s="397">
        <v>1</v>
      </c>
      <c r="G1034" s="397">
        <v>0</v>
      </c>
      <c r="H1034" s="410"/>
      <c r="I1034" s="397"/>
      <c r="J1034" s="397"/>
      <c r="K1034" s="410"/>
      <c r="L1034" s="397">
        <v>1</v>
      </c>
      <c r="M1034" s="398">
        <v>0</v>
      </c>
    </row>
    <row r="1035" spans="1:13" ht="14.4" customHeight="1" x14ac:dyDescent="0.3">
      <c r="A1035" s="393" t="s">
        <v>1610</v>
      </c>
      <c r="B1035" s="394" t="s">
        <v>1714</v>
      </c>
      <c r="C1035" s="394" t="s">
        <v>1715</v>
      </c>
      <c r="D1035" s="394" t="s">
        <v>1716</v>
      </c>
      <c r="E1035" s="394" t="s">
        <v>1717</v>
      </c>
      <c r="F1035" s="397"/>
      <c r="G1035" s="397"/>
      <c r="H1035" s="410">
        <v>0</v>
      </c>
      <c r="I1035" s="397">
        <v>1</v>
      </c>
      <c r="J1035" s="397">
        <v>69.86</v>
      </c>
      <c r="K1035" s="410">
        <v>1</v>
      </c>
      <c r="L1035" s="397">
        <v>1</v>
      </c>
      <c r="M1035" s="398">
        <v>69.86</v>
      </c>
    </row>
    <row r="1036" spans="1:13" ht="14.4" customHeight="1" x14ac:dyDescent="0.3">
      <c r="A1036" s="393" t="s">
        <v>1610</v>
      </c>
      <c r="B1036" s="394" t="s">
        <v>1847</v>
      </c>
      <c r="C1036" s="394" t="s">
        <v>1873</v>
      </c>
      <c r="D1036" s="394" t="s">
        <v>1849</v>
      </c>
      <c r="E1036" s="394" t="s">
        <v>1874</v>
      </c>
      <c r="F1036" s="397"/>
      <c r="G1036" s="397"/>
      <c r="H1036" s="410">
        <v>0</v>
      </c>
      <c r="I1036" s="397">
        <v>2</v>
      </c>
      <c r="J1036" s="397">
        <v>96.62</v>
      </c>
      <c r="K1036" s="410">
        <v>1</v>
      </c>
      <c r="L1036" s="397">
        <v>2</v>
      </c>
      <c r="M1036" s="398">
        <v>96.62</v>
      </c>
    </row>
    <row r="1037" spans="1:13" ht="14.4" customHeight="1" x14ac:dyDescent="0.3">
      <c r="A1037" s="393" t="s">
        <v>1610</v>
      </c>
      <c r="B1037" s="394" t="s">
        <v>1847</v>
      </c>
      <c r="C1037" s="394" t="s">
        <v>1877</v>
      </c>
      <c r="D1037" s="394" t="s">
        <v>1878</v>
      </c>
      <c r="E1037" s="394" t="s">
        <v>1879</v>
      </c>
      <c r="F1037" s="397">
        <v>1</v>
      </c>
      <c r="G1037" s="397">
        <v>96.63</v>
      </c>
      <c r="H1037" s="410">
        <v>1</v>
      </c>
      <c r="I1037" s="397"/>
      <c r="J1037" s="397"/>
      <c r="K1037" s="410">
        <v>0</v>
      </c>
      <c r="L1037" s="397">
        <v>1</v>
      </c>
      <c r="M1037" s="398">
        <v>96.63</v>
      </c>
    </row>
    <row r="1038" spans="1:13" ht="14.4" customHeight="1" x14ac:dyDescent="0.3">
      <c r="A1038" s="393" t="s">
        <v>1610</v>
      </c>
      <c r="B1038" s="394" t="s">
        <v>1491</v>
      </c>
      <c r="C1038" s="394" t="s">
        <v>2545</v>
      </c>
      <c r="D1038" s="394" t="s">
        <v>2546</v>
      </c>
      <c r="E1038" s="394" t="s">
        <v>2010</v>
      </c>
      <c r="F1038" s="397">
        <v>1</v>
      </c>
      <c r="G1038" s="397">
        <v>10.73</v>
      </c>
      <c r="H1038" s="410">
        <v>1</v>
      </c>
      <c r="I1038" s="397"/>
      <c r="J1038" s="397"/>
      <c r="K1038" s="410">
        <v>0</v>
      </c>
      <c r="L1038" s="397">
        <v>1</v>
      </c>
      <c r="M1038" s="398">
        <v>10.73</v>
      </c>
    </row>
    <row r="1039" spans="1:13" ht="14.4" customHeight="1" x14ac:dyDescent="0.3">
      <c r="A1039" s="393" t="s">
        <v>1610</v>
      </c>
      <c r="B1039" s="394" t="s">
        <v>1491</v>
      </c>
      <c r="C1039" s="394" t="s">
        <v>2061</v>
      </c>
      <c r="D1039" s="394" t="s">
        <v>2062</v>
      </c>
      <c r="E1039" s="394" t="s">
        <v>2063</v>
      </c>
      <c r="F1039" s="397"/>
      <c r="G1039" s="397"/>
      <c r="H1039" s="410">
        <v>0</v>
      </c>
      <c r="I1039" s="397">
        <v>1</v>
      </c>
      <c r="J1039" s="397">
        <v>16.27</v>
      </c>
      <c r="K1039" s="410">
        <v>1</v>
      </c>
      <c r="L1039" s="397">
        <v>1</v>
      </c>
      <c r="M1039" s="398">
        <v>16.27</v>
      </c>
    </row>
    <row r="1040" spans="1:13" ht="14.4" customHeight="1" x14ac:dyDescent="0.3">
      <c r="A1040" s="393" t="s">
        <v>1610</v>
      </c>
      <c r="B1040" s="394" t="s">
        <v>1491</v>
      </c>
      <c r="C1040" s="394" t="s">
        <v>1969</v>
      </c>
      <c r="D1040" s="394" t="s">
        <v>1970</v>
      </c>
      <c r="E1040" s="394" t="s">
        <v>1493</v>
      </c>
      <c r="F1040" s="397">
        <v>1</v>
      </c>
      <c r="G1040" s="397">
        <v>6.98</v>
      </c>
      <c r="H1040" s="410">
        <v>1</v>
      </c>
      <c r="I1040" s="397"/>
      <c r="J1040" s="397"/>
      <c r="K1040" s="410">
        <v>0</v>
      </c>
      <c r="L1040" s="397">
        <v>1</v>
      </c>
      <c r="M1040" s="398">
        <v>6.98</v>
      </c>
    </row>
    <row r="1041" spans="1:13" ht="14.4" customHeight="1" x14ac:dyDescent="0.3">
      <c r="A1041" s="393" t="s">
        <v>1610</v>
      </c>
      <c r="B1041" s="394" t="s">
        <v>1498</v>
      </c>
      <c r="C1041" s="394" t="s">
        <v>2015</v>
      </c>
      <c r="D1041" s="394" t="s">
        <v>2016</v>
      </c>
      <c r="E1041" s="394" t="s">
        <v>2017</v>
      </c>
      <c r="F1041" s="397"/>
      <c r="G1041" s="397"/>
      <c r="H1041" s="410">
        <v>0</v>
      </c>
      <c r="I1041" s="397">
        <v>1</v>
      </c>
      <c r="J1041" s="397">
        <v>1309.48</v>
      </c>
      <c r="K1041" s="410">
        <v>1</v>
      </c>
      <c r="L1041" s="397">
        <v>1</v>
      </c>
      <c r="M1041" s="398">
        <v>1309.48</v>
      </c>
    </row>
    <row r="1042" spans="1:13" ht="14.4" customHeight="1" x14ac:dyDescent="0.3">
      <c r="A1042" s="393" t="s">
        <v>1610</v>
      </c>
      <c r="B1042" s="394" t="s">
        <v>1718</v>
      </c>
      <c r="C1042" s="394" t="s">
        <v>2157</v>
      </c>
      <c r="D1042" s="394" t="s">
        <v>1720</v>
      </c>
      <c r="E1042" s="394" t="s">
        <v>711</v>
      </c>
      <c r="F1042" s="397"/>
      <c r="G1042" s="397"/>
      <c r="H1042" s="410"/>
      <c r="I1042" s="397">
        <v>11</v>
      </c>
      <c r="J1042" s="397">
        <v>0</v>
      </c>
      <c r="K1042" s="410"/>
      <c r="L1042" s="397">
        <v>11</v>
      </c>
      <c r="M1042" s="398">
        <v>0</v>
      </c>
    </row>
    <row r="1043" spans="1:13" ht="14.4" customHeight="1" x14ac:dyDescent="0.3">
      <c r="A1043" s="393" t="s">
        <v>1610</v>
      </c>
      <c r="B1043" s="394" t="s">
        <v>1718</v>
      </c>
      <c r="C1043" s="394" t="s">
        <v>2158</v>
      </c>
      <c r="D1043" s="394" t="s">
        <v>1720</v>
      </c>
      <c r="E1043" s="394" t="s">
        <v>2055</v>
      </c>
      <c r="F1043" s="397"/>
      <c r="G1043" s="397"/>
      <c r="H1043" s="410">
        <v>0</v>
      </c>
      <c r="I1043" s="397">
        <v>11</v>
      </c>
      <c r="J1043" s="397">
        <v>1515.14</v>
      </c>
      <c r="K1043" s="410">
        <v>1</v>
      </c>
      <c r="L1043" s="397">
        <v>11</v>
      </c>
      <c r="M1043" s="398">
        <v>1515.14</v>
      </c>
    </row>
    <row r="1044" spans="1:13" ht="14.4" customHeight="1" x14ac:dyDescent="0.3">
      <c r="A1044" s="393" t="s">
        <v>1611</v>
      </c>
      <c r="B1044" s="394" t="s">
        <v>1467</v>
      </c>
      <c r="C1044" s="394" t="s">
        <v>1048</v>
      </c>
      <c r="D1044" s="394" t="s">
        <v>998</v>
      </c>
      <c r="E1044" s="394" t="s">
        <v>1049</v>
      </c>
      <c r="F1044" s="397"/>
      <c r="G1044" s="397"/>
      <c r="H1044" s="410">
        <v>0</v>
      </c>
      <c r="I1044" s="397">
        <v>29</v>
      </c>
      <c r="J1044" s="397">
        <v>18133.409999999996</v>
      </c>
      <c r="K1044" s="410">
        <v>1</v>
      </c>
      <c r="L1044" s="397">
        <v>29</v>
      </c>
      <c r="M1044" s="398">
        <v>18133.409999999996</v>
      </c>
    </row>
    <row r="1045" spans="1:13" ht="14.4" customHeight="1" x14ac:dyDescent="0.3">
      <c r="A1045" s="393" t="s">
        <v>1611</v>
      </c>
      <c r="B1045" s="394" t="s">
        <v>1467</v>
      </c>
      <c r="C1045" s="394" t="s">
        <v>997</v>
      </c>
      <c r="D1045" s="394" t="s">
        <v>998</v>
      </c>
      <c r="E1045" s="394" t="s">
        <v>999</v>
      </c>
      <c r="F1045" s="397"/>
      <c r="G1045" s="397"/>
      <c r="H1045" s="410">
        <v>0</v>
      </c>
      <c r="I1045" s="397">
        <v>18</v>
      </c>
      <c r="J1045" s="397">
        <v>16882.739999999998</v>
      </c>
      <c r="K1045" s="410">
        <v>1</v>
      </c>
      <c r="L1045" s="397">
        <v>18</v>
      </c>
      <c r="M1045" s="398">
        <v>16882.739999999998</v>
      </c>
    </row>
    <row r="1046" spans="1:13" ht="14.4" customHeight="1" x14ac:dyDescent="0.3">
      <c r="A1046" s="393" t="s">
        <v>1611</v>
      </c>
      <c r="B1046" s="394" t="s">
        <v>1820</v>
      </c>
      <c r="C1046" s="394" t="s">
        <v>1821</v>
      </c>
      <c r="D1046" s="394" t="s">
        <v>1822</v>
      </c>
      <c r="E1046" s="394" t="s">
        <v>1823</v>
      </c>
      <c r="F1046" s="397"/>
      <c r="G1046" s="397"/>
      <c r="H1046" s="410">
        <v>0</v>
      </c>
      <c r="I1046" s="397">
        <v>4</v>
      </c>
      <c r="J1046" s="397">
        <v>616.04</v>
      </c>
      <c r="K1046" s="410">
        <v>1</v>
      </c>
      <c r="L1046" s="397">
        <v>4</v>
      </c>
      <c r="M1046" s="398">
        <v>616.04</v>
      </c>
    </row>
    <row r="1047" spans="1:13" ht="14.4" customHeight="1" x14ac:dyDescent="0.3">
      <c r="A1047" s="393" t="s">
        <v>1612</v>
      </c>
      <c r="B1047" s="394" t="s">
        <v>1462</v>
      </c>
      <c r="C1047" s="394" t="s">
        <v>1708</v>
      </c>
      <c r="D1047" s="394" t="s">
        <v>586</v>
      </c>
      <c r="E1047" s="394" t="s">
        <v>1709</v>
      </c>
      <c r="F1047" s="397"/>
      <c r="G1047" s="397"/>
      <c r="H1047" s="410">
        <v>0</v>
      </c>
      <c r="I1047" s="397">
        <v>3</v>
      </c>
      <c r="J1047" s="397">
        <v>285.71999999999997</v>
      </c>
      <c r="K1047" s="410">
        <v>1</v>
      </c>
      <c r="L1047" s="397">
        <v>3</v>
      </c>
      <c r="M1047" s="398">
        <v>285.71999999999997</v>
      </c>
    </row>
    <row r="1048" spans="1:13" ht="14.4" customHeight="1" x14ac:dyDescent="0.3">
      <c r="A1048" s="393" t="s">
        <v>1612</v>
      </c>
      <c r="B1048" s="394" t="s">
        <v>1462</v>
      </c>
      <c r="C1048" s="394" t="s">
        <v>585</v>
      </c>
      <c r="D1048" s="394" t="s">
        <v>586</v>
      </c>
      <c r="E1048" s="394" t="s">
        <v>587</v>
      </c>
      <c r="F1048" s="397"/>
      <c r="G1048" s="397"/>
      <c r="H1048" s="410">
        <v>0</v>
      </c>
      <c r="I1048" s="397">
        <v>58</v>
      </c>
      <c r="J1048" s="397">
        <v>11047.84</v>
      </c>
      <c r="K1048" s="410">
        <v>1</v>
      </c>
      <c r="L1048" s="397">
        <v>58</v>
      </c>
      <c r="M1048" s="398">
        <v>11047.84</v>
      </c>
    </row>
    <row r="1049" spans="1:13" ht="14.4" customHeight="1" x14ac:dyDescent="0.3">
      <c r="A1049" s="393" t="s">
        <v>1612</v>
      </c>
      <c r="B1049" s="394" t="s">
        <v>1465</v>
      </c>
      <c r="C1049" s="394" t="s">
        <v>2547</v>
      </c>
      <c r="D1049" s="394" t="s">
        <v>2548</v>
      </c>
      <c r="E1049" s="394" t="s">
        <v>2549</v>
      </c>
      <c r="F1049" s="397">
        <v>1</v>
      </c>
      <c r="G1049" s="397">
        <v>190.48</v>
      </c>
      <c r="H1049" s="410">
        <v>1</v>
      </c>
      <c r="I1049" s="397"/>
      <c r="J1049" s="397"/>
      <c r="K1049" s="410">
        <v>0</v>
      </c>
      <c r="L1049" s="397">
        <v>1</v>
      </c>
      <c r="M1049" s="398">
        <v>190.48</v>
      </c>
    </row>
    <row r="1050" spans="1:13" ht="14.4" customHeight="1" x14ac:dyDescent="0.3">
      <c r="A1050" s="393" t="s">
        <v>1612</v>
      </c>
      <c r="B1050" s="394" t="s">
        <v>1465</v>
      </c>
      <c r="C1050" s="394" t="s">
        <v>2550</v>
      </c>
      <c r="D1050" s="394" t="s">
        <v>2551</v>
      </c>
      <c r="E1050" s="394" t="s">
        <v>2552</v>
      </c>
      <c r="F1050" s="397"/>
      <c r="G1050" s="397"/>
      <c r="H1050" s="410">
        <v>0</v>
      </c>
      <c r="I1050" s="397">
        <v>3</v>
      </c>
      <c r="J1050" s="397">
        <v>340.21</v>
      </c>
      <c r="K1050" s="410">
        <v>1</v>
      </c>
      <c r="L1050" s="397">
        <v>3</v>
      </c>
      <c r="M1050" s="398">
        <v>340.21</v>
      </c>
    </row>
    <row r="1051" spans="1:13" ht="14.4" customHeight="1" x14ac:dyDescent="0.3">
      <c r="A1051" s="393" t="s">
        <v>1612</v>
      </c>
      <c r="B1051" s="394" t="s">
        <v>1466</v>
      </c>
      <c r="C1051" s="394" t="s">
        <v>1022</v>
      </c>
      <c r="D1051" s="394" t="s">
        <v>1023</v>
      </c>
      <c r="E1051" s="394" t="s">
        <v>496</v>
      </c>
      <c r="F1051" s="397"/>
      <c r="G1051" s="397"/>
      <c r="H1051" s="410">
        <v>0</v>
      </c>
      <c r="I1051" s="397">
        <v>12</v>
      </c>
      <c r="J1051" s="397">
        <v>672.12</v>
      </c>
      <c r="K1051" s="410">
        <v>1</v>
      </c>
      <c r="L1051" s="397">
        <v>12</v>
      </c>
      <c r="M1051" s="398">
        <v>672.12</v>
      </c>
    </row>
    <row r="1052" spans="1:13" ht="14.4" customHeight="1" x14ac:dyDescent="0.3">
      <c r="A1052" s="393" t="s">
        <v>1612</v>
      </c>
      <c r="B1052" s="394" t="s">
        <v>1728</v>
      </c>
      <c r="C1052" s="394" t="s">
        <v>1729</v>
      </c>
      <c r="D1052" s="394" t="s">
        <v>1730</v>
      </c>
      <c r="E1052" s="394" t="s">
        <v>1731</v>
      </c>
      <c r="F1052" s="397"/>
      <c r="G1052" s="397"/>
      <c r="H1052" s="410"/>
      <c r="I1052" s="397">
        <v>1</v>
      </c>
      <c r="J1052" s="397">
        <v>0</v>
      </c>
      <c r="K1052" s="410"/>
      <c r="L1052" s="397">
        <v>1</v>
      </c>
      <c r="M1052" s="398">
        <v>0</v>
      </c>
    </row>
    <row r="1053" spans="1:13" ht="14.4" customHeight="1" x14ac:dyDescent="0.3">
      <c r="A1053" s="393" t="s">
        <v>1612</v>
      </c>
      <c r="B1053" s="394" t="s">
        <v>2357</v>
      </c>
      <c r="C1053" s="394" t="s">
        <v>2358</v>
      </c>
      <c r="D1053" s="394" t="s">
        <v>2359</v>
      </c>
      <c r="E1053" s="394" t="s">
        <v>2360</v>
      </c>
      <c r="F1053" s="397"/>
      <c r="G1053" s="397"/>
      <c r="H1053" s="410"/>
      <c r="I1053" s="397">
        <v>1</v>
      </c>
      <c r="J1053" s="397">
        <v>0</v>
      </c>
      <c r="K1053" s="410"/>
      <c r="L1053" s="397">
        <v>1</v>
      </c>
      <c r="M1053" s="398">
        <v>0</v>
      </c>
    </row>
    <row r="1054" spans="1:13" ht="14.4" customHeight="1" x14ac:dyDescent="0.3">
      <c r="A1054" s="393" t="s">
        <v>1612</v>
      </c>
      <c r="B1054" s="394" t="s">
        <v>1468</v>
      </c>
      <c r="C1054" s="394" t="s">
        <v>1744</v>
      </c>
      <c r="D1054" s="394" t="s">
        <v>1572</v>
      </c>
      <c r="E1054" s="394"/>
      <c r="F1054" s="397">
        <v>1</v>
      </c>
      <c r="G1054" s="397">
        <v>0</v>
      </c>
      <c r="H1054" s="410"/>
      <c r="I1054" s="397"/>
      <c r="J1054" s="397"/>
      <c r="K1054" s="410"/>
      <c r="L1054" s="397">
        <v>1</v>
      </c>
      <c r="M1054" s="398">
        <v>0</v>
      </c>
    </row>
    <row r="1055" spans="1:13" ht="14.4" customHeight="1" x14ac:dyDescent="0.3">
      <c r="A1055" s="393" t="s">
        <v>1612</v>
      </c>
      <c r="B1055" s="394" t="s">
        <v>1470</v>
      </c>
      <c r="C1055" s="394" t="s">
        <v>2553</v>
      </c>
      <c r="D1055" s="394" t="s">
        <v>2554</v>
      </c>
      <c r="E1055" s="394" t="s">
        <v>1218</v>
      </c>
      <c r="F1055" s="397">
        <v>1</v>
      </c>
      <c r="G1055" s="397">
        <v>60.02</v>
      </c>
      <c r="H1055" s="410">
        <v>1</v>
      </c>
      <c r="I1055" s="397"/>
      <c r="J1055" s="397"/>
      <c r="K1055" s="410">
        <v>0</v>
      </c>
      <c r="L1055" s="397">
        <v>1</v>
      </c>
      <c r="M1055" s="398">
        <v>60.02</v>
      </c>
    </row>
    <row r="1056" spans="1:13" ht="14.4" customHeight="1" x14ac:dyDescent="0.3">
      <c r="A1056" s="393" t="s">
        <v>1612</v>
      </c>
      <c r="B1056" s="394" t="s">
        <v>1470</v>
      </c>
      <c r="C1056" s="394" t="s">
        <v>2214</v>
      </c>
      <c r="D1056" s="394" t="s">
        <v>483</v>
      </c>
      <c r="E1056" s="394" t="s">
        <v>484</v>
      </c>
      <c r="F1056" s="397">
        <v>2</v>
      </c>
      <c r="G1056" s="397">
        <v>99.84</v>
      </c>
      <c r="H1056" s="410">
        <v>1</v>
      </c>
      <c r="I1056" s="397"/>
      <c r="J1056" s="397"/>
      <c r="K1056" s="410">
        <v>0</v>
      </c>
      <c r="L1056" s="397">
        <v>2</v>
      </c>
      <c r="M1056" s="398">
        <v>99.84</v>
      </c>
    </row>
    <row r="1057" spans="1:13" ht="14.4" customHeight="1" x14ac:dyDescent="0.3">
      <c r="A1057" s="393" t="s">
        <v>1612</v>
      </c>
      <c r="B1057" s="394" t="s">
        <v>1749</v>
      </c>
      <c r="C1057" s="394" t="s">
        <v>1750</v>
      </c>
      <c r="D1057" s="394" t="s">
        <v>1751</v>
      </c>
      <c r="E1057" s="394" t="s">
        <v>1752</v>
      </c>
      <c r="F1057" s="397"/>
      <c r="G1057" s="397"/>
      <c r="H1057" s="410">
        <v>0</v>
      </c>
      <c r="I1057" s="397">
        <v>6</v>
      </c>
      <c r="J1057" s="397">
        <v>251.33999999999997</v>
      </c>
      <c r="K1057" s="410">
        <v>1</v>
      </c>
      <c r="L1057" s="397">
        <v>6</v>
      </c>
      <c r="M1057" s="398">
        <v>251.33999999999997</v>
      </c>
    </row>
    <row r="1058" spans="1:13" ht="14.4" customHeight="1" x14ac:dyDescent="0.3">
      <c r="A1058" s="393" t="s">
        <v>1612</v>
      </c>
      <c r="B1058" s="394" t="s">
        <v>1755</v>
      </c>
      <c r="C1058" s="394" t="s">
        <v>1756</v>
      </c>
      <c r="D1058" s="394" t="s">
        <v>1757</v>
      </c>
      <c r="E1058" s="394" t="s">
        <v>785</v>
      </c>
      <c r="F1058" s="397"/>
      <c r="G1058" s="397"/>
      <c r="H1058" s="410">
        <v>0</v>
      </c>
      <c r="I1058" s="397">
        <v>1</v>
      </c>
      <c r="J1058" s="397">
        <v>44.89</v>
      </c>
      <c r="K1058" s="410">
        <v>1</v>
      </c>
      <c r="L1058" s="397">
        <v>1</v>
      </c>
      <c r="M1058" s="398">
        <v>44.89</v>
      </c>
    </row>
    <row r="1059" spans="1:13" ht="14.4" customHeight="1" x14ac:dyDescent="0.3">
      <c r="A1059" s="393" t="s">
        <v>1612</v>
      </c>
      <c r="B1059" s="394" t="s">
        <v>1755</v>
      </c>
      <c r="C1059" s="394" t="s">
        <v>2555</v>
      </c>
      <c r="D1059" s="394" t="s">
        <v>2556</v>
      </c>
      <c r="E1059" s="394" t="s">
        <v>2055</v>
      </c>
      <c r="F1059" s="397"/>
      <c r="G1059" s="397"/>
      <c r="H1059" s="410">
        <v>0</v>
      </c>
      <c r="I1059" s="397">
        <v>1</v>
      </c>
      <c r="J1059" s="397">
        <v>60.02</v>
      </c>
      <c r="K1059" s="410">
        <v>1</v>
      </c>
      <c r="L1059" s="397">
        <v>1</v>
      </c>
      <c r="M1059" s="398">
        <v>60.02</v>
      </c>
    </row>
    <row r="1060" spans="1:13" ht="14.4" customHeight="1" x14ac:dyDescent="0.3">
      <c r="A1060" s="393" t="s">
        <v>1612</v>
      </c>
      <c r="B1060" s="394" t="s">
        <v>1507</v>
      </c>
      <c r="C1060" s="394" t="s">
        <v>2557</v>
      </c>
      <c r="D1060" s="394" t="s">
        <v>2558</v>
      </c>
      <c r="E1060" s="394" t="s">
        <v>1771</v>
      </c>
      <c r="F1060" s="397">
        <v>1</v>
      </c>
      <c r="G1060" s="397">
        <v>60.92</v>
      </c>
      <c r="H1060" s="410">
        <v>1</v>
      </c>
      <c r="I1060" s="397"/>
      <c r="J1060" s="397"/>
      <c r="K1060" s="410">
        <v>0</v>
      </c>
      <c r="L1060" s="397">
        <v>1</v>
      </c>
      <c r="M1060" s="398">
        <v>60.92</v>
      </c>
    </row>
    <row r="1061" spans="1:13" ht="14.4" customHeight="1" x14ac:dyDescent="0.3">
      <c r="A1061" s="393" t="s">
        <v>1612</v>
      </c>
      <c r="B1061" s="394" t="s">
        <v>1764</v>
      </c>
      <c r="C1061" s="394" t="s">
        <v>2232</v>
      </c>
      <c r="D1061" s="394" t="s">
        <v>2098</v>
      </c>
      <c r="E1061" s="394" t="s">
        <v>1474</v>
      </c>
      <c r="F1061" s="397"/>
      <c r="G1061" s="397"/>
      <c r="H1061" s="410">
        <v>0</v>
      </c>
      <c r="I1061" s="397">
        <v>2</v>
      </c>
      <c r="J1061" s="397">
        <v>202.32</v>
      </c>
      <c r="K1061" s="410">
        <v>1</v>
      </c>
      <c r="L1061" s="397">
        <v>2</v>
      </c>
      <c r="M1061" s="398">
        <v>202.32</v>
      </c>
    </row>
    <row r="1062" spans="1:13" ht="14.4" customHeight="1" x14ac:dyDescent="0.3">
      <c r="A1062" s="393" t="s">
        <v>1612</v>
      </c>
      <c r="B1062" s="394" t="s">
        <v>1764</v>
      </c>
      <c r="C1062" s="394" t="s">
        <v>2559</v>
      </c>
      <c r="D1062" s="394" t="s">
        <v>2560</v>
      </c>
      <c r="E1062" s="394" t="s">
        <v>2561</v>
      </c>
      <c r="F1062" s="397"/>
      <c r="G1062" s="397"/>
      <c r="H1062" s="410">
        <v>0</v>
      </c>
      <c r="I1062" s="397">
        <v>1</v>
      </c>
      <c r="J1062" s="397">
        <v>134.86000000000001</v>
      </c>
      <c r="K1062" s="410">
        <v>1</v>
      </c>
      <c r="L1062" s="397">
        <v>1</v>
      </c>
      <c r="M1062" s="398">
        <v>134.86000000000001</v>
      </c>
    </row>
    <row r="1063" spans="1:13" ht="14.4" customHeight="1" x14ac:dyDescent="0.3">
      <c r="A1063" s="393" t="s">
        <v>1612</v>
      </c>
      <c r="B1063" s="394" t="s">
        <v>1768</v>
      </c>
      <c r="C1063" s="394" t="s">
        <v>2105</v>
      </c>
      <c r="D1063" s="394" t="s">
        <v>2103</v>
      </c>
      <c r="E1063" s="394" t="s">
        <v>2106</v>
      </c>
      <c r="F1063" s="397"/>
      <c r="G1063" s="397"/>
      <c r="H1063" s="410">
        <v>0</v>
      </c>
      <c r="I1063" s="397">
        <v>1</v>
      </c>
      <c r="J1063" s="397">
        <v>56.95</v>
      </c>
      <c r="K1063" s="410">
        <v>1</v>
      </c>
      <c r="L1063" s="397">
        <v>1</v>
      </c>
      <c r="M1063" s="398">
        <v>56.95</v>
      </c>
    </row>
    <row r="1064" spans="1:13" ht="14.4" customHeight="1" x14ac:dyDescent="0.3">
      <c r="A1064" s="393" t="s">
        <v>1612</v>
      </c>
      <c r="B1064" s="394" t="s">
        <v>1768</v>
      </c>
      <c r="C1064" s="394" t="s">
        <v>2562</v>
      </c>
      <c r="D1064" s="394" t="s">
        <v>2563</v>
      </c>
      <c r="E1064" s="394" t="s">
        <v>2087</v>
      </c>
      <c r="F1064" s="397">
        <v>1</v>
      </c>
      <c r="G1064" s="397">
        <v>134.84</v>
      </c>
      <c r="H1064" s="410">
        <v>1</v>
      </c>
      <c r="I1064" s="397"/>
      <c r="J1064" s="397"/>
      <c r="K1064" s="410">
        <v>0</v>
      </c>
      <c r="L1064" s="397">
        <v>1</v>
      </c>
      <c r="M1064" s="398">
        <v>134.84</v>
      </c>
    </row>
    <row r="1065" spans="1:13" ht="14.4" customHeight="1" x14ac:dyDescent="0.3">
      <c r="A1065" s="393" t="s">
        <v>1612</v>
      </c>
      <c r="B1065" s="394" t="s">
        <v>1512</v>
      </c>
      <c r="C1065" s="394" t="s">
        <v>2416</v>
      </c>
      <c r="D1065" s="394" t="s">
        <v>2417</v>
      </c>
      <c r="E1065" s="394" t="s">
        <v>2085</v>
      </c>
      <c r="F1065" s="397"/>
      <c r="G1065" s="397"/>
      <c r="H1065" s="410">
        <v>0</v>
      </c>
      <c r="I1065" s="397">
        <v>1</v>
      </c>
      <c r="J1065" s="397">
        <v>101.68</v>
      </c>
      <c r="K1065" s="410">
        <v>1</v>
      </c>
      <c r="L1065" s="397">
        <v>1</v>
      </c>
      <c r="M1065" s="398">
        <v>101.68</v>
      </c>
    </row>
    <row r="1066" spans="1:13" ht="14.4" customHeight="1" x14ac:dyDescent="0.3">
      <c r="A1066" s="393" t="s">
        <v>1612</v>
      </c>
      <c r="B1066" s="394" t="s">
        <v>1512</v>
      </c>
      <c r="C1066" s="394" t="s">
        <v>1242</v>
      </c>
      <c r="D1066" s="394" t="s">
        <v>1243</v>
      </c>
      <c r="E1066" s="394" t="s">
        <v>1244</v>
      </c>
      <c r="F1066" s="397">
        <v>2</v>
      </c>
      <c r="G1066" s="397">
        <v>406.76</v>
      </c>
      <c r="H1066" s="410">
        <v>1</v>
      </c>
      <c r="I1066" s="397"/>
      <c r="J1066" s="397"/>
      <c r="K1066" s="410">
        <v>0</v>
      </c>
      <c r="L1066" s="397">
        <v>2</v>
      </c>
      <c r="M1066" s="398">
        <v>406.76</v>
      </c>
    </row>
    <row r="1067" spans="1:13" ht="14.4" customHeight="1" x14ac:dyDescent="0.3">
      <c r="A1067" s="393" t="s">
        <v>1612</v>
      </c>
      <c r="B1067" s="394" t="s">
        <v>2314</v>
      </c>
      <c r="C1067" s="394" t="s">
        <v>2564</v>
      </c>
      <c r="D1067" s="394" t="s">
        <v>2565</v>
      </c>
      <c r="E1067" s="394" t="s">
        <v>2085</v>
      </c>
      <c r="F1067" s="397"/>
      <c r="G1067" s="397"/>
      <c r="H1067" s="410">
        <v>0</v>
      </c>
      <c r="I1067" s="397">
        <v>1</v>
      </c>
      <c r="J1067" s="397">
        <v>141.84</v>
      </c>
      <c r="K1067" s="410">
        <v>1</v>
      </c>
      <c r="L1067" s="397">
        <v>1</v>
      </c>
      <c r="M1067" s="398">
        <v>141.84</v>
      </c>
    </row>
    <row r="1068" spans="1:13" ht="14.4" customHeight="1" x14ac:dyDescent="0.3">
      <c r="A1068" s="393" t="s">
        <v>1612</v>
      </c>
      <c r="B1068" s="394" t="s">
        <v>1772</v>
      </c>
      <c r="C1068" s="394" t="s">
        <v>2566</v>
      </c>
      <c r="D1068" s="394" t="s">
        <v>2567</v>
      </c>
      <c r="E1068" s="394" t="s">
        <v>1984</v>
      </c>
      <c r="F1068" s="397"/>
      <c r="G1068" s="397"/>
      <c r="H1068" s="410">
        <v>0</v>
      </c>
      <c r="I1068" s="397">
        <v>5</v>
      </c>
      <c r="J1068" s="397">
        <v>539.04999999999995</v>
      </c>
      <c r="K1068" s="410">
        <v>1</v>
      </c>
      <c r="L1068" s="397">
        <v>5</v>
      </c>
      <c r="M1068" s="398">
        <v>539.04999999999995</v>
      </c>
    </row>
    <row r="1069" spans="1:13" ht="14.4" customHeight="1" x14ac:dyDescent="0.3">
      <c r="A1069" s="393" t="s">
        <v>1612</v>
      </c>
      <c r="B1069" s="394" t="s">
        <v>1779</v>
      </c>
      <c r="C1069" s="394" t="s">
        <v>1780</v>
      </c>
      <c r="D1069" s="394" t="s">
        <v>1781</v>
      </c>
      <c r="E1069" s="394" t="s">
        <v>1244</v>
      </c>
      <c r="F1069" s="397"/>
      <c r="G1069" s="397"/>
      <c r="H1069" s="410">
        <v>0</v>
      </c>
      <c r="I1069" s="397">
        <v>2</v>
      </c>
      <c r="J1069" s="397">
        <v>167.08</v>
      </c>
      <c r="K1069" s="410">
        <v>1</v>
      </c>
      <c r="L1069" s="397">
        <v>2</v>
      </c>
      <c r="M1069" s="398">
        <v>167.08</v>
      </c>
    </row>
    <row r="1070" spans="1:13" ht="14.4" customHeight="1" x14ac:dyDescent="0.3">
      <c r="A1070" s="393" t="s">
        <v>1612</v>
      </c>
      <c r="B1070" s="394" t="s">
        <v>1834</v>
      </c>
      <c r="C1070" s="394" t="s">
        <v>1988</v>
      </c>
      <c r="D1070" s="394" t="s">
        <v>1989</v>
      </c>
      <c r="E1070" s="394" t="s">
        <v>1990</v>
      </c>
      <c r="F1070" s="397">
        <v>2</v>
      </c>
      <c r="G1070" s="397">
        <v>0</v>
      </c>
      <c r="H1070" s="410"/>
      <c r="I1070" s="397"/>
      <c r="J1070" s="397"/>
      <c r="K1070" s="410"/>
      <c r="L1070" s="397">
        <v>2</v>
      </c>
      <c r="M1070" s="398">
        <v>0</v>
      </c>
    </row>
    <row r="1071" spans="1:13" ht="14.4" customHeight="1" x14ac:dyDescent="0.3">
      <c r="A1071" s="393" t="s">
        <v>1612</v>
      </c>
      <c r="B1071" s="394" t="s">
        <v>1834</v>
      </c>
      <c r="C1071" s="394" t="s">
        <v>1835</v>
      </c>
      <c r="D1071" s="394" t="s">
        <v>1836</v>
      </c>
      <c r="E1071" s="394" t="s">
        <v>1837</v>
      </c>
      <c r="F1071" s="397"/>
      <c r="G1071" s="397"/>
      <c r="H1071" s="410">
        <v>0</v>
      </c>
      <c r="I1071" s="397">
        <v>8</v>
      </c>
      <c r="J1071" s="397">
        <v>332.4</v>
      </c>
      <c r="K1071" s="410">
        <v>1</v>
      </c>
      <c r="L1071" s="397">
        <v>8</v>
      </c>
      <c r="M1071" s="398">
        <v>332.4</v>
      </c>
    </row>
    <row r="1072" spans="1:13" ht="14.4" customHeight="1" x14ac:dyDescent="0.3">
      <c r="A1072" s="393" t="s">
        <v>1612</v>
      </c>
      <c r="B1072" s="394" t="s">
        <v>1834</v>
      </c>
      <c r="C1072" s="394" t="s">
        <v>1991</v>
      </c>
      <c r="D1072" s="394" t="s">
        <v>1992</v>
      </c>
      <c r="E1072" s="394" t="s">
        <v>1993</v>
      </c>
      <c r="F1072" s="397">
        <v>1</v>
      </c>
      <c r="G1072" s="397">
        <v>41.55</v>
      </c>
      <c r="H1072" s="410">
        <v>1</v>
      </c>
      <c r="I1072" s="397"/>
      <c r="J1072" s="397"/>
      <c r="K1072" s="410">
        <v>0</v>
      </c>
      <c r="L1072" s="397">
        <v>1</v>
      </c>
      <c r="M1072" s="398">
        <v>41.55</v>
      </c>
    </row>
    <row r="1073" spans="1:13" ht="14.4" customHeight="1" x14ac:dyDescent="0.3">
      <c r="A1073" s="393" t="s">
        <v>1612</v>
      </c>
      <c r="B1073" s="394" t="s">
        <v>1480</v>
      </c>
      <c r="C1073" s="394" t="s">
        <v>1096</v>
      </c>
      <c r="D1073" s="394" t="s">
        <v>1481</v>
      </c>
      <c r="E1073" s="394" t="s">
        <v>1482</v>
      </c>
      <c r="F1073" s="397"/>
      <c r="G1073" s="397"/>
      <c r="H1073" s="410">
        <v>0</v>
      </c>
      <c r="I1073" s="397">
        <v>76</v>
      </c>
      <c r="J1073" s="397">
        <v>25331.56</v>
      </c>
      <c r="K1073" s="410">
        <v>1</v>
      </c>
      <c r="L1073" s="397">
        <v>76</v>
      </c>
      <c r="M1073" s="398">
        <v>25331.56</v>
      </c>
    </row>
    <row r="1074" spans="1:13" ht="14.4" customHeight="1" x14ac:dyDescent="0.3">
      <c r="A1074" s="393" t="s">
        <v>1612</v>
      </c>
      <c r="B1074" s="394" t="s">
        <v>1480</v>
      </c>
      <c r="C1074" s="394" t="s">
        <v>1841</v>
      </c>
      <c r="D1074" s="394" t="s">
        <v>1842</v>
      </c>
      <c r="E1074" s="394" t="s">
        <v>1843</v>
      </c>
      <c r="F1074" s="397"/>
      <c r="G1074" s="397"/>
      <c r="H1074" s="410">
        <v>0</v>
      </c>
      <c r="I1074" s="397">
        <v>29</v>
      </c>
      <c r="J1074" s="397">
        <v>9665.9900000000016</v>
      </c>
      <c r="K1074" s="410">
        <v>1</v>
      </c>
      <c r="L1074" s="397">
        <v>29</v>
      </c>
      <c r="M1074" s="398">
        <v>9665.9900000000016</v>
      </c>
    </row>
    <row r="1075" spans="1:13" ht="14.4" customHeight="1" x14ac:dyDescent="0.3">
      <c r="A1075" s="393" t="s">
        <v>1612</v>
      </c>
      <c r="B1075" s="394" t="s">
        <v>1485</v>
      </c>
      <c r="C1075" s="394" t="s">
        <v>1845</v>
      </c>
      <c r="D1075" s="394" t="s">
        <v>1846</v>
      </c>
      <c r="E1075" s="394" t="s">
        <v>1717</v>
      </c>
      <c r="F1075" s="397"/>
      <c r="G1075" s="397"/>
      <c r="H1075" s="410">
        <v>0</v>
      </c>
      <c r="I1075" s="397">
        <v>2</v>
      </c>
      <c r="J1075" s="397">
        <v>368.44</v>
      </c>
      <c r="K1075" s="410">
        <v>1</v>
      </c>
      <c r="L1075" s="397">
        <v>2</v>
      </c>
      <c r="M1075" s="398">
        <v>368.44</v>
      </c>
    </row>
    <row r="1076" spans="1:13" ht="14.4" customHeight="1" x14ac:dyDescent="0.3">
      <c r="A1076" s="393" t="s">
        <v>1612</v>
      </c>
      <c r="B1076" s="394" t="s">
        <v>1486</v>
      </c>
      <c r="C1076" s="394" t="s">
        <v>1108</v>
      </c>
      <c r="D1076" s="394" t="s">
        <v>1109</v>
      </c>
      <c r="E1076" s="394" t="s">
        <v>1487</v>
      </c>
      <c r="F1076" s="397"/>
      <c r="G1076" s="397"/>
      <c r="H1076" s="410">
        <v>0</v>
      </c>
      <c r="I1076" s="397">
        <v>6</v>
      </c>
      <c r="J1076" s="397">
        <v>2399.52</v>
      </c>
      <c r="K1076" s="410">
        <v>1</v>
      </c>
      <c r="L1076" s="397">
        <v>6</v>
      </c>
      <c r="M1076" s="398">
        <v>2399.52</v>
      </c>
    </row>
    <row r="1077" spans="1:13" ht="14.4" customHeight="1" x14ac:dyDescent="0.3">
      <c r="A1077" s="393" t="s">
        <v>1612</v>
      </c>
      <c r="B1077" s="394" t="s">
        <v>1486</v>
      </c>
      <c r="C1077" s="394" t="s">
        <v>1790</v>
      </c>
      <c r="D1077" s="394" t="s">
        <v>1791</v>
      </c>
      <c r="E1077" s="394" t="s">
        <v>1792</v>
      </c>
      <c r="F1077" s="397"/>
      <c r="G1077" s="397"/>
      <c r="H1077" s="410">
        <v>0</v>
      </c>
      <c r="I1077" s="397">
        <v>32</v>
      </c>
      <c r="J1077" s="397">
        <v>12231.2</v>
      </c>
      <c r="K1077" s="410">
        <v>1</v>
      </c>
      <c r="L1077" s="397">
        <v>32</v>
      </c>
      <c r="M1077" s="398">
        <v>12231.2</v>
      </c>
    </row>
    <row r="1078" spans="1:13" ht="14.4" customHeight="1" x14ac:dyDescent="0.3">
      <c r="A1078" s="393" t="s">
        <v>1612</v>
      </c>
      <c r="B1078" s="394" t="s">
        <v>1486</v>
      </c>
      <c r="C1078" s="394" t="s">
        <v>1793</v>
      </c>
      <c r="D1078" s="394" t="s">
        <v>1794</v>
      </c>
      <c r="E1078" s="394" t="s">
        <v>1795</v>
      </c>
      <c r="F1078" s="397"/>
      <c r="G1078" s="397"/>
      <c r="H1078" s="410">
        <v>0</v>
      </c>
      <c r="I1078" s="397">
        <v>1</v>
      </c>
      <c r="J1078" s="397">
        <v>199.96</v>
      </c>
      <c r="K1078" s="410">
        <v>1</v>
      </c>
      <c r="L1078" s="397">
        <v>1</v>
      </c>
      <c r="M1078" s="398">
        <v>199.96</v>
      </c>
    </row>
    <row r="1079" spans="1:13" ht="14.4" customHeight="1" x14ac:dyDescent="0.3">
      <c r="A1079" s="393" t="s">
        <v>1612</v>
      </c>
      <c r="B1079" s="394" t="s">
        <v>1486</v>
      </c>
      <c r="C1079" s="394" t="s">
        <v>2465</v>
      </c>
      <c r="D1079" s="394" t="s">
        <v>1794</v>
      </c>
      <c r="E1079" s="394" t="s">
        <v>2049</v>
      </c>
      <c r="F1079" s="397"/>
      <c r="G1079" s="397"/>
      <c r="H1079" s="410">
        <v>0</v>
      </c>
      <c r="I1079" s="397">
        <v>1</v>
      </c>
      <c r="J1079" s="397">
        <v>142.83000000000001</v>
      </c>
      <c r="K1079" s="410">
        <v>1</v>
      </c>
      <c r="L1079" s="397">
        <v>1</v>
      </c>
      <c r="M1079" s="398">
        <v>142.83000000000001</v>
      </c>
    </row>
    <row r="1080" spans="1:13" ht="14.4" customHeight="1" x14ac:dyDescent="0.3">
      <c r="A1080" s="393" t="s">
        <v>1612</v>
      </c>
      <c r="B1080" s="394" t="s">
        <v>1488</v>
      </c>
      <c r="C1080" s="394" t="s">
        <v>1112</v>
      </c>
      <c r="D1080" s="394" t="s">
        <v>1113</v>
      </c>
      <c r="E1080" s="394" t="s">
        <v>1114</v>
      </c>
      <c r="F1080" s="397"/>
      <c r="G1080" s="397"/>
      <c r="H1080" s="410">
        <v>0</v>
      </c>
      <c r="I1080" s="397">
        <v>9</v>
      </c>
      <c r="J1080" s="397">
        <v>2000.25</v>
      </c>
      <c r="K1080" s="410">
        <v>1</v>
      </c>
      <c r="L1080" s="397">
        <v>9</v>
      </c>
      <c r="M1080" s="398">
        <v>2000.25</v>
      </c>
    </row>
    <row r="1081" spans="1:13" ht="14.4" customHeight="1" x14ac:dyDescent="0.3">
      <c r="A1081" s="393" t="s">
        <v>1612</v>
      </c>
      <c r="B1081" s="394" t="s">
        <v>1488</v>
      </c>
      <c r="C1081" s="394" t="s">
        <v>2568</v>
      </c>
      <c r="D1081" s="394" t="s">
        <v>2181</v>
      </c>
      <c r="E1081" s="394" t="s">
        <v>2569</v>
      </c>
      <c r="F1081" s="397"/>
      <c r="G1081" s="397"/>
      <c r="H1081" s="410">
        <v>0</v>
      </c>
      <c r="I1081" s="397">
        <v>1</v>
      </c>
      <c r="J1081" s="397">
        <v>125.14</v>
      </c>
      <c r="K1081" s="410">
        <v>1</v>
      </c>
      <c r="L1081" s="397">
        <v>1</v>
      </c>
      <c r="M1081" s="398">
        <v>125.14</v>
      </c>
    </row>
    <row r="1082" spans="1:13" ht="14.4" customHeight="1" x14ac:dyDescent="0.3">
      <c r="A1082" s="393" t="s">
        <v>1612</v>
      </c>
      <c r="B1082" s="394" t="s">
        <v>1710</v>
      </c>
      <c r="C1082" s="394" t="s">
        <v>2570</v>
      </c>
      <c r="D1082" s="394" t="s">
        <v>2571</v>
      </c>
      <c r="E1082" s="394" t="s">
        <v>1713</v>
      </c>
      <c r="F1082" s="397">
        <v>2</v>
      </c>
      <c r="G1082" s="397">
        <v>139.72</v>
      </c>
      <c r="H1082" s="410">
        <v>1</v>
      </c>
      <c r="I1082" s="397"/>
      <c r="J1082" s="397"/>
      <c r="K1082" s="410">
        <v>0</v>
      </c>
      <c r="L1082" s="397">
        <v>2</v>
      </c>
      <c r="M1082" s="398">
        <v>139.72</v>
      </c>
    </row>
    <row r="1083" spans="1:13" ht="14.4" customHeight="1" x14ac:dyDescent="0.3">
      <c r="A1083" s="393" t="s">
        <v>1612</v>
      </c>
      <c r="B1083" s="394" t="s">
        <v>1710</v>
      </c>
      <c r="C1083" s="394" t="s">
        <v>1711</v>
      </c>
      <c r="D1083" s="394" t="s">
        <v>1712</v>
      </c>
      <c r="E1083" s="394" t="s">
        <v>1713</v>
      </c>
      <c r="F1083" s="397"/>
      <c r="G1083" s="397"/>
      <c r="H1083" s="410">
        <v>0</v>
      </c>
      <c r="I1083" s="397">
        <v>61</v>
      </c>
      <c r="J1083" s="397">
        <v>4261.46</v>
      </c>
      <c r="K1083" s="410">
        <v>1</v>
      </c>
      <c r="L1083" s="397">
        <v>61</v>
      </c>
      <c r="M1083" s="398">
        <v>4261.46</v>
      </c>
    </row>
    <row r="1084" spans="1:13" ht="14.4" customHeight="1" x14ac:dyDescent="0.3">
      <c r="A1084" s="393" t="s">
        <v>1612</v>
      </c>
      <c r="B1084" s="394" t="s">
        <v>2486</v>
      </c>
      <c r="C1084" s="394" t="s">
        <v>2487</v>
      </c>
      <c r="D1084" s="394" t="s">
        <v>2488</v>
      </c>
      <c r="E1084" s="394" t="s">
        <v>2489</v>
      </c>
      <c r="F1084" s="397"/>
      <c r="G1084" s="397"/>
      <c r="H1084" s="410">
        <v>0</v>
      </c>
      <c r="I1084" s="397">
        <v>3</v>
      </c>
      <c r="J1084" s="397">
        <v>121.83</v>
      </c>
      <c r="K1084" s="410">
        <v>1</v>
      </c>
      <c r="L1084" s="397">
        <v>3</v>
      </c>
      <c r="M1084" s="398">
        <v>121.83</v>
      </c>
    </row>
    <row r="1085" spans="1:13" ht="14.4" customHeight="1" x14ac:dyDescent="0.3">
      <c r="A1085" s="393" t="s">
        <v>1612</v>
      </c>
      <c r="B1085" s="394" t="s">
        <v>2486</v>
      </c>
      <c r="C1085" s="394" t="s">
        <v>2572</v>
      </c>
      <c r="D1085" s="394" t="s">
        <v>2491</v>
      </c>
      <c r="E1085" s="394" t="s">
        <v>2489</v>
      </c>
      <c r="F1085" s="397">
        <v>1</v>
      </c>
      <c r="G1085" s="397">
        <v>40.61</v>
      </c>
      <c r="H1085" s="410">
        <v>1</v>
      </c>
      <c r="I1085" s="397"/>
      <c r="J1085" s="397"/>
      <c r="K1085" s="410">
        <v>0</v>
      </c>
      <c r="L1085" s="397">
        <v>1</v>
      </c>
      <c r="M1085" s="398">
        <v>40.61</v>
      </c>
    </row>
    <row r="1086" spans="1:13" ht="14.4" customHeight="1" x14ac:dyDescent="0.3">
      <c r="A1086" s="393" t="s">
        <v>1612</v>
      </c>
      <c r="B1086" s="394" t="s">
        <v>1961</v>
      </c>
      <c r="C1086" s="394" t="s">
        <v>1965</v>
      </c>
      <c r="D1086" s="394" t="s">
        <v>1963</v>
      </c>
      <c r="E1086" s="394" t="s">
        <v>1966</v>
      </c>
      <c r="F1086" s="397"/>
      <c r="G1086" s="397"/>
      <c r="H1086" s="410">
        <v>0</v>
      </c>
      <c r="I1086" s="397">
        <v>1</v>
      </c>
      <c r="J1086" s="397">
        <v>128.84</v>
      </c>
      <c r="K1086" s="410">
        <v>1</v>
      </c>
      <c r="L1086" s="397">
        <v>1</v>
      </c>
      <c r="M1086" s="398">
        <v>128.84</v>
      </c>
    </row>
    <row r="1087" spans="1:13" ht="14.4" customHeight="1" x14ac:dyDescent="0.3">
      <c r="A1087" s="393" t="s">
        <v>1612</v>
      </c>
      <c r="B1087" s="394" t="s">
        <v>1847</v>
      </c>
      <c r="C1087" s="394" t="s">
        <v>1873</v>
      </c>
      <c r="D1087" s="394" t="s">
        <v>1849</v>
      </c>
      <c r="E1087" s="394" t="s">
        <v>1874</v>
      </c>
      <c r="F1087" s="397"/>
      <c r="G1087" s="397"/>
      <c r="H1087" s="410">
        <v>0</v>
      </c>
      <c r="I1087" s="397">
        <v>133</v>
      </c>
      <c r="J1087" s="397">
        <v>6425.2299999999959</v>
      </c>
      <c r="K1087" s="410">
        <v>1</v>
      </c>
      <c r="L1087" s="397">
        <v>133</v>
      </c>
      <c r="M1087" s="398">
        <v>6425.2299999999959</v>
      </c>
    </row>
    <row r="1088" spans="1:13" ht="14.4" customHeight="1" x14ac:dyDescent="0.3">
      <c r="A1088" s="393" t="s">
        <v>1612</v>
      </c>
      <c r="B1088" s="394" t="s">
        <v>1847</v>
      </c>
      <c r="C1088" s="394" t="s">
        <v>1905</v>
      </c>
      <c r="D1088" s="394" t="s">
        <v>1849</v>
      </c>
      <c r="E1088" s="394" t="s">
        <v>1872</v>
      </c>
      <c r="F1088" s="397"/>
      <c r="G1088" s="397"/>
      <c r="H1088" s="410">
        <v>0</v>
      </c>
      <c r="I1088" s="397">
        <v>55</v>
      </c>
      <c r="J1088" s="397">
        <v>5314.65</v>
      </c>
      <c r="K1088" s="410">
        <v>1</v>
      </c>
      <c r="L1088" s="397">
        <v>55</v>
      </c>
      <c r="M1088" s="398">
        <v>5314.65</v>
      </c>
    </row>
    <row r="1089" spans="1:13" ht="14.4" customHeight="1" x14ac:dyDescent="0.3">
      <c r="A1089" s="393" t="s">
        <v>1612</v>
      </c>
      <c r="B1089" s="394" t="s">
        <v>1847</v>
      </c>
      <c r="C1089" s="394" t="s">
        <v>1877</v>
      </c>
      <c r="D1089" s="394" t="s">
        <v>1878</v>
      </c>
      <c r="E1089" s="394" t="s">
        <v>1879</v>
      </c>
      <c r="F1089" s="397">
        <v>3</v>
      </c>
      <c r="G1089" s="397">
        <v>289.89</v>
      </c>
      <c r="H1089" s="410">
        <v>1</v>
      </c>
      <c r="I1089" s="397"/>
      <c r="J1089" s="397"/>
      <c r="K1089" s="410">
        <v>0</v>
      </c>
      <c r="L1089" s="397">
        <v>3</v>
      </c>
      <c r="M1089" s="398">
        <v>289.89</v>
      </c>
    </row>
    <row r="1090" spans="1:13" ht="14.4" customHeight="1" x14ac:dyDescent="0.3">
      <c r="A1090" s="393" t="s">
        <v>1612</v>
      </c>
      <c r="B1090" s="394" t="s">
        <v>1796</v>
      </c>
      <c r="C1090" s="394" t="s">
        <v>2134</v>
      </c>
      <c r="D1090" s="394" t="s">
        <v>2135</v>
      </c>
      <c r="E1090" s="394" t="s">
        <v>1060</v>
      </c>
      <c r="F1090" s="397"/>
      <c r="G1090" s="397"/>
      <c r="H1090" s="410">
        <v>0</v>
      </c>
      <c r="I1090" s="397">
        <v>1</v>
      </c>
      <c r="J1090" s="397">
        <v>95.25</v>
      </c>
      <c r="K1090" s="410">
        <v>1</v>
      </c>
      <c r="L1090" s="397">
        <v>1</v>
      </c>
      <c r="M1090" s="398">
        <v>95.25</v>
      </c>
    </row>
    <row r="1091" spans="1:13" ht="14.4" customHeight="1" x14ac:dyDescent="0.3">
      <c r="A1091" s="393" t="s">
        <v>1612</v>
      </c>
      <c r="B1091" s="394" t="s">
        <v>1489</v>
      </c>
      <c r="C1091" s="394" t="s">
        <v>1998</v>
      </c>
      <c r="D1091" s="394" t="s">
        <v>1999</v>
      </c>
      <c r="E1091" s="394" t="s">
        <v>2000</v>
      </c>
      <c r="F1091" s="397">
        <v>1</v>
      </c>
      <c r="G1091" s="397">
        <v>327.45</v>
      </c>
      <c r="H1091" s="410">
        <v>1</v>
      </c>
      <c r="I1091" s="397"/>
      <c r="J1091" s="397"/>
      <c r="K1091" s="410">
        <v>0</v>
      </c>
      <c r="L1091" s="397">
        <v>1</v>
      </c>
      <c r="M1091" s="398">
        <v>327.45</v>
      </c>
    </row>
    <row r="1092" spans="1:13" ht="14.4" customHeight="1" x14ac:dyDescent="0.3">
      <c r="A1092" s="393" t="s">
        <v>1612</v>
      </c>
      <c r="B1092" s="394" t="s">
        <v>1489</v>
      </c>
      <c r="C1092" s="394" t="s">
        <v>1906</v>
      </c>
      <c r="D1092" s="394" t="s">
        <v>1907</v>
      </c>
      <c r="E1092" s="394" t="s">
        <v>1908</v>
      </c>
      <c r="F1092" s="397">
        <v>1</v>
      </c>
      <c r="G1092" s="397">
        <v>0</v>
      </c>
      <c r="H1092" s="410"/>
      <c r="I1092" s="397"/>
      <c r="J1092" s="397"/>
      <c r="K1092" s="410"/>
      <c r="L1092" s="397">
        <v>1</v>
      </c>
      <c r="M1092" s="398">
        <v>0</v>
      </c>
    </row>
    <row r="1093" spans="1:13" ht="14.4" customHeight="1" x14ac:dyDescent="0.3">
      <c r="A1093" s="393" t="s">
        <v>1612</v>
      </c>
      <c r="B1093" s="394" t="s">
        <v>1489</v>
      </c>
      <c r="C1093" s="394" t="s">
        <v>1799</v>
      </c>
      <c r="D1093" s="394" t="s">
        <v>1800</v>
      </c>
      <c r="E1093" s="394" t="s">
        <v>1801</v>
      </c>
      <c r="F1093" s="397"/>
      <c r="G1093" s="397"/>
      <c r="H1093" s="410">
        <v>0</v>
      </c>
      <c r="I1093" s="397">
        <v>1</v>
      </c>
      <c r="J1093" s="397">
        <v>32.74</v>
      </c>
      <c r="K1093" s="410">
        <v>1</v>
      </c>
      <c r="L1093" s="397">
        <v>1</v>
      </c>
      <c r="M1093" s="398">
        <v>32.74</v>
      </c>
    </row>
    <row r="1094" spans="1:13" ht="14.4" customHeight="1" x14ac:dyDescent="0.3">
      <c r="A1094" s="393" t="s">
        <v>1612</v>
      </c>
      <c r="B1094" s="394" t="s">
        <v>1489</v>
      </c>
      <c r="C1094" s="394" t="s">
        <v>1909</v>
      </c>
      <c r="D1094" s="394" t="s">
        <v>1910</v>
      </c>
      <c r="E1094" s="394" t="s">
        <v>1911</v>
      </c>
      <c r="F1094" s="397"/>
      <c r="G1094" s="397"/>
      <c r="H1094" s="410">
        <v>0</v>
      </c>
      <c r="I1094" s="397">
        <v>1</v>
      </c>
      <c r="J1094" s="397">
        <v>32.74</v>
      </c>
      <c r="K1094" s="410">
        <v>1</v>
      </c>
      <c r="L1094" s="397">
        <v>1</v>
      </c>
      <c r="M1094" s="398">
        <v>32.74</v>
      </c>
    </row>
    <row r="1095" spans="1:13" ht="14.4" customHeight="1" x14ac:dyDescent="0.3">
      <c r="A1095" s="393" t="s">
        <v>1612</v>
      </c>
      <c r="B1095" s="394" t="s">
        <v>1489</v>
      </c>
      <c r="C1095" s="394" t="s">
        <v>1802</v>
      </c>
      <c r="D1095" s="394" t="s">
        <v>1803</v>
      </c>
      <c r="E1095" s="394" t="s">
        <v>1804</v>
      </c>
      <c r="F1095" s="397"/>
      <c r="G1095" s="397"/>
      <c r="H1095" s="410">
        <v>0</v>
      </c>
      <c r="I1095" s="397">
        <v>1</v>
      </c>
      <c r="J1095" s="397">
        <v>147.36000000000001</v>
      </c>
      <c r="K1095" s="410">
        <v>1</v>
      </c>
      <c r="L1095" s="397">
        <v>1</v>
      </c>
      <c r="M1095" s="398">
        <v>147.36000000000001</v>
      </c>
    </row>
    <row r="1096" spans="1:13" ht="14.4" customHeight="1" x14ac:dyDescent="0.3">
      <c r="A1096" s="393" t="s">
        <v>1612</v>
      </c>
      <c r="B1096" s="394" t="s">
        <v>1489</v>
      </c>
      <c r="C1096" s="394" t="s">
        <v>2573</v>
      </c>
      <c r="D1096" s="394" t="s">
        <v>2574</v>
      </c>
      <c r="E1096" s="394" t="s">
        <v>1218</v>
      </c>
      <c r="F1096" s="397"/>
      <c r="G1096" s="397"/>
      <c r="H1096" s="410">
        <v>0</v>
      </c>
      <c r="I1096" s="397">
        <v>1</v>
      </c>
      <c r="J1096" s="397">
        <v>166.07</v>
      </c>
      <c r="K1096" s="410">
        <v>1</v>
      </c>
      <c r="L1096" s="397">
        <v>1</v>
      </c>
      <c r="M1096" s="398">
        <v>166.07</v>
      </c>
    </row>
    <row r="1097" spans="1:13" ht="14.4" customHeight="1" x14ac:dyDescent="0.3">
      <c r="A1097" s="393" t="s">
        <v>1612</v>
      </c>
      <c r="B1097" s="394" t="s">
        <v>1489</v>
      </c>
      <c r="C1097" s="394" t="s">
        <v>2001</v>
      </c>
      <c r="D1097" s="394" t="s">
        <v>1806</v>
      </c>
      <c r="E1097" s="394" t="s">
        <v>1886</v>
      </c>
      <c r="F1097" s="397"/>
      <c r="G1097" s="397"/>
      <c r="H1097" s="410">
        <v>0</v>
      </c>
      <c r="I1097" s="397">
        <v>9</v>
      </c>
      <c r="J1097" s="397">
        <v>1041.75</v>
      </c>
      <c r="K1097" s="410">
        <v>1</v>
      </c>
      <c r="L1097" s="397">
        <v>9</v>
      </c>
      <c r="M1097" s="398">
        <v>1041.75</v>
      </c>
    </row>
    <row r="1098" spans="1:13" ht="14.4" customHeight="1" x14ac:dyDescent="0.3">
      <c r="A1098" s="393" t="s">
        <v>1612</v>
      </c>
      <c r="B1098" s="394" t="s">
        <v>1489</v>
      </c>
      <c r="C1098" s="394" t="s">
        <v>2575</v>
      </c>
      <c r="D1098" s="394" t="s">
        <v>2576</v>
      </c>
      <c r="E1098" s="394" t="s">
        <v>2577</v>
      </c>
      <c r="F1098" s="397">
        <v>1</v>
      </c>
      <c r="G1098" s="397">
        <v>0</v>
      </c>
      <c r="H1098" s="410"/>
      <c r="I1098" s="397"/>
      <c r="J1098" s="397"/>
      <c r="K1098" s="410"/>
      <c r="L1098" s="397">
        <v>1</v>
      </c>
      <c r="M1098" s="398">
        <v>0</v>
      </c>
    </row>
    <row r="1099" spans="1:13" ht="14.4" customHeight="1" x14ac:dyDescent="0.3">
      <c r="A1099" s="393" t="s">
        <v>1612</v>
      </c>
      <c r="B1099" s="394" t="s">
        <v>1808</v>
      </c>
      <c r="C1099" s="394" t="s">
        <v>2440</v>
      </c>
      <c r="D1099" s="394" t="s">
        <v>2441</v>
      </c>
      <c r="E1099" s="394" t="s">
        <v>2442</v>
      </c>
      <c r="F1099" s="397"/>
      <c r="G1099" s="397"/>
      <c r="H1099" s="410">
        <v>0</v>
      </c>
      <c r="I1099" s="397">
        <v>1</v>
      </c>
      <c r="J1099" s="397">
        <v>31.57</v>
      </c>
      <c r="K1099" s="410">
        <v>1</v>
      </c>
      <c r="L1099" s="397">
        <v>1</v>
      </c>
      <c r="M1099" s="398">
        <v>31.57</v>
      </c>
    </row>
    <row r="1100" spans="1:13" ht="14.4" customHeight="1" x14ac:dyDescent="0.3">
      <c r="A1100" s="393" t="s">
        <v>1612</v>
      </c>
      <c r="B1100" s="394" t="s">
        <v>1808</v>
      </c>
      <c r="C1100" s="394" t="s">
        <v>1809</v>
      </c>
      <c r="D1100" s="394" t="s">
        <v>1810</v>
      </c>
      <c r="E1100" s="394" t="s">
        <v>1811</v>
      </c>
      <c r="F1100" s="397"/>
      <c r="G1100" s="397"/>
      <c r="H1100" s="410">
        <v>0</v>
      </c>
      <c r="I1100" s="397">
        <v>1</v>
      </c>
      <c r="J1100" s="397">
        <v>104.19</v>
      </c>
      <c r="K1100" s="410">
        <v>1</v>
      </c>
      <c r="L1100" s="397">
        <v>1</v>
      </c>
      <c r="M1100" s="398">
        <v>104.19</v>
      </c>
    </row>
    <row r="1101" spans="1:13" ht="14.4" customHeight="1" x14ac:dyDescent="0.3">
      <c r="A1101" s="393" t="s">
        <v>1612</v>
      </c>
      <c r="B1101" s="394" t="s">
        <v>1490</v>
      </c>
      <c r="C1101" s="394" t="s">
        <v>2578</v>
      </c>
      <c r="D1101" s="394" t="s">
        <v>2006</v>
      </c>
      <c r="E1101" s="394" t="s">
        <v>2579</v>
      </c>
      <c r="F1101" s="397">
        <v>1</v>
      </c>
      <c r="G1101" s="397">
        <v>0</v>
      </c>
      <c r="H1101" s="410"/>
      <c r="I1101" s="397"/>
      <c r="J1101" s="397"/>
      <c r="K1101" s="410"/>
      <c r="L1101" s="397">
        <v>1</v>
      </c>
      <c r="M1101" s="398">
        <v>0</v>
      </c>
    </row>
    <row r="1102" spans="1:13" ht="14.4" customHeight="1" x14ac:dyDescent="0.3">
      <c r="A1102" s="393" t="s">
        <v>1612</v>
      </c>
      <c r="B1102" s="394" t="s">
        <v>1922</v>
      </c>
      <c r="C1102" s="394" t="s">
        <v>2580</v>
      </c>
      <c r="D1102" s="394" t="s">
        <v>2581</v>
      </c>
      <c r="E1102" s="394" t="s">
        <v>1925</v>
      </c>
      <c r="F1102" s="397"/>
      <c r="G1102" s="397"/>
      <c r="H1102" s="410">
        <v>0</v>
      </c>
      <c r="I1102" s="397">
        <v>1</v>
      </c>
      <c r="J1102" s="397">
        <v>443.52</v>
      </c>
      <c r="K1102" s="410">
        <v>1</v>
      </c>
      <c r="L1102" s="397">
        <v>1</v>
      </c>
      <c r="M1102" s="398">
        <v>443.52</v>
      </c>
    </row>
    <row r="1103" spans="1:13" ht="14.4" customHeight="1" x14ac:dyDescent="0.3">
      <c r="A1103" s="393" t="s">
        <v>1612</v>
      </c>
      <c r="B1103" s="394" t="s">
        <v>1491</v>
      </c>
      <c r="C1103" s="394" t="s">
        <v>2061</v>
      </c>
      <c r="D1103" s="394" t="s">
        <v>2062</v>
      </c>
      <c r="E1103" s="394" t="s">
        <v>2063</v>
      </c>
      <c r="F1103" s="397"/>
      <c r="G1103" s="397"/>
      <c r="H1103" s="410">
        <v>0</v>
      </c>
      <c r="I1103" s="397">
        <v>1</v>
      </c>
      <c r="J1103" s="397">
        <v>16.27</v>
      </c>
      <c r="K1103" s="410">
        <v>1</v>
      </c>
      <c r="L1103" s="397">
        <v>1</v>
      </c>
      <c r="M1103" s="398">
        <v>16.27</v>
      </c>
    </row>
    <row r="1104" spans="1:13" ht="14.4" customHeight="1" x14ac:dyDescent="0.3">
      <c r="A1104" s="393" t="s">
        <v>1612</v>
      </c>
      <c r="B1104" s="394" t="s">
        <v>1491</v>
      </c>
      <c r="C1104" s="394" t="s">
        <v>1025</v>
      </c>
      <c r="D1104" s="394" t="s">
        <v>1492</v>
      </c>
      <c r="E1104" s="394" t="s">
        <v>1493</v>
      </c>
      <c r="F1104" s="397"/>
      <c r="G1104" s="397"/>
      <c r="H1104" s="410">
        <v>0</v>
      </c>
      <c r="I1104" s="397">
        <v>7</v>
      </c>
      <c r="J1104" s="397">
        <v>48.860000000000007</v>
      </c>
      <c r="K1104" s="410">
        <v>1</v>
      </c>
      <c r="L1104" s="397">
        <v>7</v>
      </c>
      <c r="M1104" s="398">
        <v>48.860000000000007</v>
      </c>
    </row>
    <row r="1105" spans="1:13" ht="14.4" customHeight="1" x14ac:dyDescent="0.3">
      <c r="A1105" s="393" t="s">
        <v>1612</v>
      </c>
      <c r="B1105" s="394" t="s">
        <v>1491</v>
      </c>
      <c r="C1105" s="394" t="s">
        <v>2008</v>
      </c>
      <c r="D1105" s="394" t="s">
        <v>2009</v>
      </c>
      <c r="E1105" s="394" t="s">
        <v>2010</v>
      </c>
      <c r="F1105" s="397"/>
      <c r="G1105" s="397"/>
      <c r="H1105" s="410">
        <v>0</v>
      </c>
      <c r="I1105" s="397">
        <v>1</v>
      </c>
      <c r="J1105" s="397">
        <v>10.73</v>
      </c>
      <c r="K1105" s="410">
        <v>1</v>
      </c>
      <c r="L1105" s="397">
        <v>1</v>
      </c>
      <c r="M1105" s="398">
        <v>10.73</v>
      </c>
    </row>
    <row r="1106" spans="1:13" ht="14.4" customHeight="1" x14ac:dyDescent="0.3">
      <c r="A1106" s="393" t="s">
        <v>1612</v>
      </c>
      <c r="B1106" s="394" t="s">
        <v>1491</v>
      </c>
      <c r="C1106" s="394" t="s">
        <v>1969</v>
      </c>
      <c r="D1106" s="394" t="s">
        <v>1970</v>
      </c>
      <c r="E1106" s="394" t="s">
        <v>1493</v>
      </c>
      <c r="F1106" s="397">
        <v>5</v>
      </c>
      <c r="G1106" s="397">
        <v>34.900000000000006</v>
      </c>
      <c r="H1106" s="410">
        <v>1</v>
      </c>
      <c r="I1106" s="397"/>
      <c r="J1106" s="397"/>
      <c r="K1106" s="410">
        <v>0</v>
      </c>
      <c r="L1106" s="397">
        <v>5</v>
      </c>
      <c r="M1106" s="398">
        <v>34.900000000000006</v>
      </c>
    </row>
    <row r="1107" spans="1:13" ht="14.4" customHeight="1" x14ac:dyDescent="0.3">
      <c r="A1107" s="393" t="s">
        <v>1612</v>
      </c>
      <c r="B1107" s="394" t="s">
        <v>1491</v>
      </c>
      <c r="C1107" s="394" t="s">
        <v>1812</v>
      </c>
      <c r="D1107" s="394" t="s">
        <v>1813</v>
      </c>
      <c r="E1107" s="394" t="s">
        <v>1814</v>
      </c>
      <c r="F1107" s="397"/>
      <c r="G1107" s="397"/>
      <c r="H1107" s="410">
        <v>0</v>
      </c>
      <c r="I1107" s="397">
        <v>1</v>
      </c>
      <c r="J1107" s="397">
        <v>17.690000000000001</v>
      </c>
      <c r="K1107" s="410">
        <v>1</v>
      </c>
      <c r="L1107" s="397">
        <v>1</v>
      </c>
      <c r="M1107" s="398">
        <v>17.690000000000001</v>
      </c>
    </row>
    <row r="1108" spans="1:13" ht="14.4" customHeight="1" x14ac:dyDescent="0.3">
      <c r="A1108" s="393" t="s">
        <v>1612</v>
      </c>
      <c r="B1108" s="394" t="s">
        <v>1941</v>
      </c>
      <c r="C1108" s="394" t="s">
        <v>2148</v>
      </c>
      <c r="D1108" s="394" t="s">
        <v>2149</v>
      </c>
      <c r="E1108" s="394" t="s">
        <v>2055</v>
      </c>
      <c r="F1108" s="397"/>
      <c r="G1108" s="397"/>
      <c r="H1108" s="410">
        <v>0</v>
      </c>
      <c r="I1108" s="397">
        <v>1</v>
      </c>
      <c r="J1108" s="397">
        <v>232.44</v>
      </c>
      <c r="K1108" s="410">
        <v>1</v>
      </c>
      <c r="L1108" s="397">
        <v>1</v>
      </c>
      <c r="M1108" s="398">
        <v>232.44</v>
      </c>
    </row>
    <row r="1109" spans="1:13" ht="14.4" customHeight="1" x14ac:dyDescent="0.3">
      <c r="A1109" s="393" t="s">
        <v>1612</v>
      </c>
      <c r="B1109" s="394" t="s">
        <v>1501</v>
      </c>
      <c r="C1109" s="394" t="s">
        <v>2582</v>
      </c>
      <c r="D1109" s="394" t="s">
        <v>2058</v>
      </c>
      <c r="E1109" s="394" t="s">
        <v>2087</v>
      </c>
      <c r="F1109" s="397"/>
      <c r="G1109" s="397"/>
      <c r="H1109" s="410"/>
      <c r="I1109" s="397">
        <v>5</v>
      </c>
      <c r="J1109" s="397">
        <v>0</v>
      </c>
      <c r="K1109" s="410"/>
      <c r="L1109" s="397">
        <v>5</v>
      </c>
      <c r="M1109" s="398">
        <v>0</v>
      </c>
    </row>
    <row r="1110" spans="1:13" ht="14.4" customHeight="1" x14ac:dyDescent="0.3">
      <c r="A1110" s="393" t="s">
        <v>1612</v>
      </c>
      <c r="B1110" s="394" t="s">
        <v>1501</v>
      </c>
      <c r="C1110" s="394" t="s">
        <v>2150</v>
      </c>
      <c r="D1110" s="394" t="s">
        <v>1145</v>
      </c>
      <c r="E1110" s="394" t="s">
        <v>2110</v>
      </c>
      <c r="F1110" s="397"/>
      <c r="G1110" s="397"/>
      <c r="H1110" s="410"/>
      <c r="I1110" s="397">
        <v>6</v>
      </c>
      <c r="J1110" s="397">
        <v>0</v>
      </c>
      <c r="K1110" s="410"/>
      <c r="L1110" s="397">
        <v>6</v>
      </c>
      <c r="M1110" s="398">
        <v>0</v>
      </c>
    </row>
    <row r="1111" spans="1:13" ht="14.4" customHeight="1" x14ac:dyDescent="0.3">
      <c r="A1111" s="393" t="s">
        <v>1612</v>
      </c>
      <c r="B1111" s="394" t="s">
        <v>1505</v>
      </c>
      <c r="C1111" s="394" t="s">
        <v>817</v>
      </c>
      <c r="D1111" s="394" t="s">
        <v>1165</v>
      </c>
      <c r="E1111" s="394" t="s">
        <v>1166</v>
      </c>
      <c r="F1111" s="397"/>
      <c r="G1111" s="397"/>
      <c r="H1111" s="410">
        <v>0</v>
      </c>
      <c r="I1111" s="397">
        <v>1</v>
      </c>
      <c r="J1111" s="397">
        <v>137.6</v>
      </c>
      <c r="K1111" s="410">
        <v>1</v>
      </c>
      <c r="L1111" s="397">
        <v>1</v>
      </c>
      <c r="M1111" s="398">
        <v>137.6</v>
      </c>
    </row>
    <row r="1112" spans="1:13" ht="14.4" customHeight="1" x14ac:dyDescent="0.3">
      <c r="A1112" s="393" t="s">
        <v>1612</v>
      </c>
      <c r="B1112" s="394" t="s">
        <v>1505</v>
      </c>
      <c r="C1112" s="394" t="s">
        <v>2583</v>
      </c>
      <c r="D1112" s="394" t="s">
        <v>2584</v>
      </c>
      <c r="E1112" s="394" t="s">
        <v>2585</v>
      </c>
      <c r="F1112" s="397">
        <v>1</v>
      </c>
      <c r="G1112" s="397">
        <v>0</v>
      </c>
      <c r="H1112" s="410"/>
      <c r="I1112" s="397"/>
      <c r="J1112" s="397"/>
      <c r="K1112" s="410"/>
      <c r="L1112" s="397">
        <v>1</v>
      </c>
      <c r="M1112" s="398">
        <v>0</v>
      </c>
    </row>
    <row r="1113" spans="1:13" ht="14.4" customHeight="1" x14ac:dyDescent="0.3">
      <c r="A1113" s="393" t="s">
        <v>1612</v>
      </c>
      <c r="B1113" s="394" t="s">
        <v>1496</v>
      </c>
      <c r="C1113" s="394" t="s">
        <v>1037</v>
      </c>
      <c r="D1113" s="394" t="s">
        <v>1038</v>
      </c>
      <c r="E1113" s="394" t="s">
        <v>1497</v>
      </c>
      <c r="F1113" s="397"/>
      <c r="G1113" s="397"/>
      <c r="H1113" s="410">
        <v>0</v>
      </c>
      <c r="I1113" s="397">
        <v>3</v>
      </c>
      <c r="J1113" s="397">
        <v>284.39999999999998</v>
      </c>
      <c r="K1113" s="410">
        <v>1</v>
      </c>
      <c r="L1113" s="397">
        <v>3</v>
      </c>
      <c r="M1113" s="398">
        <v>284.39999999999998</v>
      </c>
    </row>
    <row r="1114" spans="1:13" ht="14.4" customHeight="1" x14ac:dyDescent="0.3">
      <c r="A1114" s="393" t="s">
        <v>1612</v>
      </c>
      <c r="B1114" s="394" t="s">
        <v>1498</v>
      </c>
      <c r="C1114" s="394" t="s">
        <v>2534</v>
      </c>
      <c r="D1114" s="394" t="s">
        <v>2535</v>
      </c>
      <c r="E1114" s="394" t="s">
        <v>2536</v>
      </c>
      <c r="F1114" s="397"/>
      <c r="G1114" s="397"/>
      <c r="H1114" s="410">
        <v>0</v>
      </c>
      <c r="I1114" s="397">
        <v>1</v>
      </c>
      <c r="J1114" s="397">
        <v>961.21</v>
      </c>
      <c r="K1114" s="410">
        <v>1</v>
      </c>
      <c r="L1114" s="397">
        <v>1</v>
      </c>
      <c r="M1114" s="398">
        <v>961.21</v>
      </c>
    </row>
    <row r="1115" spans="1:13" ht="14.4" customHeight="1" x14ac:dyDescent="0.3">
      <c r="A1115" s="393" t="s">
        <v>1612</v>
      </c>
      <c r="B1115" s="394" t="s">
        <v>1718</v>
      </c>
      <c r="C1115" s="394" t="s">
        <v>2586</v>
      </c>
      <c r="D1115" s="394" t="s">
        <v>2587</v>
      </c>
      <c r="E1115" s="394" t="s">
        <v>2588</v>
      </c>
      <c r="F1115" s="397">
        <v>1</v>
      </c>
      <c r="G1115" s="397">
        <v>229.57</v>
      </c>
      <c r="H1115" s="410">
        <v>1</v>
      </c>
      <c r="I1115" s="397"/>
      <c r="J1115" s="397"/>
      <c r="K1115" s="410">
        <v>0</v>
      </c>
      <c r="L1115" s="397">
        <v>1</v>
      </c>
      <c r="M1115" s="398">
        <v>229.57</v>
      </c>
    </row>
    <row r="1116" spans="1:13" ht="14.4" customHeight="1" x14ac:dyDescent="0.3">
      <c r="A1116" s="393" t="s">
        <v>1612</v>
      </c>
      <c r="B1116" s="394" t="s">
        <v>1718</v>
      </c>
      <c r="C1116" s="394" t="s">
        <v>2157</v>
      </c>
      <c r="D1116" s="394" t="s">
        <v>1720</v>
      </c>
      <c r="E1116" s="394" t="s">
        <v>711</v>
      </c>
      <c r="F1116" s="397"/>
      <c r="G1116" s="397"/>
      <c r="H1116" s="410"/>
      <c r="I1116" s="397">
        <v>2</v>
      </c>
      <c r="J1116" s="397">
        <v>0</v>
      </c>
      <c r="K1116" s="410"/>
      <c r="L1116" s="397">
        <v>2</v>
      </c>
      <c r="M1116" s="398">
        <v>0</v>
      </c>
    </row>
    <row r="1117" spans="1:13" ht="14.4" customHeight="1" x14ac:dyDescent="0.3">
      <c r="A1117" s="393" t="s">
        <v>1612</v>
      </c>
      <c r="B1117" s="394" t="s">
        <v>1718</v>
      </c>
      <c r="C1117" s="394" t="s">
        <v>2158</v>
      </c>
      <c r="D1117" s="394" t="s">
        <v>1720</v>
      </c>
      <c r="E1117" s="394" t="s">
        <v>2055</v>
      </c>
      <c r="F1117" s="397"/>
      <c r="G1117" s="397"/>
      <c r="H1117" s="410">
        <v>0</v>
      </c>
      <c r="I1117" s="397">
        <v>8</v>
      </c>
      <c r="J1117" s="397">
        <v>1101.92</v>
      </c>
      <c r="K1117" s="410">
        <v>1</v>
      </c>
      <c r="L1117" s="397">
        <v>8</v>
      </c>
      <c r="M1117" s="398">
        <v>1101.92</v>
      </c>
    </row>
    <row r="1118" spans="1:13" ht="14.4" customHeight="1" x14ac:dyDescent="0.3">
      <c r="A1118" s="393" t="s">
        <v>1612</v>
      </c>
      <c r="B1118" s="394" t="s">
        <v>1500</v>
      </c>
      <c r="C1118" s="394" t="s">
        <v>1815</v>
      </c>
      <c r="D1118" s="394" t="s">
        <v>1052</v>
      </c>
      <c r="E1118" s="394" t="s">
        <v>785</v>
      </c>
      <c r="F1118" s="397"/>
      <c r="G1118" s="397"/>
      <c r="H1118" s="410">
        <v>0</v>
      </c>
      <c r="I1118" s="397">
        <v>3</v>
      </c>
      <c r="J1118" s="397">
        <v>413.22</v>
      </c>
      <c r="K1118" s="410">
        <v>1</v>
      </c>
      <c r="L1118" s="397">
        <v>3</v>
      </c>
      <c r="M1118" s="398">
        <v>413.22</v>
      </c>
    </row>
    <row r="1119" spans="1:13" ht="14.4" customHeight="1" x14ac:dyDescent="0.3">
      <c r="A1119" s="393" t="s">
        <v>1612</v>
      </c>
      <c r="B1119" s="394" t="s">
        <v>2476</v>
      </c>
      <c r="C1119" s="394" t="s">
        <v>2589</v>
      </c>
      <c r="D1119" s="394" t="s">
        <v>2590</v>
      </c>
      <c r="E1119" s="394" t="s">
        <v>2087</v>
      </c>
      <c r="F1119" s="397">
        <v>1</v>
      </c>
      <c r="G1119" s="397">
        <v>0</v>
      </c>
      <c r="H1119" s="410"/>
      <c r="I1119" s="397"/>
      <c r="J1119" s="397"/>
      <c r="K1119" s="410"/>
      <c r="L1119" s="397">
        <v>1</v>
      </c>
      <c r="M1119" s="398">
        <v>0</v>
      </c>
    </row>
    <row r="1120" spans="1:13" ht="14.4" customHeight="1" x14ac:dyDescent="0.3">
      <c r="A1120" s="393" t="s">
        <v>1612</v>
      </c>
      <c r="B1120" s="394" t="s">
        <v>2476</v>
      </c>
      <c r="C1120" s="394" t="s">
        <v>2591</v>
      </c>
      <c r="D1120" s="394" t="s">
        <v>2592</v>
      </c>
      <c r="E1120" s="394" t="s">
        <v>2087</v>
      </c>
      <c r="F1120" s="397"/>
      <c r="G1120" s="397"/>
      <c r="H1120" s="410">
        <v>0</v>
      </c>
      <c r="I1120" s="397">
        <v>1</v>
      </c>
      <c r="J1120" s="397">
        <v>137.74</v>
      </c>
      <c r="K1120" s="410">
        <v>1</v>
      </c>
      <c r="L1120" s="397">
        <v>1</v>
      </c>
      <c r="M1120" s="398">
        <v>137.74</v>
      </c>
    </row>
    <row r="1121" spans="1:13" ht="14.4" customHeight="1" x14ac:dyDescent="0.3">
      <c r="A1121" s="393" t="s">
        <v>1612</v>
      </c>
      <c r="B1121" s="394" t="s">
        <v>2476</v>
      </c>
      <c r="C1121" s="394" t="s">
        <v>2593</v>
      </c>
      <c r="D1121" s="394" t="s">
        <v>2478</v>
      </c>
      <c r="E1121" s="394" t="s">
        <v>2594</v>
      </c>
      <c r="F1121" s="397"/>
      <c r="G1121" s="397"/>
      <c r="H1121" s="410">
        <v>0</v>
      </c>
      <c r="I1121" s="397">
        <v>2</v>
      </c>
      <c r="J1121" s="397">
        <v>275.48</v>
      </c>
      <c r="K1121" s="410">
        <v>1</v>
      </c>
      <c r="L1121" s="397">
        <v>2</v>
      </c>
      <c r="M1121" s="398">
        <v>275.48</v>
      </c>
    </row>
    <row r="1122" spans="1:13" ht="14.4" customHeight="1" x14ac:dyDescent="0.3">
      <c r="A1122" s="393" t="s">
        <v>1613</v>
      </c>
      <c r="B1122" s="394" t="s">
        <v>1462</v>
      </c>
      <c r="C1122" s="394" t="s">
        <v>585</v>
      </c>
      <c r="D1122" s="394" t="s">
        <v>586</v>
      </c>
      <c r="E1122" s="394" t="s">
        <v>587</v>
      </c>
      <c r="F1122" s="397"/>
      <c r="G1122" s="397"/>
      <c r="H1122" s="410">
        <v>0</v>
      </c>
      <c r="I1122" s="397">
        <v>4</v>
      </c>
      <c r="J1122" s="397">
        <v>761.92</v>
      </c>
      <c r="K1122" s="410">
        <v>1</v>
      </c>
      <c r="L1122" s="397">
        <v>4</v>
      </c>
      <c r="M1122" s="398">
        <v>761.92</v>
      </c>
    </row>
    <row r="1123" spans="1:13" ht="14.4" customHeight="1" x14ac:dyDescent="0.3">
      <c r="A1123" s="393" t="s">
        <v>1613</v>
      </c>
      <c r="B1123" s="394" t="s">
        <v>1466</v>
      </c>
      <c r="C1123" s="394" t="s">
        <v>1022</v>
      </c>
      <c r="D1123" s="394" t="s">
        <v>1023</v>
      </c>
      <c r="E1123" s="394" t="s">
        <v>496</v>
      </c>
      <c r="F1123" s="397"/>
      <c r="G1123" s="397"/>
      <c r="H1123" s="410">
        <v>0</v>
      </c>
      <c r="I1123" s="397">
        <v>1</v>
      </c>
      <c r="J1123" s="397">
        <v>56.01</v>
      </c>
      <c r="K1123" s="410">
        <v>1</v>
      </c>
      <c r="L1123" s="397">
        <v>1</v>
      </c>
      <c r="M1123" s="398">
        <v>56.01</v>
      </c>
    </row>
    <row r="1124" spans="1:13" ht="14.4" customHeight="1" x14ac:dyDescent="0.3">
      <c r="A1124" s="393" t="s">
        <v>1613</v>
      </c>
      <c r="B1124" s="394" t="s">
        <v>1466</v>
      </c>
      <c r="C1124" s="394" t="s">
        <v>2067</v>
      </c>
      <c r="D1124" s="394" t="s">
        <v>1023</v>
      </c>
      <c r="E1124" s="394" t="s">
        <v>2068</v>
      </c>
      <c r="F1124" s="397"/>
      <c r="G1124" s="397"/>
      <c r="H1124" s="410">
        <v>0</v>
      </c>
      <c r="I1124" s="397">
        <v>1</v>
      </c>
      <c r="J1124" s="397">
        <v>140.03</v>
      </c>
      <c r="K1124" s="410">
        <v>1</v>
      </c>
      <c r="L1124" s="397">
        <v>1</v>
      </c>
      <c r="M1124" s="398">
        <v>140.03</v>
      </c>
    </row>
    <row r="1125" spans="1:13" ht="14.4" customHeight="1" x14ac:dyDescent="0.3">
      <c r="A1125" s="393" t="s">
        <v>1613</v>
      </c>
      <c r="B1125" s="394" t="s">
        <v>1728</v>
      </c>
      <c r="C1125" s="394" t="s">
        <v>1729</v>
      </c>
      <c r="D1125" s="394" t="s">
        <v>1730</v>
      </c>
      <c r="E1125" s="394" t="s">
        <v>1731</v>
      </c>
      <c r="F1125" s="397"/>
      <c r="G1125" s="397"/>
      <c r="H1125" s="410"/>
      <c r="I1125" s="397">
        <v>3</v>
      </c>
      <c r="J1125" s="397">
        <v>0</v>
      </c>
      <c r="K1125" s="410"/>
      <c r="L1125" s="397">
        <v>3</v>
      </c>
      <c r="M1125" s="398">
        <v>0</v>
      </c>
    </row>
    <row r="1126" spans="1:13" ht="14.4" customHeight="1" x14ac:dyDescent="0.3">
      <c r="A1126" s="393" t="s">
        <v>1613</v>
      </c>
      <c r="B1126" s="394" t="s">
        <v>1728</v>
      </c>
      <c r="C1126" s="394" t="s">
        <v>1818</v>
      </c>
      <c r="D1126" s="394" t="s">
        <v>1730</v>
      </c>
      <c r="E1126" s="394" t="s">
        <v>1819</v>
      </c>
      <c r="F1126" s="397"/>
      <c r="G1126" s="397"/>
      <c r="H1126" s="410"/>
      <c r="I1126" s="397">
        <v>2</v>
      </c>
      <c r="J1126" s="397">
        <v>0</v>
      </c>
      <c r="K1126" s="410"/>
      <c r="L1126" s="397">
        <v>2</v>
      </c>
      <c r="M1126" s="398">
        <v>0</v>
      </c>
    </row>
    <row r="1127" spans="1:13" ht="14.4" customHeight="1" x14ac:dyDescent="0.3">
      <c r="A1127" s="393" t="s">
        <v>1613</v>
      </c>
      <c r="B1127" s="394" t="s">
        <v>1480</v>
      </c>
      <c r="C1127" s="394" t="s">
        <v>1096</v>
      </c>
      <c r="D1127" s="394" t="s">
        <v>1481</v>
      </c>
      <c r="E1127" s="394" t="s">
        <v>1482</v>
      </c>
      <c r="F1127" s="397"/>
      <c r="G1127" s="397"/>
      <c r="H1127" s="410">
        <v>0</v>
      </c>
      <c r="I1127" s="397">
        <v>5</v>
      </c>
      <c r="J1127" s="397">
        <v>1666.55</v>
      </c>
      <c r="K1127" s="410">
        <v>1</v>
      </c>
      <c r="L1127" s="397">
        <v>5</v>
      </c>
      <c r="M1127" s="398">
        <v>1666.55</v>
      </c>
    </row>
    <row r="1128" spans="1:13" ht="14.4" customHeight="1" x14ac:dyDescent="0.3">
      <c r="A1128" s="393" t="s">
        <v>1613</v>
      </c>
      <c r="B1128" s="394" t="s">
        <v>1480</v>
      </c>
      <c r="C1128" s="394" t="s">
        <v>1841</v>
      </c>
      <c r="D1128" s="394" t="s">
        <v>1842</v>
      </c>
      <c r="E1128" s="394" t="s">
        <v>1843</v>
      </c>
      <c r="F1128" s="397"/>
      <c r="G1128" s="397"/>
      <c r="H1128" s="410">
        <v>0</v>
      </c>
      <c r="I1128" s="397">
        <v>2</v>
      </c>
      <c r="J1128" s="397">
        <v>666.62</v>
      </c>
      <c r="K1128" s="410">
        <v>1</v>
      </c>
      <c r="L1128" s="397">
        <v>2</v>
      </c>
      <c r="M1128" s="398">
        <v>666.62</v>
      </c>
    </row>
    <row r="1129" spans="1:13" ht="14.4" customHeight="1" x14ac:dyDescent="0.3">
      <c r="A1129" s="393" t="s">
        <v>1613</v>
      </c>
      <c r="B1129" s="394" t="s">
        <v>1820</v>
      </c>
      <c r="C1129" s="394" t="s">
        <v>1821</v>
      </c>
      <c r="D1129" s="394" t="s">
        <v>1822</v>
      </c>
      <c r="E1129" s="394" t="s">
        <v>1823</v>
      </c>
      <c r="F1129" s="397"/>
      <c r="G1129" s="397"/>
      <c r="H1129" s="410">
        <v>0</v>
      </c>
      <c r="I1129" s="397">
        <v>2</v>
      </c>
      <c r="J1129" s="397">
        <v>308.02</v>
      </c>
      <c r="K1129" s="410">
        <v>1</v>
      </c>
      <c r="L1129" s="397">
        <v>2</v>
      </c>
      <c r="M1129" s="398">
        <v>308.02</v>
      </c>
    </row>
    <row r="1130" spans="1:13" ht="14.4" customHeight="1" x14ac:dyDescent="0.3">
      <c r="A1130" s="393" t="s">
        <v>1613</v>
      </c>
      <c r="B1130" s="394" t="s">
        <v>1847</v>
      </c>
      <c r="C1130" s="394" t="s">
        <v>1905</v>
      </c>
      <c r="D1130" s="394" t="s">
        <v>1849</v>
      </c>
      <c r="E1130" s="394" t="s">
        <v>1872</v>
      </c>
      <c r="F1130" s="397"/>
      <c r="G1130" s="397"/>
      <c r="H1130" s="410">
        <v>0</v>
      </c>
      <c r="I1130" s="397">
        <v>2</v>
      </c>
      <c r="J1130" s="397">
        <v>193.26</v>
      </c>
      <c r="K1130" s="410">
        <v>1</v>
      </c>
      <c r="L1130" s="397">
        <v>2</v>
      </c>
      <c r="M1130" s="398">
        <v>193.26</v>
      </c>
    </row>
    <row r="1131" spans="1:13" ht="14.4" customHeight="1" x14ac:dyDescent="0.3">
      <c r="A1131" s="393" t="s">
        <v>1613</v>
      </c>
      <c r="B1131" s="394" t="s">
        <v>1718</v>
      </c>
      <c r="C1131" s="394" t="s">
        <v>2157</v>
      </c>
      <c r="D1131" s="394" t="s">
        <v>1720</v>
      </c>
      <c r="E1131" s="394" t="s">
        <v>711</v>
      </c>
      <c r="F1131" s="397"/>
      <c r="G1131" s="397"/>
      <c r="H1131" s="410"/>
      <c r="I1131" s="397">
        <v>1</v>
      </c>
      <c r="J1131" s="397">
        <v>0</v>
      </c>
      <c r="K1131" s="410"/>
      <c r="L1131" s="397">
        <v>1</v>
      </c>
      <c r="M1131" s="398">
        <v>0</v>
      </c>
    </row>
    <row r="1132" spans="1:13" ht="14.4" customHeight="1" x14ac:dyDescent="0.3">
      <c r="A1132" s="393" t="s">
        <v>1614</v>
      </c>
      <c r="B1132" s="394" t="s">
        <v>1465</v>
      </c>
      <c r="C1132" s="394" t="s">
        <v>2595</v>
      </c>
      <c r="D1132" s="394" t="s">
        <v>2551</v>
      </c>
      <c r="E1132" s="394" t="s">
        <v>2596</v>
      </c>
      <c r="F1132" s="397"/>
      <c r="G1132" s="397"/>
      <c r="H1132" s="410"/>
      <c r="I1132" s="397">
        <v>1</v>
      </c>
      <c r="J1132" s="397">
        <v>0</v>
      </c>
      <c r="K1132" s="410"/>
      <c r="L1132" s="397">
        <v>1</v>
      </c>
      <c r="M1132" s="398">
        <v>0</v>
      </c>
    </row>
    <row r="1133" spans="1:13" ht="14.4" customHeight="1" x14ac:dyDescent="0.3">
      <c r="A1133" s="393" t="s">
        <v>1614</v>
      </c>
      <c r="B1133" s="394" t="s">
        <v>1473</v>
      </c>
      <c r="C1133" s="394" t="s">
        <v>2367</v>
      </c>
      <c r="D1133" s="394" t="s">
        <v>2368</v>
      </c>
      <c r="E1133" s="394" t="s">
        <v>2369</v>
      </c>
      <c r="F1133" s="397"/>
      <c r="G1133" s="397"/>
      <c r="H1133" s="410">
        <v>0</v>
      </c>
      <c r="I1133" s="397">
        <v>1</v>
      </c>
      <c r="J1133" s="397">
        <v>254.23</v>
      </c>
      <c r="K1133" s="410">
        <v>1</v>
      </c>
      <c r="L1133" s="397">
        <v>1</v>
      </c>
      <c r="M1133" s="398">
        <v>254.23</v>
      </c>
    </row>
    <row r="1134" spans="1:13" ht="14.4" customHeight="1" x14ac:dyDescent="0.3">
      <c r="A1134" s="393" t="s">
        <v>1614</v>
      </c>
      <c r="B1134" s="394" t="s">
        <v>1847</v>
      </c>
      <c r="C1134" s="394" t="s">
        <v>1873</v>
      </c>
      <c r="D1134" s="394" t="s">
        <v>1849</v>
      </c>
      <c r="E1134" s="394" t="s">
        <v>1874</v>
      </c>
      <c r="F1134" s="397"/>
      <c r="G1134" s="397"/>
      <c r="H1134" s="410">
        <v>0</v>
      </c>
      <c r="I1134" s="397">
        <v>2</v>
      </c>
      <c r="J1134" s="397">
        <v>96.62</v>
      </c>
      <c r="K1134" s="410">
        <v>1</v>
      </c>
      <c r="L1134" s="397">
        <v>2</v>
      </c>
      <c r="M1134" s="398">
        <v>96.62</v>
      </c>
    </row>
    <row r="1135" spans="1:13" ht="14.4" customHeight="1" x14ac:dyDescent="0.3">
      <c r="A1135" s="393" t="s">
        <v>1614</v>
      </c>
      <c r="B1135" s="394" t="s">
        <v>1847</v>
      </c>
      <c r="C1135" s="394" t="s">
        <v>1905</v>
      </c>
      <c r="D1135" s="394" t="s">
        <v>1849</v>
      </c>
      <c r="E1135" s="394" t="s">
        <v>1872</v>
      </c>
      <c r="F1135" s="397"/>
      <c r="G1135" s="397"/>
      <c r="H1135" s="410">
        <v>0</v>
      </c>
      <c r="I1135" s="397">
        <v>3</v>
      </c>
      <c r="J1135" s="397">
        <v>289.89</v>
      </c>
      <c r="K1135" s="410">
        <v>1</v>
      </c>
      <c r="L1135" s="397">
        <v>3</v>
      </c>
      <c r="M1135" s="398">
        <v>289.89</v>
      </c>
    </row>
    <row r="1136" spans="1:13" ht="14.4" customHeight="1" x14ac:dyDescent="0.3">
      <c r="A1136" s="393" t="s">
        <v>1614</v>
      </c>
      <c r="B1136" s="394" t="s">
        <v>1489</v>
      </c>
      <c r="C1136" s="394" t="s">
        <v>1909</v>
      </c>
      <c r="D1136" s="394" t="s">
        <v>1910</v>
      </c>
      <c r="E1136" s="394" t="s">
        <v>1911</v>
      </c>
      <c r="F1136" s="397"/>
      <c r="G1136" s="397"/>
      <c r="H1136" s="410">
        <v>0</v>
      </c>
      <c r="I1136" s="397">
        <v>3</v>
      </c>
      <c r="J1136" s="397">
        <v>114.6</v>
      </c>
      <c r="K1136" s="410">
        <v>1</v>
      </c>
      <c r="L1136" s="397">
        <v>3</v>
      </c>
      <c r="M1136" s="398">
        <v>114.6</v>
      </c>
    </row>
    <row r="1137" spans="1:13" ht="14.4" customHeight="1" x14ac:dyDescent="0.3">
      <c r="A1137" s="393" t="s">
        <v>1614</v>
      </c>
      <c r="B1137" s="394" t="s">
        <v>1489</v>
      </c>
      <c r="C1137" s="394" t="s">
        <v>1805</v>
      </c>
      <c r="D1137" s="394" t="s">
        <v>1806</v>
      </c>
      <c r="E1137" s="394" t="s">
        <v>1807</v>
      </c>
      <c r="F1137" s="397"/>
      <c r="G1137" s="397"/>
      <c r="H1137" s="410">
        <v>0</v>
      </c>
      <c r="I1137" s="397">
        <v>1</v>
      </c>
      <c r="J1137" s="397">
        <v>32.74</v>
      </c>
      <c r="K1137" s="410">
        <v>1</v>
      </c>
      <c r="L1137" s="397">
        <v>1</v>
      </c>
      <c r="M1137" s="398">
        <v>32.74</v>
      </c>
    </row>
    <row r="1138" spans="1:13" ht="14.4" customHeight="1" x14ac:dyDescent="0.3">
      <c r="A1138" s="393" t="s">
        <v>1614</v>
      </c>
      <c r="B1138" s="394" t="s">
        <v>1489</v>
      </c>
      <c r="C1138" s="394" t="s">
        <v>2001</v>
      </c>
      <c r="D1138" s="394" t="s">
        <v>1806</v>
      </c>
      <c r="E1138" s="394" t="s">
        <v>1886</v>
      </c>
      <c r="F1138" s="397"/>
      <c r="G1138" s="397"/>
      <c r="H1138" s="410">
        <v>0</v>
      </c>
      <c r="I1138" s="397">
        <v>6</v>
      </c>
      <c r="J1138" s="397">
        <v>694.5</v>
      </c>
      <c r="K1138" s="410">
        <v>1</v>
      </c>
      <c r="L1138" s="397">
        <v>6</v>
      </c>
      <c r="M1138" s="398">
        <v>694.5</v>
      </c>
    </row>
    <row r="1139" spans="1:13" ht="14.4" customHeight="1" x14ac:dyDescent="0.3">
      <c r="A1139" s="393" t="s">
        <v>1616</v>
      </c>
      <c r="B1139" s="394" t="s">
        <v>1467</v>
      </c>
      <c r="C1139" s="394" t="s">
        <v>1048</v>
      </c>
      <c r="D1139" s="394" t="s">
        <v>998</v>
      </c>
      <c r="E1139" s="394" t="s">
        <v>1049</v>
      </c>
      <c r="F1139" s="397"/>
      <c r="G1139" s="397"/>
      <c r="H1139" s="410">
        <v>0</v>
      </c>
      <c r="I1139" s="397">
        <v>43</v>
      </c>
      <c r="J1139" s="397">
        <v>26887.469999999998</v>
      </c>
      <c r="K1139" s="410">
        <v>1</v>
      </c>
      <c r="L1139" s="397">
        <v>43</v>
      </c>
      <c r="M1139" s="398">
        <v>26887.469999999998</v>
      </c>
    </row>
    <row r="1140" spans="1:13" ht="14.4" customHeight="1" x14ac:dyDescent="0.3">
      <c r="A1140" s="393" t="s">
        <v>1616</v>
      </c>
      <c r="B1140" s="394" t="s">
        <v>1467</v>
      </c>
      <c r="C1140" s="394" t="s">
        <v>997</v>
      </c>
      <c r="D1140" s="394" t="s">
        <v>998</v>
      </c>
      <c r="E1140" s="394" t="s">
        <v>999</v>
      </c>
      <c r="F1140" s="397"/>
      <c r="G1140" s="397"/>
      <c r="H1140" s="410">
        <v>0</v>
      </c>
      <c r="I1140" s="397">
        <v>34</v>
      </c>
      <c r="J1140" s="397">
        <v>31889.620000000003</v>
      </c>
      <c r="K1140" s="410">
        <v>1</v>
      </c>
      <c r="L1140" s="397">
        <v>34</v>
      </c>
      <c r="M1140" s="398">
        <v>31889.620000000003</v>
      </c>
    </row>
    <row r="1141" spans="1:13" ht="14.4" customHeight="1" x14ac:dyDescent="0.3">
      <c r="A1141" s="393" t="s">
        <v>1616</v>
      </c>
      <c r="B1141" s="394" t="s">
        <v>1851</v>
      </c>
      <c r="C1141" s="394" t="s">
        <v>1852</v>
      </c>
      <c r="D1141" s="394" t="s">
        <v>1853</v>
      </c>
      <c r="E1141" s="394" t="s">
        <v>1854</v>
      </c>
      <c r="F1141" s="397">
        <v>60</v>
      </c>
      <c r="G1141" s="397">
        <v>28362.6</v>
      </c>
      <c r="H1141" s="410">
        <v>1</v>
      </c>
      <c r="I1141" s="397"/>
      <c r="J1141" s="397"/>
      <c r="K1141" s="410">
        <v>0</v>
      </c>
      <c r="L1141" s="397">
        <v>60</v>
      </c>
      <c r="M1141" s="398">
        <v>28362.6</v>
      </c>
    </row>
    <row r="1142" spans="1:13" ht="14.4" customHeight="1" x14ac:dyDescent="0.3">
      <c r="A1142" s="393" t="s">
        <v>1616</v>
      </c>
      <c r="B1142" s="394" t="s">
        <v>2314</v>
      </c>
      <c r="C1142" s="394" t="s">
        <v>2597</v>
      </c>
      <c r="D1142" s="394" t="s">
        <v>2598</v>
      </c>
      <c r="E1142" s="394" t="s">
        <v>2085</v>
      </c>
      <c r="F1142" s="397">
        <v>3</v>
      </c>
      <c r="G1142" s="397">
        <v>481.79999999999995</v>
      </c>
      <c r="H1142" s="410">
        <v>1</v>
      </c>
      <c r="I1142" s="397"/>
      <c r="J1142" s="397"/>
      <c r="K1142" s="410">
        <v>0</v>
      </c>
      <c r="L1142" s="397">
        <v>3</v>
      </c>
      <c r="M1142" s="398">
        <v>481.79999999999995</v>
      </c>
    </row>
    <row r="1143" spans="1:13" ht="14.4" customHeight="1" x14ac:dyDescent="0.3">
      <c r="A1143" s="393" t="s">
        <v>1616</v>
      </c>
      <c r="B1143" s="394" t="s">
        <v>2314</v>
      </c>
      <c r="C1143" s="394" t="s">
        <v>2599</v>
      </c>
      <c r="D1143" s="394" t="s">
        <v>2598</v>
      </c>
      <c r="E1143" s="394" t="s">
        <v>2454</v>
      </c>
      <c r="F1143" s="397">
        <v>1</v>
      </c>
      <c r="G1143" s="397">
        <v>0</v>
      </c>
      <c r="H1143" s="410"/>
      <c r="I1143" s="397"/>
      <c r="J1143" s="397"/>
      <c r="K1143" s="410"/>
      <c r="L1143" s="397">
        <v>1</v>
      </c>
      <c r="M1143" s="398">
        <v>0</v>
      </c>
    </row>
    <row r="1144" spans="1:13" ht="14.4" customHeight="1" x14ac:dyDescent="0.3">
      <c r="A1144" s="393" t="s">
        <v>1616</v>
      </c>
      <c r="B1144" s="394" t="s">
        <v>1480</v>
      </c>
      <c r="C1144" s="394" t="s">
        <v>1855</v>
      </c>
      <c r="D1144" s="394" t="s">
        <v>1856</v>
      </c>
      <c r="E1144" s="394" t="s">
        <v>1482</v>
      </c>
      <c r="F1144" s="397">
        <v>2</v>
      </c>
      <c r="G1144" s="397">
        <v>666.62</v>
      </c>
      <c r="H1144" s="410">
        <v>1</v>
      </c>
      <c r="I1144" s="397"/>
      <c r="J1144" s="397"/>
      <c r="K1144" s="410">
        <v>0</v>
      </c>
      <c r="L1144" s="397">
        <v>2</v>
      </c>
      <c r="M1144" s="398">
        <v>666.62</v>
      </c>
    </row>
    <row r="1145" spans="1:13" ht="14.4" customHeight="1" x14ac:dyDescent="0.3">
      <c r="A1145" s="393" t="s">
        <v>1616</v>
      </c>
      <c r="B1145" s="394" t="s">
        <v>1480</v>
      </c>
      <c r="C1145" s="394" t="s">
        <v>2600</v>
      </c>
      <c r="D1145" s="394" t="s">
        <v>1856</v>
      </c>
      <c r="E1145" s="394" t="s">
        <v>1482</v>
      </c>
      <c r="F1145" s="397">
        <v>1</v>
      </c>
      <c r="G1145" s="397">
        <v>333.31</v>
      </c>
      <c r="H1145" s="410">
        <v>1</v>
      </c>
      <c r="I1145" s="397"/>
      <c r="J1145" s="397"/>
      <c r="K1145" s="410">
        <v>0</v>
      </c>
      <c r="L1145" s="397">
        <v>1</v>
      </c>
      <c r="M1145" s="398">
        <v>333.31</v>
      </c>
    </row>
    <row r="1146" spans="1:13" ht="14.4" customHeight="1" x14ac:dyDescent="0.3">
      <c r="A1146" s="393" t="s">
        <v>1616</v>
      </c>
      <c r="B1146" s="394" t="s">
        <v>1480</v>
      </c>
      <c r="C1146" s="394" t="s">
        <v>1954</v>
      </c>
      <c r="D1146" s="394" t="s">
        <v>1481</v>
      </c>
      <c r="E1146" s="394" t="s">
        <v>1955</v>
      </c>
      <c r="F1146" s="397">
        <v>1</v>
      </c>
      <c r="G1146" s="397">
        <v>0</v>
      </c>
      <c r="H1146" s="410"/>
      <c r="I1146" s="397"/>
      <c r="J1146" s="397"/>
      <c r="K1146" s="410"/>
      <c r="L1146" s="397">
        <v>1</v>
      </c>
      <c r="M1146" s="398">
        <v>0</v>
      </c>
    </row>
    <row r="1147" spans="1:13" ht="14.4" customHeight="1" x14ac:dyDescent="0.3">
      <c r="A1147" s="393" t="s">
        <v>1616</v>
      </c>
      <c r="B1147" s="394" t="s">
        <v>1480</v>
      </c>
      <c r="C1147" s="394" t="s">
        <v>1096</v>
      </c>
      <c r="D1147" s="394" t="s">
        <v>1481</v>
      </c>
      <c r="E1147" s="394" t="s">
        <v>1482</v>
      </c>
      <c r="F1147" s="397"/>
      <c r="G1147" s="397"/>
      <c r="H1147" s="410">
        <v>0</v>
      </c>
      <c r="I1147" s="397">
        <v>3</v>
      </c>
      <c r="J1147" s="397">
        <v>999.93000000000006</v>
      </c>
      <c r="K1147" s="410">
        <v>1</v>
      </c>
      <c r="L1147" s="397">
        <v>3</v>
      </c>
      <c r="M1147" s="398">
        <v>999.93000000000006</v>
      </c>
    </row>
    <row r="1148" spans="1:13" ht="14.4" customHeight="1" x14ac:dyDescent="0.3">
      <c r="A1148" s="393" t="s">
        <v>1616</v>
      </c>
      <c r="B1148" s="394" t="s">
        <v>1480</v>
      </c>
      <c r="C1148" s="394" t="s">
        <v>1838</v>
      </c>
      <c r="D1148" s="394" t="s">
        <v>1839</v>
      </c>
      <c r="E1148" s="394" t="s">
        <v>1840</v>
      </c>
      <c r="F1148" s="397"/>
      <c r="G1148" s="397"/>
      <c r="H1148" s="410">
        <v>0</v>
      </c>
      <c r="I1148" s="397">
        <v>1</v>
      </c>
      <c r="J1148" s="397">
        <v>333.31</v>
      </c>
      <c r="K1148" s="410">
        <v>1</v>
      </c>
      <c r="L1148" s="397">
        <v>1</v>
      </c>
      <c r="M1148" s="398">
        <v>333.31</v>
      </c>
    </row>
    <row r="1149" spans="1:13" ht="14.4" customHeight="1" x14ac:dyDescent="0.3">
      <c r="A1149" s="393" t="s">
        <v>1616</v>
      </c>
      <c r="B1149" s="394" t="s">
        <v>1480</v>
      </c>
      <c r="C1149" s="394" t="s">
        <v>1862</v>
      </c>
      <c r="D1149" s="394" t="s">
        <v>1863</v>
      </c>
      <c r="E1149" s="394" t="s">
        <v>1864</v>
      </c>
      <c r="F1149" s="397">
        <v>77</v>
      </c>
      <c r="G1149" s="397">
        <v>25664.870000000003</v>
      </c>
      <c r="H1149" s="410">
        <v>1</v>
      </c>
      <c r="I1149" s="397"/>
      <c r="J1149" s="397"/>
      <c r="K1149" s="410">
        <v>0</v>
      </c>
      <c r="L1149" s="397">
        <v>77</v>
      </c>
      <c r="M1149" s="398">
        <v>25664.870000000003</v>
      </c>
    </row>
    <row r="1150" spans="1:13" ht="14.4" customHeight="1" x14ac:dyDescent="0.3">
      <c r="A1150" s="393" t="s">
        <v>1616</v>
      </c>
      <c r="B1150" s="394" t="s">
        <v>1480</v>
      </c>
      <c r="C1150" s="394" t="s">
        <v>1865</v>
      </c>
      <c r="D1150" s="394" t="s">
        <v>1863</v>
      </c>
      <c r="E1150" s="394" t="s">
        <v>1843</v>
      </c>
      <c r="F1150" s="397">
        <v>4</v>
      </c>
      <c r="G1150" s="397">
        <v>1333.24</v>
      </c>
      <c r="H1150" s="410">
        <v>1</v>
      </c>
      <c r="I1150" s="397"/>
      <c r="J1150" s="397"/>
      <c r="K1150" s="410">
        <v>0</v>
      </c>
      <c r="L1150" s="397">
        <v>4</v>
      </c>
      <c r="M1150" s="398">
        <v>1333.24</v>
      </c>
    </row>
    <row r="1151" spans="1:13" ht="14.4" customHeight="1" x14ac:dyDescent="0.3">
      <c r="A1151" s="393" t="s">
        <v>1616</v>
      </c>
      <c r="B1151" s="394" t="s">
        <v>1480</v>
      </c>
      <c r="C1151" s="394" t="s">
        <v>2262</v>
      </c>
      <c r="D1151" s="394" t="s">
        <v>1856</v>
      </c>
      <c r="E1151" s="394" t="s">
        <v>2263</v>
      </c>
      <c r="F1151" s="397">
        <v>1</v>
      </c>
      <c r="G1151" s="397">
        <v>333.31</v>
      </c>
      <c r="H1151" s="410">
        <v>1</v>
      </c>
      <c r="I1151" s="397"/>
      <c r="J1151" s="397"/>
      <c r="K1151" s="410">
        <v>0</v>
      </c>
      <c r="L1151" s="397">
        <v>1</v>
      </c>
      <c r="M1151" s="398">
        <v>333.31</v>
      </c>
    </row>
    <row r="1152" spans="1:13" ht="14.4" customHeight="1" x14ac:dyDescent="0.3">
      <c r="A1152" s="393" t="s">
        <v>1616</v>
      </c>
      <c r="B1152" s="394" t="s">
        <v>1480</v>
      </c>
      <c r="C1152" s="394" t="s">
        <v>2601</v>
      </c>
      <c r="D1152" s="394" t="s">
        <v>1856</v>
      </c>
      <c r="E1152" s="394" t="s">
        <v>2602</v>
      </c>
      <c r="F1152" s="397">
        <v>1</v>
      </c>
      <c r="G1152" s="397">
        <v>0</v>
      </c>
      <c r="H1152" s="410"/>
      <c r="I1152" s="397"/>
      <c r="J1152" s="397"/>
      <c r="K1152" s="410"/>
      <c r="L1152" s="397">
        <v>1</v>
      </c>
      <c r="M1152" s="398">
        <v>0</v>
      </c>
    </row>
    <row r="1153" spans="1:13" ht="14.4" customHeight="1" x14ac:dyDescent="0.3">
      <c r="A1153" s="393" t="s">
        <v>1616</v>
      </c>
      <c r="B1153" s="394" t="s">
        <v>1480</v>
      </c>
      <c r="C1153" s="394" t="s">
        <v>2603</v>
      </c>
      <c r="D1153" s="394" t="s">
        <v>1856</v>
      </c>
      <c r="E1153" s="394" t="s">
        <v>2604</v>
      </c>
      <c r="F1153" s="397">
        <v>1</v>
      </c>
      <c r="G1153" s="397">
        <v>0</v>
      </c>
      <c r="H1153" s="410"/>
      <c r="I1153" s="397"/>
      <c r="J1153" s="397"/>
      <c r="K1153" s="410"/>
      <c r="L1153" s="397">
        <v>1</v>
      </c>
      <c r="M1153" s="398">
        <v>0</v>
      </c>
    </row>
    <row r="1154" spans="1:13" ht="14.4" customHeight="1" x14ac:dyDescent="0.3">
      <c r="A1154" s="393" t="s">
        <v>1616</v>
      </c>
      <c r="B1154" s="394" t="s">
        <v>1488</v>
      </c>
      <c r="C1154" s="394" t="s">
        <v>2398</v>
      </c>
      <c r="D1154" s="394" t="s">
        <v>2339</v>
      </c>
      <c r="E1154" s="394" t="s">
        <v>1114</v>
      </c>
      <c r="F1154" s="397">
        <v>1</v>
      </c>
      <c r="G1154" s="397">
        <v>222.25</v>
      </c>
      <c r="H1154" s="410">
        <v>1</v>
      </c>
      <c r="I1154" s="397"/>
      <c r="J1154" s="397"/>
      <c r="K1154" s="410">
        <v>0</v>
      </c>
      <c r="L1154" s="397">
        <v>1</v>
      </c>
      <c r="M1154" s="398">
        <v>222.25</v>
      </c>
    </row>
    <row r="1155" spans="1:13" ht="14.4" customHeight="1" x14ac:dyDescent="0.3">
      <c r="A1155" s="393" t="s">
        <v>1616</v>
      </c>
      <c r="B1155" s="394" t="s">
        <v>1820</v>
      </c>
      <c r="C1155" s="394" t="s">
        <v>2268</v>
      </c>
      <c r="D1155" s="394" t="s">
        <v>1822</v>
      </c>
      <c r="E1155" s="394" t="s">
        <v>1823</v>
      </c>
      <c r="F1155" s="397"/>
      <c r="G1155" s="397"/>
      <c r="H1155" s="410">
        <v>0</v>
      </c>
      <c r="I1155" s="397">
        <v>2</v>
      </c>
      <c r="J1155" s="397">
        <v>286.36</v>
      </c>
      <c r="K1155" s="410">
        <v>1</v>
      </c>
      <c r="L1155" s="397">
        <v>2</v>
      </c>
      <c r="M1155" s="398">
        <v>286.36</v>
      </c>
    </row>
    <row r="1156" spans="1:13" ht="14.4" customHeight="1" x14ac:dyDescent="0.3">
      <c r="A1156" s="393" t="s">
        <v>1616</v>
      </c>
      <c r="B1156" s="394" t="s">
        <v>1847</v>
      </c>
      <c r="C1156" s="394" t="s">
        <v>1905</v>
      </c>
      <c r="D1156" s="394" t="s">
        <v>1849</v>
      </c>
      <c r="E1156" s="394" t="s">
        <v>1872</v>
      </c>
      <c r="F1156" s="397"/>
      <c r="G1156" s="397"/>
      <c r="H1156" s="410">
        <v>0</v>
      </c>
      <c r="I1156" s="397">
        <v>1</v>
      </c>
      <c r="J1156" s="397">
        <v>96.63</v>
      </c>
      <c r="K1156" s="410">
        <v>1</v>
      </c>
      <c r="L1156" s="397">
        <v>1</v>
      </c>
      <c r="M1156" s="398">
        <v>96.63</v>
      </c>
    </row>
    <row r="1157" spans="1:13" ht="14.4" customHeight="1" x14ac:dyDescent="0.3">
      <c r="A1157" s="393" t="s">
        <v>1616</v>
      </c>
      <c r="B1157" s="394" t="s">
        <v>1796</v>
      </c>
      <c r="C1157" s="394" t="s">
        <v>1797</v>
      </c>
      <c r="D1157" s="394" t="s">
        <v>1798</v>
      </c>
      <c r="E1157" s="394" t="s">
        <v>1060</v>
      </c>
      <c r="F1157" s="397">
        <v>1</v>
      </c>
      <c r="G1157" s="397">
        <v>95.25</v>
      </c>
      <c r="H1157" s="410">
        <v>1</v>
      </c>
      <c r="I1157" s="397"/>
      <c r="J1157" s="397"/>
      <c r="K1157" s="410">
        <v>0</v>
      </c>
      <c r="L1157" s="397">
        <v>1</v>
      </c>
      <c r="M1157" s="398">
        <v>95.25</v>
      </c>
    </row>
    <row r="1158" spans="1:13" ht="14.4" customHeight="1" x14ac:dyDescent="0.3">
      <c r="A1158" s="393" t="s">
        <v>1616</v>
      </c>
      <c r="B1158" s="394" t="s">
        <v>2476</v>
      </c>
      <c r="C1158" s="394" t="s">
        <v>2605</v>
      </c>
      <c r="D1158" s="394" t="s">
        <v>2592</v>
      </c>
      <c r="E1158" s="394" t="s">
        <v>2059</v>
      </c>
      <c r="F1158" s="397"/>
      <c r="G1158" s="397"/>
      <c r="H1158" s="410">
        <v>0</v>
      </c>
      <c r="I1158" s="397">
        <v>2</v>
      </c>
      <c r="J1158" s="397">
        <v>826.44</v>
      </c>
      <c r="K1158" s="410">
        <v>1</v>
      </c>
      <c r="L1158" s="397">
        <v>2</v>
      </c>
      <c r="M1158" s="398">
        <v>826.44</v>
      </c>
    </row>
    <row r="1159" spans="1:13" ht="14.4" customHeight="1" x14ac:dyDescent="0.3">
      <c r="A1159" s="393" t="s">
        <v>1617</v>
      </c>
      <c r="B1159" s="394" t="s">
        <v>1724</v>
      </c>
      <c r="C1159" s="394" t="s">
        <v>1725</v>
      </c>
      <c r="D1159" s="394" t="s">
        <v>1726</v>
      </c>
      <c r="E1159" s="394" t="s">
        <v>1727</v>
      </c>
      <c r="F1159" s="397"/>
      <c r="G1159" s="397"/>
      <c r="H1159" s="410">
        <v>0</v>
      </c>
      <c r="I1159" s="397">
        <v>1</v>
      </c>
      <c r="J1159" s="397">
        <v>32.630000000000003</v>
      </c>
      <c r="K1159" s="410">
        <v>1</v>
      </c>
      <c r="L1159" s="397">
        <v>1</v>
      </c>
      <c r="M1159" s="398">
        <v>32.630000000000003</v>
      </c>
    </row>
    <row r="1160" spans="1:13" ht="14.4" customHeight="1" x14ac:dyDescent="0.3">
      <c r="A1160" s="393" t="s">
        <v>1617</v>
      </c>
      <c r="B1160" s="394" t="s">
        <v>1462</v>
      </c>
      <c r="C1160" s="394" t="s">
        <v>2279</v>
      </c>
      <c r="D1160" s="394" t="s">
        <v>2280</v>
      </c>
      <c r="E1160" s="394" t="s">
        <v>587</v>
      </c>
      <c r="F1160" s="397"/>
      <c r="G1160" s="397"/>
      <c r="H1160" s="410">
        <v>0</v>
      </c>
      <c r="I1160" s="397">
        <v>2</v>
      </c>
      <c r="J1160" s="397">
        <v>380.96</v>
      </c>
      <c r="K1160" s="410">
        <v>1</v>
      </c>
      <c r="L1160" s="397">
        <v>2</v>
      </c>
      <c r="M1160" s="398">
        <v>380.96</v>
      </c>
    </row>
    <row r="1161" spans="1:13" ht="14.4" customHeight="1" x14ac:dyDescent="0.3">
      <c r="A1161" s="393" t="s">
        <v>1617</v>
      </c>
      <c r="B1161" s="394" t="s">
        <v>1462</v>
      </c>
      <c r="C1161" s="394" t="s">
        <v>1708</v>
      </c>
      <c r="D1161" s="394" t="s">
        <v>586</v>
      </c>
      <c r="E1161" s="394" t="s">
        <v>1709</v>
      </c>
      <c r="F1161" s="397"/>
      <c r="G1161" s="397"/>
      <c r="H1161" s="410">
        <v>0</v>
      </c>
      <c r="I1161" s="397">
        <v>3</v>
      </c>
      <c r="J1161" s="397">
        <v>285.71999999999997</v>
      </c>
      <c r="K1161" s="410">
        <v>1</v>
      </c>
      <c r="L1161" s="397">
        <v>3</v>
      </c>
      <c r="M1161" s="398">
        <v>285.71999999999997</v>
      </c>
    </row>
    <row r="1162" spans="1:13" ht="14.4" customHeight="1" x14ac:dyDescent="0.3">
      <c r="A1162" s="393" t="s">
        <v>1617</v>
      </c>
      <c r="B1162" s="394" t="s">
        <v>1462</v>
      </c>
      <c r="C1162" s="394" t="s">
        <v>585</v>
      </c>
      <c r="D1162" s="394" t="s">
        <v>586</v>
      </c>
      <c r="E1162" s="394" t="s">
        <v>587</v>
      </c>
      <c r="F1162" s="397"/>
      <c r="G1162" s="397"/>
      <c r="H1162" s="410">
        <v>0</v>
      </c>
      <c r="I1162" s="397">
        <v>1</v>
      </c>
      <c r="J1162" s="397">
        <v>190.48</v>
      </c>
      <c r="K1162" s="410">
        <v>1</v>
      </c>
      <c r="L1162" s="397">
        <v>1</v>
      </c>
      <c r="M1162" s="398">
        <v>190.48</v>
      </c>
    </row>
    <row r="1163" spans="1:13" ht="14.4" customHeight="1" x14ac:dyDescent="0.3">
      <c r="A1163" s="393" t="s">
        <v>1617</v>
      </c>
      <c r="B1163" s="394" t="s">
        <v>1462</v>
      </c>
      <c r="C1163" s="394" t="s">
        <v>589</v>
      </c>
      <c r="D1163" s="394" t="s">
        <v>586</v>
      </c>
      <c r="E1163" s="394" t="s">
        <v>590</v>
      </c>
      <c r="F1163" s="397"/>
      <c r="G1163" s="397"/>
      <c r="H1163" s="410">
        <v>0</v>
      </c>
      <c r="I1163" s="397">
        <v>2</v>
      </c>
      <c r="J1163" s="397">
        <v>1224.52</v>
      </c>
      <c r="K1163" s="410">
        <v>1</v>
      </c>
      <c r="L1163" s="397">
        <v>2</v>
      </c>
      <c r="M1163" s="398">
        <v>1224.52</v>
      </c>
    </row>
    <row r="1164" spans="1:13" ht="14.4" customHeight="1" x14ac:dyDescent="0.3">
      <c r="A1164" s="393" t="s">
        <v>1617</v>
      </c>
      <c r="B1164" s="394" t="s">
        <v>1465</v>
      </c>
      <c r="C1164" s="394" t="s">
        <v>2547</v>
      </c>
      <c r="D1164" s="394" t="s">
        <v>2548</v>
      </c>
      <c r="E1164" s="394" t="s">
        <v>2549</v>
      </c>
      <c r="F1164" s="397">
        <v>1</v>
      </c>
      <c r="G1164" s="397">
        <v>190.48</v>
      </c>
      <c r="H1164" s="410">
        <v>1</v>
      </c>
      <c r="I1164" s="397"/>
      <c r="J1164" s="397"/>
      <c r="K1164" s="410">
        <v>0</v>
      </c>
      <c r="L1164" s="397">
        <v>1</v>
      </c>
      <c r="M1164" s="398">
        <v>190.48</v>
      </c>
    </row>
    <row r="1165" spans="1:13" ht="14.4" customHeight="1" x14ac:dyDescent="0.3">
      <c r="A1165" s="393" t="s">
        <v>1617</v>
      </c>
      <c r="B1165" s="394" t="s">
        <v>1732</v>
      </c>
      <c r="C1165" s="394" t="s">
        <v>2227</v>
      </c>
      <c r="D1165" s="394" t="s">
        <v>2075</v>
      </c>
      <c r="E1165" s="394" t="s">
        <v>2110</v>
      </c>
      <c r="F1165" s="397"/>
      <c r="G1165" s="397"/>
      <c r="H1165" s="410">
        <v>0</v>
      </c>
      <c r="I1165" s="397">
        <v>3</v>
      </c>
      <c r="J1165" s="397">
        <v>289.70999999999998</v>
      </c>
      <c r="K1165" s="410">
        <v>1</v>
      </c>
      <c r="L1165" s="397">
        <v>3</v>
      </c>
      <c r="M1165" s="398">
        <v>289.70999999999998</v>
      </c>
    </row>
    <row r="1166" spans="1:13" ht="14.4" customHeight="1" x14ac:dyDescent="0.3">
      <c r="A1166" s="393" t="s">
        <v>1617</v>
      </c>
      <c r="B1166" s="394" t="s">
        <v>1732</v>
      </c>
      <c r="C1166" s="394" t="s">
        <v>2074</v>
      </c>
      <c r="D1166" s="394" t="s">
        <v>2075</v>
      </c>
      <c r="E1166" s="394" t="s">
        <v>1394</v>
      </c>
      <c r="F1166" s="397"/>
      <c r="G1166" s="397"/>
      <c r="H1166" s="410">
        <v>0</v>
      </c>
      <c r="I1166" s="397">
        <v>1</v>
      </c>
      <c r="J1166" s="397">
        <v>193.14</v>
      </c>
      <c r="K1166" s="410">
        <v>1</v>
      </c>
      <c r="L1166" s="397">
        <v>1</v>
      </c>
      <c r="M1166" s="398">
        <v>193.14</v>
      </c>
    </row>
    <row r="1167" spans="1:13" ht="14.4" customHeight="1" x14ac:dyDescent="0.3">
      <c r="A1167" s="393" t="s">
        <v>1617</v>
      </c>
      <c r="B1167" s="394" t="s">
        <v>1732</v>
      </c>
      <c r="C1167" s="394" t="s">
        <v>1733</v>
      </c>
      <c r="D1167" s="394" t="s">
        <v>1734</v>
      </c>
      <c r="E1167" s="394" t="s">
        <v>1735</v>
      </c>
      <c r="F1167" s="397"/>
      <c r="G1167" s="397"/>
      <c r="H1167" s="410">
        <v>0</v>
      </c>
      <c r="I1167" s="397">
        <v>2</v>
      </c>
      <c r="J1167" s="397">
        <v>312.5</v>
      </c>
      <c r="K1167" s="410">
        <v>1</v>
      </c>
      <c r="L1167" s="397">
        <v>2</v>
      </c>
      <c r="M1167" s="398">
        <v>312.5</v>
      </c>
    </row>
    <row r="1168" spans="1:13" ht="14.4" customHeight="1" x14ac:dyDescent="0.3">
      <c r="A1168" s="393" t="s">
        <v>1617</v>
      </c>
      <c r="B1168" s="394" t="s">
        <v>1732</v>
      </c>
      <c r="C1168" s="394" t="s">
        <v>2289</v>
      </c>
      <c r="D1168" s="394" t="s">
        <v>2290</v>
      </c>
      <c r="E1168" s="394" t="s">
        <v>1394</v>
      </c>
      <c r="F1168" s="397"/>
      <c r="G1168" s="397"/>
      <c r="H1168" s="410">
        <v>0</v>
      </c>
      <c r="I1168" s="397">
        <v>4</v>
      </c>
      <c r="J1168" s="397">
        <v>772.56</v>
      </c>
      <c r="K1168" s="410">
        <v>1</v>
      </c>
      <c r="L1168" s="397">
        <v>4</v>
      </c>
      <c r="M1168" s="398">
        <v>772.56</v>
      </c>
    </row>
    <row r="1169" spans="1:13" ht="14.4" customHeight="1" x14ac:dyDescent="0.3">
      <c r="A1169" s="393" t="s">
        <v>1617</v>
      </c>
      <c r="B1169" s="394" t="s">
        <v>1467</v>
      </c>
      <c r="C1169" s="394" t="s">
        <v>2606</v>
      </c>
      <c r="D1169" s="394" t="s">
        <v>998</v>
      </c>
      <c r="E1169" s="394" t="s">
        <v>1738</v>
      </c>
      <c r="F1169" s="397"/>
      <c r="G1169" s="397"/>
      <c r="H1169" s="410">
        <v>0</v>
      </c>
      <c r="I1169" s="397">
        <v>7</v>
      </c>
      <c r="J1169" s="397">
        <v>1313.13</v>
      </c>
      <c r="K1169" s="410">
        <v>1</v>
      </c>
      <c r="L1169" s="397">
        <v>7</v>
      </c>
      <c r="M1169" s="398">
        <v>1313.13</v>
      </c>
    </row>
    <row r="1170" spans="1:13" ht="14.4" customHeight="1" x14ac:dyDescent="0.3">
      <c r="A1170" s="393" t="s">
        <v>1617</v>
      </c>
      <c r="B1170" s="394" t="s">
        <v>1467</v>
      </c>
      <c r="C1170" s="394" t="s">
        <v>2607</v>
      </c>
      <c r="D1170" s="394" t="s">
        <v>998</v>
      </c>
      <c r="E1170" s="394" t="s">
        <v>1740</v>
      </c>
      <c r="F1170" s="397"/>
      <c r="G1170" s="397"/>
      <c r="H1170" s="410"/>
      <c r="I1170" s="397">
        <v>2</v>
      </c>
      <c r="J1170" s="397">
        <v>0</v>
      </c>
      <c r="K1170" s="410"/>
      <c r="L1170" s="397">
        <v>2</v>
      </c>
      <c r="M1170" s="398">
        <v>0</v>
      </c>
    </row>
    <row r="1171" spans="1:13" ht="14.4" customHeight="1" x14ac:dyDescent="0.3">
      <c r="A1171" s="393" t="s">
        <v>1617</v>
      </c>
      <c r="B1171" s="394" t="s">
        <v>1467</v>
      </c>
      <c r="C1171" s="394" t="s">
        <v>1736</v>
      </c>
      <c r="D1171" s="394" t="s">
        <v>1737</v>
      </c>
      <c r="E1171" s="394" t="s">
        <v>1738</v>
      </c>
      <c r="F1171" s="397"/>
      <c r="G1171" s="397"/>
      <c r="H1171" s="410">
        <v>0</v>
      </c>
      <c r="I1171" s="397">
        <v>3</v>
      </c>
      <c r="J1171" s="397">
        <v>1049.82</v>
      </c>
      <c r="K1171" s="410">
        <v>1</v>
      </c>
      <c r="L1171" s="397">
        <v>3</v>
      </c>
      <c r="M1171" s="398">
        <v>1049.82</v>
      </c>
    </row>
    <row r="1172" spans="1:13" ht="14.4" customHeight="1" x14ac:dyDescent="0.3">
      <c r="A1172" s="393" t="s">
        <v>1617</v>
      </c>
      <c r="B1172" s="394" t="s">
        <v>1467</v>
      </c>
      <c r="C1172" s="394" t="s">
        <v>2076</v>
      </c>
      <c r="D1172" s="394" t="s">
        <v>1737</v>
      </c>
      <c r="E1172" s="394" t="s">
        <v>999</v>
      </c>
      <c r="F1172" s="397"/>
      <c r="G1172" s="397"/>
      <c r="H1172" s="410">
        <v>0</v>
      </c>
      <c r="I1172" s="397">
        <v>1</v>
      </c>
      <c r="J1172" s="397">
        <v>1749.69</v>
      </c>
      <c r="K1172" s="410">
        <v>1</v>
      </c>
      <c r="L1172" s="397">
        <v>1</v>
      </c>
      <c r="M1172" s="398">
        <v>1749.69</v>
      </c>
    </row>
    <row r="1173" spans="1:13" ht="14.4" customHeight="1" x14ac:dyDescent="0.3">
      <c r="A1173" s="393" t="s">
        <v>1617</v>
      </c>
      <c r="B1173" s="394" t="s">
        <v>1467</v>
      </c>
      <c r="C1173" s="394" t="s">
        <v>1739</v>
      </c>
      <c r="D1173" s="394" t="s">
        <v>1737</v>
      </c>
      <c r="E1173" s="394" t="s">
        <v>1740</v>
      </c>
      <c r="F1173" s="397"/>
      <c r="G1173" s="397"/>
      <c r="H1173" s="410">
        <v>0</v>
      </c>
      <c r="I1173" s="397">
        <v>2</v>
      </c>
      <c r="J1173" s="397">
        <v>933.16</v>
      </c>
      <c r="K1173" s="410">
        <v>1</v>
      </c>
      <c r="L1173" s="397">
        <v>2</v>
      </c>
      <c r="M1173" s="398">
        <v>933.16</v>
      </c>
    </row>
    <row r="1174" spans="1:13" ht="14.4" customHeight="1" x14ac:dyDescent="0.3">
      <c r="A1174" s="393" t="s">
        <v>1617</v>
      </c>
      <c r="B1174" s="394" t="s">
        <v>1851</v>
      </c>
      <c r="C1174" s="394" t="s">
        <v>1852</v>
      </c>
      <c r="D1174" s="394" t="s">
        <v>1853</v>
      </c>
      <c r="E1174" s="394" t="s">
        <v>1854</v>
      </c>
      <c r="F1174" s="397">
        <v>3</v>
      </c>
      <c r="G1174" s="397">
        <v>1418.1299999999999</v>
      </c>
      <c r="H1174" s="410">
        <v>1</v>
      </c>
      <c r="I1174" s="397"/>
      <c r="J1174" s="397"/>
      <c r="K1174" s="410">
        <v>0</v>
      </c>
      <c r="L1174" s="397">
        <v>3</v>
      </c>
      <c r="M1174" s="398">
        <v>1418.1299999999999</v>
      </c>
    </row>
    <row r="1175" spans="1:13" ht="14.4" customHeight="1" x14ac:dyDescent="0.3">
      <c r="A1175" s="393" t="s">
        <v>1617</v>
      </c>
      <c r="B1175" s="394" t="s">
        <v>2608</v>
      </c>
      <c r="C1175" s="394" t="s">
        <v>2609</v>
      </c>
      <c r="D1175" s="394" t="s">
        <v>2610</v>
      </c>
      <c r="E1175" s="394" t="s">
        <v>2611</v>
      </c>
      <c r="F1175" s="397"/>
      <c r="G1175" s="397"/>
      <c r="H1175" s="410">
        <v>0</v>
      </c>
      <c r="I1175" s="397">
        <v>1</v>
      </c>
      <c r="J1175" s="397">
        <v>140.25</v>
      </c>
      <c r="K1175" s="410">
        <v>1</v>
      </c>
      <c r="L1175" s="397">
        <v>1</v>
      </c>
      <c r="M1175" s="398">
        <v>140.25</v>
      </c>
    </row>
    <row r="1176" spans="1:13" ht="14.4" customHeight="1" x14ac:dyDescent="0.3">
      <c r="A1176" s="393" t="s">
        <v>1617</v>
      </c>
      <c r="B1176" s="394" t="s">
        <v>1469</v>
      </c>
      <c r="C1176" s="394" t="s">
        <v>2612</v>
      </c>
      <c r="D1176" s="394" t="s">
        <v>1030</v>
      </c>
      <c r="E1176" s="394" t="s">
        <v>2613</v>
      </c>
      <c r="F1176" s="397"/>
      <c r="G1176" s="397"/>
      <c r="H1176" s="410">
        <v>0</v>
      </c>
      <c r="I1176" s="397">
        <v>3</v>
      </c>
      <c r="J1176" s="397">
        <v>363.48</v>
      </c>
      <c r="K1176" s="410">
        <v>1</v>
      </c>
      <c r="L1176" s="397">
        <v>3</v>
      </c>
      <c r="M1176" s="398">
        <v>363.48</v>
      </c>
    </row>
    <row r="1177" spans="1:13" ht="14.4" customHeight="1" x14ac:dyDescent="0.3">
      <c r="A1177" s="393" t="s">
        <v>1617</v>
      </c>
      <c r="B1177" s="394" t="s">
        <v>1469</v>
      </c>
      <c r="C1177" s="394" t="s">
        <v>2614</v>
      </c>
      <c r="D1177" s="394" t="s">
        <v>1030</v>
      </c>
      <c r="E1177" s="394" t="s">
        <v>2615</v>
      </c>
      <c r="F1177" s="397"/>
      <c r="G1177" s="397"/>
      <c r="H1177" s="410">
        <v>0</v>
      </c>
      <c r="I1177" s="397">
        <v>3</v>
      </c>
      <c r="J1177" s="397">
        <v>726.99</v>
      </c>
      <c r="K1177" s="410">
        <v>1</v>
      </c>
      <c r="L1177" s="397">
        <v>3</v>
      </c>
      <c r="M1177" s="398">
        <v>726.99</v>
      </c>
    </row>
    <row r="1178" spans="1:13" ht="14.4" customHeight="1" x14ac:dyDescent="0.3">
      <c r="A1178" s="393" t="s">
        <v>1617</v>
      </c>
      <c r="B1178" s="394" t="s">
        <v>1745</v>
      </c>
      <c r="C1178" s="394" t="s">
        <v>2616</v>
      </c>
      <c r="D1178" s="394" t="s">
        <v>2084</v>
      </c>
      <c r="E1178" s="394" t="s">
        <v>2617</v>
      </c>
      <c r="F1178" s="397">
        <v>1</v>
      </c>
      <c r="G1178" s="397">
        <v>0</v>
      </c>
      <c r="H1178" s="410"/>
      <c r="I1178" s="397"/>
      <c r="J1178" s="397"/>
      <c r="K1178" s="410"/>
      <c r="L1178" s="397">
        <v>1</v>
      </c>
      <c r="M1178" s="398">
        <v>0</v>
      </c>
    </row>
    <row r="1179" spans="1:13" ht="14.4" customHeight="1" x14ac:dyDescent="0.3">
      <c r="A1179" s="393" t="s">
        <v>1617</v>
      </c>
      <c r="B1179" s="394" t="s">
        <v>1470</v>
      </c>
      <c r="C1179" s="394" t="s">
        <v>2214</v>
      </c>
      <c r="D1179" s="394" t="s">
        <v>483</v>
      </c>
      <c r="E1179" s="394" t="s">
        <v>484</v>
      </c>
      <c r="F1179" s="397">
        <v>1</v>
      </c>
      <c r="G1179" s="397">
        <v>49.92</v>
      </c>
      <c r="H1179" s="410">
        <v>1</v>
      </c>
      <c r="I1179" s="397"/>
      <c r="J1179" s="397"/>
      <c r="K1179" s="410">
        <v>0</v>
      </c>
      <c r="L1179" s="397">
        <v>1</v>
      </c>
      <c r="M1179" s="398">
        <v>49.92</v>
      </c>
    </row>
    <row r="1180" spans="1:13" ht="14.4" customHeight="1" x14ac:dyDescent="0.3">
      <c r="A1180" s="393" t="s">
        <v>1617</v>
      </c>
      <c r="B1180" s="394" t="s">
        <v>1508</v>
      </c>
      <c r="C1180" s="394" t="s">
        <v>2618</v>
      </c>
      <c r="D1180" s="394" t="s">
        <v>1169</v>
      </c>
      <c r="E1180" s="394" t="s">
        <v>1509</v>
      </c>
      <c r="F1180" s="397">
        <v>1</v>
      </c>
      <c r="G1180" s="397">
        <v>0</v>
      </c>
      <c r="H1180" s="410"/>
      <c r="I1180" s="397"/>
      <c r="J1180" s="397"/>
      <c r="K1180" s="410"/>
      <c r="L1180" s="397">
        <v>1</v>
      </c>
      <c r="M1180" s="398">
        <v>0</v>
      </c>
    </row>
    <row r="1181" spans="1:13" ht="14.4" customHeight="1" x14ac:dyDescent="0.3">
      <c r="A1181" s="393" t="s">
        <v>1617</v>
      </c>
      <c r="B1181" s="394" t="s">
        <v>1508</v>
      </c>
      <c r="C1181" s="394" t="s">
        <v>2095</v>
      </c>
      <c r="D1181" s="394" t="s">
        <v>1762</v>
      </c>
      <c r="E1181" s="394" t="s">
        <v>2096</v>
      </c>
      <c r="F1181" s="397"/>
      <c r="G1181" s="397"/>
      <c r="H1181" s="410">
        <v>0</v>
      </c>
      <c r="I1181" s="397">
        <v>1</v>
      </c>
      <c r="J1181" s="397">
        <v>525.88</v>
      </c>
      <c r="K1181" s="410">
        <v>1</v>
      </c>
      <c r="L1181" s="397">
        <v>1</v>
      </c>
      <c r="M1181" s="398">
        <v>525.88</v>
      </c>
    </row>
    <row r="1182" spans="1:13" ht="14.4" customHeight="1" x14ac:dyDescent="0.3">
      <c r="A1182" s="393" t="s">
        <v>1617</v>
      </c>
      <c r="B1182" s="394" t="s">
        <v>1508</v>
      </c>
      <c r="C1182" s="394" t="s">
        <v>2308</v>
      </c>
      <c r="D1182" s="394" t="s">
        <v>2309</v>
      </c>
      <c r="E1182" s="394" t="s">
        <v>2310</v>
      </c>
      <c r="F1182" s="397">
        <v>3</v>
      </c>
      <c r="G1182" s="397">
        <v>1166.58</v>
      </c>
      <c r="H1182" s="410">
        <v>1</v>
      </c>
      <c r="I1182" s="397"/>
      <c r="J1182" s="397"/>
      <c r="K1182" s="410">
        <v>0</v>
      </c>
      <c r="L1182" s="397">
        <v>3</v>
      </c>
      <c r="M1182" s="398">
        <v>1166.58</v>
      </c>
    </row>
    <row r="1183" spans="1:13" ht="14.4" customHeight="1" x14ac:dyDescent="0.3">
      <c r="A1183" s="393" t="s">
        <v>1617</v>
      </c>
      <c r="B1183" s="394" t="s">
        <v>1510</v>
      </c>
      <c r="C1183" s="394" t="s">
        <v>2619</v>
      </c>
      <c r="D1183" s="394" t="s">
        <v>2620</v>
      </c>
      <c r="E1183" s="394" t="s">
        <v>1760</v>
      </c>
      <c r="F1183" s="397"/>
      <c r="G1183" s="397"/>
      <c r="H1183" s="410">
        <v>0</v>
      </c>
      <c r="I1183" s="397">
        <v>1</v>
      </c>
      <c r="J1183" s="397">
        <v>107.34</v>
      </c>
      <c r="K1183" s="410">
        <v>1</v>
      </c>
      <c r="L1183" s="397">
        <v>1</v>
      </c>
      <c r="M1183" s="398">
        <v>107.34</v>
      </c>
    </row>
    <row r="1184" spans="1:13" ht="14.4" customHeight="1" x14ac:dyDescent="0.3">
      <c r="A1184" s="393" t="s">
        <v>1617</v>
      </c>
      <c r="B1184" s="394" t="s">
        <v>1510</v>
      </c>
      <c r="C1184" s="394" t="s">
        <v>2621</v>
      </c>
      <c r="D1184" s="394" t="s">
        <v>2622</v>
      </c>
      <c r="E1184" s="394" t="s">
        <v>1760</v>
      </c>
      <c r="F1184" s="397">
        <v>2</v>
      </c>
      <c r="G1184" s="397">
        <v>214.68</v>
      </c>
      <c r="H1184" s="410">
        <v>1</v>
      </c>
      <c r="I1184" s="397"/>
      <c r="J1184" s="397"/>
      <c r="K1184" s="410">
        <v>0</v>
      </c>
      <c r="L1184" s="397">
        <v>2</v>
      </c>
      <c r="M1184" s="398">
        <v>214.68</v>
      </c>
    </row>
    <row r="1185" spans="1:13" ht="14.4" customHeight="1" x14ac:dyDescent="0.3">
      <c r="A1185" s="393" t="s">
        <v>1617</v>
      </c>
      <c r="B1185" s="394" t="s">
        <v>1764</v>
      </c>
      <c r="C1185" s="394" t="s">
        <v>1765</v>
      </c>
      <c r="D1185" s="394" t="s">
        <v>1766</v>
      </c>
      <c r="E1185" s="394" t="s">
        <v>1767</v>
      </c>
      <c r="F1185" s="397">
        <v>1</v>
      </c>
      <c r="G1185" s="397">
        <v>0</v>
      </c>
      <c r="H1185" s="410"/>
      <c r="I1185" s="397"/>
      <c r="J1185" s="397"/>
      <c r="K1185" s="410"/>
      <c r="L1185" s="397">
        <v>1</v>
      </c>
      <c r="M1185" s="398">
        <v>0</v>
      </c>
    </row>
    <row r="1186" spans="1:13" ht="14.4" customHeight="1" x14ac:dyDescent="0.3">
      <c r="A1186" s="393" t="s">
        <v>1617</v>
      </c>
      <c r="B1186" s="394" t="s">
        <v>1768</v>
      </c>
      <c r="C1186" s="394" t="s">
        <v>2623</v>
      </c>
      <c r="D1186" s="394" t="s">
        <v>2410</v>
      </c>
      <c r="E1186" s="394" t="s">
        <v>2411</v>
      </c>
      <c r="F1186" s="397">
        <v>1</v>
      </c>
      <c r="G1186" s="397">
        <v>0</v>
      </c>
      <c r="H1186" s="410"/>
      <c r="I1186" s="397"/>
      <c r="J1186" s="397"/>
      <c r="K1186" s="410"/>
      <c r="L1186" s="397">
        <v>1</v>
      </c>
      <c r="M1186" s="398">
        <v>0</v>
      </c>
    </row>
    <row r="1187" spans="1:13" ht="14.4" customHeight="1" x14ac:dyDescent="0.3">
      <c r="A1187" s="393" t="s">
        <v>1617</v>
      </c>
      <c r="B1187" s="394" t="s">
        <v>1512</v>
      </c>
      <c r="C1187" s="394" t="s">
        <v>2624</v>
      </c>
      <c r="D1187" s="394" t="s">
        <v>1243</v>
      </c>
      <c r="E1187" s="394" t="s">
        <v>2625</v>
      </c>
      <c r="F1187" s="397">
        <v>1</v>
      </c>
      <c r="G1187" s="397">
        <v>0</v>
      </c>
      <c r="H1187" s="410"/>
      <c r="I1187" s="397"/>
      <c r="J1187" s="397"/>
      <c r="K1187" s="410"/>
      <c r="L1187" s="397">
        <v>1</v>
      </c>
      <c r="M1187" s="398">
        <v>0</v>
      </c>
    </row>
    <row r="1188" spans="1:13" ht="14.4" customHeight="1" x14ac:dyDescent="0.3">
      <c r="A1188" s="393" t="s">
        <v>1617</v>
      </c>
      <c r="B1188" s="394" t="s">
        <v>1512</v>
      </c>
      <c r="C1188" s="394" t="s">
        <v>1315</v>
      </c>
      <c r="D1188" s="394" t="s">
        <v>1243</v>
      </c>
      <c r="E1188" s="394" t="s">
        <v>1316</v>
      </c>
      <c r="F1188" s="397">
        <v>1</v>
      </c>
      <c r="G1188" s="397">
        <v>610.14</v>
      </c>
      <c r="H1188" s="410">
        <v>1</v>
      </c>
      <c r="I1188" s="397"/>
      <c r="J1188" s="397"/>
      <c r="K1188" s="410">
        <v>0</v>
      </c>
      <c r="L1188" s="397">
        <v>1</v>
      </c>
      <c r="M1188" s="398">
        <v>610.14</v>
      </c>
    </row>
    <row r="1189" spans="1:13" ht="14.4" customHeight="1" x14ac:dyDescent="0.3">
      <c r="A1189" s="393" t="s">
        <v>1617</v>
      </c>
      <c r="B1189" s="394" t="s">
        <v>1772</v>
      </c>
      <c r="C1189" s="394" t="s">
        <v>2626</v>
      </c>
      <c r="D1189" s="394" t="s">
        <v>2567</v>
      </c>
      <c r="E1189" s="394" t="s">
        <v>2627</v>
      </c>
      <c r="F1189" s="397"/>
      <c r="G1189" s="397"/>
      <c r="H1189" s="410"/>
      <c r="I1189" s="397">
        <v>1</v>
      </c>
      <c r="J1189" s="397">
        <v>0</v>
      </c>
      <c r="K1189" s="410"/>
      <c r="L1189" s="397">
        <v>1</v>
      </c>
      <c r="M1189" s="398">
        <v>0</v>
      </c>
    </row>
    <row r="1190" spans="1:13" ht="14.4" customHeight="1" x14ac:dyDescent="0.3">
      <c r="A1190" s="393" t="s">
        <v>1617</v>
      </c>
      <c r="B1190" s="394" t="s">
        <v>1772</v>
      </c>
      <c r="C1190" s="394" t="s">
        <v>2628</v>
      </c>
      <c r="D1190" s="394" t="s">
        <v>1983</v>
      </c>
      <c r="E1190" s="394" t="s">
        <v>2629</v>
      </c>
      <c r="F1190" s="397">
        <v>1</v>
      </c>
      <c r="G1190" s="397">
        <v>301.87</v>
      </c>
      <c r="H1190" s="410">
        <v>1</v>
      </c>
      <c r="I1190" s="397"/>
      <c r="J1190" s="397"/>
      <c r="K1190" s="410">
        <v>0</v>
      </c>
      <c r="L1190" s="397">
        <v>1</v>
      </c>
      <c r="M1190" s="398">
        <v>301.87</v>
      </c>
    </row>
    <row r="1191" spans="1:13" ht="14.4" customHeight="1" x14ac:dyDescent="0.3">
      <c r="A1191" s="393" t="s">
        <v>1617</v>
      </c>
      <c r="B1191" s="394" t="s">
        <v>1783</v>
      </c>
      <c r="C1191" s="394" t="s">
        <v>2630</v>
      </c>
      <c r="D1191" s="394" t="s">
        <v>2631</v>
      </c>
      <c r="E1191" s="394" t="s">
        <v>2632</v>
      </c>
      <c r="F1191" s="397"/>
      <c r="G1191" s="397"/>
      <c r="H1191" s="410">
        <v>0</v>
      </c>
      <c r="I1191" s="397">
        <v>1</v>
      </c>
      <c r="J1191" s="397">
        <v>199.02</v>
      </c>
      <c r="K1191" s="410">
        <v>1</v>
      </c>
      <c r="L1191" s="397">
        <v>1</v>
      </c>
      <c r="M1191" s="398">
        <v>199.02</v>
      </c>
    </row>
    <row r="1192" spans="1:13" ht="14.4" customHeight="1" x14ac:dyDescent="0.3">
      <c r="A1192" s="393" t="s">
        <v>1617</v>
      </c>
      <c r="B1192" s="394" t="s">
        <v>1783</v>
      </c>
      <c r="C1192" s="394" t="s">
        <v>2633</v>
      </c>
      <c r="D1192" s="394" t="s">
        <v>1785</v>
      </c>
      <c r="E1192" s="394" t="s">
        <v>2322</v>
      </c>
      <c r="F1192" s="397">
        <v>2</v>
      </c>
      <c r="G1192" s="397">
        <v>0</v>
      </c>
      <c r="H1192" s="410"/>
      <c r="I1192" s="397"/>
      <c r="J1192" s="397"/>
      <c r="K1192" s="410"/>
      <c r="L1192" s="397">
        <v>2</v>
      </c>
      <c r="M1192" s="398">
        <v>0</v>
      </c>
    </row>
    <row r="1193" spans="1:13" ht="14.4" customHeight="1" x14ac:dyDescent="0.3">
      <c r="A1193" s="393" t="s">
        <v>1617</v>
      </c>
      <c r="B1193" s="394" t="s">
        <v>1783</v>
      </c>
      <c r="C1193" s="394" t="s">
        <v>2634</v>
      </c>
      <c r="D1193" s="394" t="s">
        <v>1785</v>
      </c>
      <c r="E1193" s="394" t="s">
        <v>1898</v>
      </c>
      <c r="F1193" s="397"/>
      <c r="G1193" s="397"/>
      <c r="H1193" s="410">
        <v>0</v>
      </c>
      <c r="I1193" s="397">
        <v>1</v>
      </c>
      <c r="J1193" s="397">
        <v>596.23</v>
      </c>
      <c r="K1193" s="410">
        <v>1</v>
      </c>
      <c r="L1193" s="397">
        <v>1</v>
      </c>
      <c r="M1193" s="398">
        <v>596.23</v>
      </c>
    </row>
    <row r="1194" spans="1:13" ht="14.4" customHeight="1" x14ac:dyDescent="0.3">
      <c r="A1194" s="393" t="s">
        <v>1617</v>
      </c>
      <c r="B1194" s="394" t="s">
        <v>1834</v>
      </c>
      <c r="C1194" s="394" t="s">
        <v>2168</v>
      </c>
      <c r="D1194" s="394" t="s">
        <v>1836</v>
      </c>
      <c r="E1194" s="394" t="s">
        <v>2169</v>
      </c>
      <c r="F1194" s="397">
        <v>1</v>
      </c>
      <c r="G1194" s="397">
        <v>0</v>
      </c>
      <c r="H1194" s="410"/>
      <c r="I1194" s="397"/>
      <c r="J1194" s="397"/>
      <c r="K1194" s="410"/>
      <c r="L1194" s="397">
        <v>1</v>
      </c>
      <c r="M1194" s="398">
        <v>0</v>
      </c>
    </row>
    <row r="1195" spans="1:13" ht="14.4" customHeight="1" x14ac:dyDescent="0.3">
      <c r="A1195" s="393" t="s">
        <v>1617</v>
      </c>
      <c r="B1195" s="394" t="s">
        <v>1480</v>
      </c>
      <c r="C1195" s="394" t="s">
        <v>1954</v>
      </c>
      <c r="D1195" s="394" t="s">
        <v>1481</v>
      </c>
      <c r="E1195" s="394" t="s">
        <v>1955</v>
      </c>
      <c r="F1195" s="397">
        <v>7</v>
      </c>
      <c r="G1195" s="397">
        <v>0</v>
      </c>
      <c r="H1195" s="410"/>
      <c r="I1195" s="397"/>
      <c r="J1195" s="397"/>
      <c r="K1195" s="410"/>
      <c r="L1195" s="397">
        <v>7</v>
      </c>
      <c r="M1195" s="398">
        <v>0</v>
      </c>
    </row>
    <row r="1196" spans="1:13" ht="14.4" customHeight="1" x14ac:dyDescent="0.3">
      <c r="A1196" s="393" t="s">
        <v>1617</v>
      </c>
      <c r="B1196" s="394" t="s">
        <v>1480</v>
      </c>
      <c r="C1196" s="394" t="s">
        <v>1096</v>
      </c>
      <c r="D1196" s="394" t="s">
        <v>1481</v>
      </c>
      <c r="E1196" s="394" t="s">
        <v>1482</v>
      </c>
      <c r="F1196" s="397"/>
      <c r="G1196" s="397"/>
      <c r="H1196" s="410">
        <v>0</v>
      </c>
      <c r="I1196" s="397">
        <v>27</v>
      </c>
      <c r="J1196" s="397">
        <v>8999.3700000000008</v>
      </c>
      <c r="K1196" s="410">
        <v>1</v>
      </c>
      <c r="L1196" s="397">
        <v>27</v>
      </c>
      <c r="M1196" s="398">
        <v>8999.3700000000008</v>
      </c>
    </row>
    <row r="1197" spans="1:13" ht="14.4" customHeight="1" x14ac:dyDescent="0.3">
      <c r="A1197" s="393" t="s">
        <v>1617</v>
      </c>
      <c r="B1197" s="394" t="s">
        <v>1486</v>
      </c>
      <c r="C1197" s="394" t="s">
        <v>2512</v>
      </c>
      <c r="D1197" s="394" t="s">
        <v>1791</v>
      </c>
      <c r="E1197" s="394" t="s">
        <v>2513</v>
      </c>
      <c r="F1197" s="397">
        <v>3</v>
      </c>
      <c r="G1197" s="397">
        <v>0</v>
      </c>
      <c r="H1197" s="410"/>
      <c r="I1197" s="397"/>
      <c r="J1197" s="397"/>
      <c r="K1197" s="410"/>
      <c r="L1197" s="397">
        <v>3</v>
      </c>
      <c r="M1197" s="398">
        <v>0</v>
      </c>
    </row>
    <row r="1198" spans="1:13" ht="14.4" customHeight="1" x14ac:dyDescent="0.3">
      <c r="A1198" s="393" t="s">
        <v>1617</v>
      </c>
      <c r="B1198" s="394" t="s">
        <v>1486</v>
      </c>
      <c r="C1198" s="394" t="s">
        <v>1790</v>
      </c>
      <c r="D1198" s="394" t="s">
        <v>1791</v>
      </c>
      <c r="E1198" s="394" t="s">
        <v>1792</v>
      </c>
      <c r="F1198" s="397"/>
      <c r="G1198" s="397"/>
      <c r="H1198" s="410">
        <v>0</v>
      </c>
      <c r="I1198" s="397">
        <v>18</v>
      </c>
      <c r="J1198" s="397">
        <v>6915.4400000000005</v>
      </c>
      <c r="K1198" s="410">
        <v>1</v>
      </c>
      <c r="L1198" s="397">
        <v>18</v>
      </c>
      <c r="M1198" s="398">
        <v>6915.4400000000005</v>
      </c>
    </row>
    <row r="1199" spans="1:13" ht="14.4" customHeight="1" x14ac:dyDescent="0.3">
      <c r="A1199" s="393" t="s">
        <v>1617</v>
      </c>
      <c r="B1199" s="394" t="s">
        <v>1847</v>
      </c>
      <c r="C1199" s="394" t="s">
        <v>1877</v>
      </c>
      <c r="D1199" s="394" t="s">
        <v>1878</v>
      </c>
      <c r="E1199" s="394" t="s">
        <v>1879</v>
      </c>
      <c r="F1199" s="397">
        <v>1</v>
      </c>
      <c r="G1199" s="397">
        <v>96.63</v>
      </c>
      <c r="H1199" s="410">
        <v>1</v>
      </c>
      <c r="I1199" s="397"/>
      <c r="J1199" s="397"/>
      <c r="K1199" s="410">
        <v>0</v>
      </c>
      <c r="L1199" s="397">
        <v>1</v>
      </c>
      <c r="M1199" s="398">
        <v>96.63</v>
      </c>
    </row>
    <row r="1200" spans="1:13" ht="14.4" customHeight="1" x14ac:dyDescent="0.3">
      <c r="A1200" s="393" t="s">
        <v>1617</v>
      </c>
      <c r="B1200" s="394" t="s">
        <v>1935</v>
      </c>
      <c r="C1200" s="394" t="s">
        <v>2064</v>
      </c>
      <c r="D1200" s="394" t="s">
        <v>2065</v>
      </c>
      <c r="E1200" s="394" t="s">
        <v>2066</v>
      </c>
      <c r="F1200" s="397"/>
      <c r="G1200" s="397"/>
      <c r="H1200" s="410">
        <v>0</v>
      </c>
      <c r="I1200" s="397">
        <v>1</v>
      </c>
      <c r="J1200" s="397">
        <v>162.13</v>
      </c>
      <c r="K1200" s="410">
        <v>1</v>
      </c>
      <c r="L1200" s="397">
        <v>1</v>
      </c>
      <c r="M1200" s="398">
        <v>162.13</v>
      </c>
    </row>
    <row r="1201" spans="1:13" ht="14.4" customHeight="1" x14ac:dyDescent="0.3">
      <c r="A1201" s="393" t="s">
        <v>1617</v>
      </c>
      <c r="B1201" s="394" t="s">
        <v>1501</v>
      </c>
      <c r="C1201" s="394" t="s">
        <v>2057</v>
      </c>
      <c r="D1201" s="394" t="s">
        <v>2058</v>
      </c>
      <c r="E1201" s="394" t="s">
        <v>2059</v>
      </c>
      <c r="F1201" s="397"/>
      <c r="G1201" s="397"/>
      <c r="H1201" s="410"/>
      <c r="I1201" s="397">
        <v>3</v>
      </c>
      <c r="J1201" s="397">
        <v>0</v>
      </c>
      <c r="K1201" s="410"/>
      <c r="L1201" s="397">
        <v>3</v>
      </c>
      <c r="M1201" s="398">
        <v>0</v>
      </c>
    </row>
    <row r="1202" spans="1:13" ht="14.4" customHeight="1" x14ac:dyDescent="0.3">
      <c r="A1202" s="393" t="s">
        <v>1617</v>
      </c>
      <c r="B1202" s="394" t="s">
        <v>1718</v>
      </c>
      <c r="C1202" s="394" t="s">
        <v>2635</v>
      </c>
      <c r="D1202" s="394" t="s">
        <v>2636</v>
      </c>
      <c r="E1202" s="394" t="s">
        <v>2588</v>
      </c>
      <c r="F1202" s="397">
        <v>1</v>
      </c>
      <c r="G1202" s="397">
        <v>0</v>
      </c>
      <c r="H1202" s="410"/>
      <c r="I1202" s="397"/>
      <c r="J1202" s="397"/>
      <c r="K1202" s="410"/>
      <c r="L1202" s="397">
        <v>1</v>
      </c>
      <c r="M1202" s="398">
        <v>0</v>
      </c>
    </row>
    <row r="1203" spans="1:13" ht="14.4" customHeight="1" x14ac:dyDescent="0.3">
      <c r="A1203" s="393" t="s">
        <v>1618</v>
      </c>
      <c r="B1203" s="394" t="s">
        <v>1462</v>
      </c>
      <c r="C1203" s="394" t="s">
        <v>1708</v>
      </c>
      <c r="D1203" s="394" t="s">
        <v>586</v>
      </c>
      <c r="E1203" s="394" t="s">
        <v>1709</v>
      </c>
      <c r="F1203" s="397"/>
      <c r="G1203" s="397"/>
      <c r="H1203" s="410">
        <v>0</v>
      </c>
      <c r="I1203" s="397">
        <v>1</v>
      </c>
      <c r="J1203" s="397">
        <v>95.24</v>
      </c>
      <c r="K1203" s="410">
        <v>1</v>
      </c>
      <c r="L1203" s="397">
        <v>1</v>
      </c>
      <c r="M1203" s="398">
        <v>95.24</v>
      </c>
    </row>
    <row r="1204" spans="1:13" ht="14.4" customHeight="1" x14ac:dyDescent="0.3">
      <c r="A1204" s="393" t="s">
        <v>1618</v>
      </c>
      <c r="B1204" s="394" t="s">
        <v>1480</v>
      </c>
      <c r="C1204" s="394" t="s">
        <v>1096</v>
      </c>
      <c r="D1204" s="394" t="s">
        <v>1481</v>
      </c>
      <c r="E1204" s="394" t="s">
        <v>1482</v>
      </c>
      <c r="F1204" s="397"/>
      <c r="G1204" s="397"/>
      <c r="H1204" s="410">
        <v>0</v>
      </c>
      <c r="I1204" s="397">
        <v>3</v>
      </c>
      <c r="J1204" s="397">
        <v>999.93000000000006</v>
      </c>
      <c r="K1204" s="410">
        <v>1</v>
      </c>
      <c r="L1204" s="397">
        <v>3</v>
      </c>
      <c r="M1204" s="398">
        <v>999.93000000000006</v>
      </c>
    </row>
    <row r="1205" spans="1:13" ht="14.4" customHeight="1" x14ac:dyDescent="0.3">
      <c r="A1205" s="393" t="s">
        <v>1618</v>
      </c>
      <c r="B1205" s="394" t="s">
        <v>1480</v>
      </c>
      <c r="C1205" s="394" t="s">
        <v>1841</v>
      </c>
      <c r="D1205" s="394" t="s">
        <v>1842</v>
      </c>
      <c r="E1205" s="394" t="s">
        <v>1843</v>
      </c>
      <c r="F1205" s="397"/>
      <c r="G1205" s="397"/>
      <c r="H1205" s="410">
        <v>0</v>
      </c>
      <c r="I1205" s="397">
        <v>1</v>
      </c>
      <c r="J1205" s="397">
        <v>333.31</v>
      </c>
      <c r="K1205" s="410">
        <v>1</v>
      </c>
      <c r="L1205" s="397">
        <v>1</v>
      </c>
      <c r="M1205" s="398">
        <v>333.31</v>
      </c>
    </row>
    <row r="1206" spans="1:13" ht="14.4" customHeight="1" x14ac:dyDescent="0.3">
      <c r="A1206" s="393" t="s">
        <v>1619</v>
      </c>
      <c r="B1206" s="394" t="s">
        <v>1462</v>
      </c>
      <c r="C1206" s="394" t="s">
        <v>1708</v>
      </c>
      <c r="D1206" s="394" t="s">
        <v>586</v>
      </c>
      <c r="E1206" s="394" t="s">
        <v>1709</v>
      </c>
      <c r="F1206" s="397"/>
      <c r="G1206" s="397"/>
      <c r="H1206" s="410">
        <v>0</v>
      </c>
      <c r="I1206" s="397">
        <v>5</v>
      </c>
      <c r="J1206" s="397">
        <v>476.2</v>
      </c>
      <c r="K1206" s="410">
        <v>1</v>
      </c>
      <c r="L1206" s="397">
        <v>5</v>
      </c>
      <c r="M1206" s="398">
        <v>476.2</v>
      </c>
    </row>
    <row r="1207" spans="1:13" ht="14.4" customHeight="1" x14ac:dyDescent="0.3">
      <c r="A1207" s="393" t="s">
        <v>1619</v>
      </c>
      <c r="B1207" s="394" t="s">
        <v>1462</v>
      </c>
      <c r="C1207" s="394" t="s">
        <v>585</v>
      </c>
      <c r="D1207" s="394" t="s">
        <v>586</v>
      </c>
      <c r="E1207" s="394" t="s">
        <v>587</v>
      </c>
      <c r="F1207" s="397"/>
      <c r="G1207" s="397"/>
      <c r="H1207" s="410">
        <v>0</v>
      </c>
      <c r="I1207" s="397">
        <v>4</v>
      </c>
      <c r="J1207" s="397">
        <v>761.92</v>
      </c>
      <c r="K1207" s="410">
        <v>1</v>
      </c>
      <c r="L1207" s="397">
        <v>4</v>
      </c>
      <c r="M1207" s="398">
        <v>761.92</v>
      </c>
    </row>
    <row r="1208" spans="1:13" ht="14.4" customHeight="1" x14ac:dyDescent="0.3">
      <c r="A1208" s="393" t="s">
        <v>1619</v>
      </c>
      <c r="B1208" s="394" t="s">
        <v>1465</v>
      </c>
      <c r="C1208" s="394" t="s">
        <v>2637</v>
      </c>
      <c r="D1208" s="394" t="s">
        <v>2201</v>
      </c>
      <c r="E1208" s="394" t="s">
        <v>2638</v>
      </c>
      <c r="F1208" s="397">
        <v>1</v>
      </c>
      <c r="G1208" s="397">
        <v>95.24</v>
      </c>
      <c r="H1208" s="410">
        <v>1</v>
      </c>
      <c r="I1208" s="397"/>
      <c r="J1208" s="397"/>
      <c r="K1208" s="410">
        <v>0</v>
      </c>
      <c r="L1208" s="397">
        <v>1</v>
      </c>
      <c r="M1208" s="398">
        <v>95.24</v>
      </c>
    </row>
    <row r="1209" spans="1:13" ht="14.4" customHeight="1" x14ac:dyDescent="0.3">
      <c r="A1209" s="393" t="s">
        <v>1619</v>
      </c>
      <c r="B1209" s="394" t="s">
        <v>1480</v>
      </c>
      <c r="C1209" s="394" t="s">
        <v>1096</v>
      </c>
      <c r="D1209" s="394" t="s">
        <v>1481</v>
      </c>
      <c r="E1209" s="394" t="s">
        <v>1482</v>
      </c>
      <c r="F1209" s="397"/>
      <c r="G1209" s="397"/>
      <c r="H1209" s="410">
        <v>0</v>
      </c>
      <c r="I1209" s="397">
        <v>16</v>
      </c>
      <c r="J1209" s="397">
        <v>5332.9600000000009</v>
      </c>
      <c r="K1209" s="410">
        <v>1</v>
      </c>
      <c r="L1209" s="397">
        <v>16</v>
      </c>
      <c r="M1209" s="398">
        <v>5332.9600000000009</v>
      </c>
    </row>
    <row r="1210" spans="1:13" ht="14.4" customHeight="1" x14ac:dyDescent="0.3">
      <c r="A1210" s="393" t="s">
        <v>1619</v>
      </c>
      <c r="B1210" s="394" t="s">
        <v>1485</v>
      </c>
      <c r="C1210" s="394" t="s">
        <v>1845</v>
      </c>
      <c r="D1210" s="394" t="s">
        <v>1846</v>
      </c>
      <c r="E1210" s="394" t="s">
        <v>1717</v>
      </c>
      <c r="F1210" s="397"/>
      <c r="G1210" s="397"/>
      <c r="H1210" s="410">
        <v>0</v>
      </c>
      <c r="I1210" s="397">
        <v>2</v>
      </c>
      <c r="J1210" s="397">
        <v>368.44</v>
      </c>
      <c r="K1210" s="410">
        <v>1</v>
      </c>
      <c r="L1210" s="397">
        <v>2</v>
      </c>
      <c r="M1210" s="398">
        <v>368.44</v>
      </c>
    </row>
    <row r="1211" spans="1:13" ht="14.4" customHeight="1" x14ac:dyDescent="0.3">
      <c r="A1211" s="393" t="s">
        <v>1619</v>
      </c>
      <c r="B1211" s="394" t="s">
        <v>1820</v>
      </c>
      <c r="C1211" s="394" t="s">
        <v>2268</v>
      </c>
      <c r="D1211" s="394" t="s">
        <v>1822</v>
      </c>
      <c r="E1211" s="394" t="s">
        <v>1823</v>
      </c>
      <c r="F1211" s="397"/>
      <c r="G1211" s="397"/>
      <c r="H1211" s="410">
        <v>0</v>
      </c>
      <c r="I1211" s="397">
        <v>2</v>
      </c>
      <c r="J1211" s="397">
        <v>286.36</v>
      </c>
      <c r="K1211" s="410">
        <v>1</v>
      </c>
      <c r="L1211" s="397">
        <v>2</v>
      </c>
      <c r="M1211" s="398">
        <v>286.36</v>
      </c>
    </row>
    <row r="1212" spans="1:13" ht="14.4" customHeight="1" x14ac:dyDescent="0.3">
      <c r="A1212" s="393" t="s">
        <v>1619</v>
      </c>
      <c r="B1212" s="394" t="s">
        <v>1714</v>
      </c>
      <c r="C1212" s="394" t="s">
        <v>1715</v>
      </c>
      <c r="D1212" s="394" t="s">
        <v>1716</v>
      </c>
      <c r="E1212" s="394" t="s">
        <v>1717</v>
      </c>
      <c r="F1212" s="397"/>
      <c r="G1212" s="397"/>
      <c r="H1212" s="410">
        <v>0</v>
      </c>
      <c r="I1212" s="397">
        <v>1</v>
      </c>
      <c r="J1212" s="397">
        <v>69.86</v>
      </c>
      <c r="K1212" s="410">
        <v>1</v>
      </c>
      <c r="L1212" s="397">
        <v>1</v>
      </c>
      <c r="M1212" s="398">
        <v>69.86</v>
      </c>
    </row>
    <row r="1213" spans="1:13" ht="14.4" customHeight="1" x14ac:dyDescent="0.3">
      <c r="A1213" s="393" t="s">
        <v>1619</v>
      </c>
      <c r="B1213" s="394" t="s">
        <v>1489</v>
      </c>
      <c r="C1213" s="394" t="s">
        <v>1909</v>
      </c>
      <c r="D1213" s="394" t="s">
        <v>1910</v>
      </c>
      <c r="E1213" s="394" t="s">
        <v>1911</v>
      </c>
      <c r="F1213" s="397"/>
      <c r="G1213" s="397"/>
      <c r="H1213" s="410">
        <v>0</v>
      </c>
      <c r="I1213" s="397">
        <v>1</v>
      </c>
      <c r="J1213" s="397">
        <v>49.12</v>
      </c>
      <c r="K1213" s="410">
        <v>1</v>
      </c>
      <c r="L1213" s="397">
        <v>1</v>
      </c>
      <c r="M1213" s="398">
        <v>49.12</v>
      </c>
    </row>
    <row r="1214" spans="1:13" ht="14.4" customHeight="1" x14ac:dyDescent="0.3">
      <c r="A1214" s="393" t="s">
        <v>1620</v>
      </c>
      <c r="B1214" s="394" t="s">
        <v>1847</v>
      </c>
      <c r="C1214" s="394" t="s">
        <v>1905</v>
      </c>
      <c r="D1214" s="394" t="s">
        <v>1849</v>
      </c>
      <c r="E1214" s="394" t="s">
        <v>1872</v>
      </c>
      <c r="F1214" s="397"/>
      <c r="G1214" s="397"/>
      <c r="H1214" s="410">
        <v>0</v>
      </c>
      <c r="I1214" s="397">
        <v>1</v>
      </c>
      <c r="J1214" s="397">
        <v>96.63</v>
      </c>
      <c r="K1214" s="410">
        <v>1</v>
      </c>
      <c r="L1214" s="397">
        <v>1</v>
      </c>
      <c r="M1214" s="398">
        <v>96.63</v>
      </c>
    </row>
    <row r="1215" spans="1:13" ht="14.4" customHeight="1" x14ac:dyDescent="0.3">
      <c r="A1215" s="393" t="s">
        <v>1621</v>
      </c>
      <c r="B1215" s="394" t="s">
        <v>1827</v>
      </c>
      <c r="C1215" s="394" t="s">
        <v>2045</v>
      </c>
      <c r="D1215" s="394" t="s">
        <v>1832</v>
      </c>
      <c r="E1215" s="394" t="s">
        <v>2046</v>
      </c>
      <c r="F1215" s="397"/>
      <c r="G1215" s="397"/>
      <c r="H1215" s="410">
        <v>0</v>
      </c>
      <c r="I1215" s="397">
        <v>5</v>
      </c>
      <c r="J1215" s="397">
        <v>1272.1500000000001</v>
      </c>
      <c r="K1215" s="410">
        <v>1</v>
      </c>
      <c r="L1215" s="397">
        <v>5</v>
      </c>
      <c r="M1215" s="398">
        <v>1272.1500000000001</v>
      </c>
    </row>
    <row r="1216" spans="1:13" ht="14.4" customHeight="1" x14ac:dyDescent="0.3">
      <c r="A1216" s="393" t="s">
        <v>1621</v>
      </c>
      <c r="B1216" s="394" t="s">
        <v>1834</v>
      </c>
      <c r="C1216" s="394" t="s">
        <v>1835</v>
      </c>
      <c r="D1216" s="394" t="s">
        <v>1836</v>
      </c>
      <c r="E1216" s="394" t="s">
        <v>1837</v>
      </c>
      <c r="F1216" s="397"/>
      <c r="G1216" s="397"/>
      <c r="H1216" s="410">
        <v>0</v>
      </c>
      <c r="I1216" s="397">
        <v>11</v>
      </c>
      <c r="J1216" s="397">
        <v>457.04999999999995</v>
      </c>
      <c r="K1216" s="410">
        <v>1</v>
      </c>
      <c r="L1216" s="397">
        <v>11</v>
      </c>
      <c r="M1216" s="398">
        <v>457.04999999999995</v>
      </c>
    </row>
    <row r="1217" spans="1:13" ht="14.4" customHeight="1" x14ac:dyDescent="0.3">
      <c r="A1217" s="393" t="s">
        <v>1621</v>
      </c>
      <c r="B1217" s="394" t="s">
        <v>1480</v>
      </c>
      <c r="C1217" s="394" t="s">
        <v>1096</v>
      </c>
      <c r="D1217" s="394" t="s">
        <v>1481</v>
      </c>
      <c r="E1217" s="394" t="s">
        <v>1482</v>
      </c>
      <c r="F1217" s="397"/>
      <c r="G1217" s="397"/>
      <c r="H1217" s="410">
        <v>0</v>
      </c>
      <c r="I1217" s="397">
        <v>10</v>
      </c>
      <c r="J1217" s="397">
        <v>3333.1</v>
      </c>
      <c r="K1217" s="410">
        <v>1</v>
      </c>
      <c r="L1217" s="397">
        <v>10</v>
      </c>
      <c r="M1217" s="398">
        <v>3333.1</v>
      </c>
    </row>
    <row r="1218" spans="1:13" ht="14.4" customHeight="1" x14ac:dyDescent="0.3">
      <c r="A1218" s="393" t="s">
        <v>1621</v>
      </c>
      <c r="B1218" s="394" t="s">
        <v>1485</v>
      </c>
      <c r="C1218" s="394" t="s">
        <v>2639</v>
      </c>
      <c r="D1218" s="394" t="s">
        <v>2028</v>
      </c>
      <c r="E1218" s="394" t="s">
        <v>2640</v>
      </c>
      <c r="F1218" s="397"/>
      <c r="G1218" s="397"/>
      <c r="H1218" s="410"/>
      <c r="I1218" s="397">
        <v>1</v>
      </c>
      <c r="J1218" s="397">
        <v>0</v>
      </c>
      <c r="K1218" s="410"/>
      <c r="L1218" s="397">
        <v>1</v>
      </c>
      <c r="M1218" s="398">
        <v>0</v>
      </c>
    </row>
    <row r="1219" spans="1:13" ht="14.4" customHeight="1" x14ac:dyDescent="0.3">
      <c r="A1219" s="393" t="s">
        <v>1621</v>
      </c>
      <c r="B1219" s="394" t="s">
        <v>1485</v>
      </c>
      <c r="C1219" s="394" t="s">
        <v>2047</v>
      </c>
      <c r="D1219" s="394" t="s">
        <v>2048</v>
      </c>
      <c r="E1219" s="394" t="s">
        <v>2049</v>
      </c>
      <c r="F1219" s="397"/>
      <c r="G1219" s="397"/>
      <c r="H1219" s="410">
        <v>0</v>
      </c>
      <c r="I1219" s="397">
        <v>3</v>
      </c>
      <c r="J1219" s="397">
        <v>414.48</v>
      </c>
      <c r="K1219" s="410">
        <v>1</v>
      </c>
      <c r="L1219" s="397">
        <v>3</v>
      </c>
      <c r="M1219" s="398">
        <v>414.48</v>
      </c>
    </row>
    <row r="1220" spans="1:13" ht="14.4" customHeight="1" x14ac:dyDescent="0.3">
      <c r="A1220" s="393" t="s">
        <v>1621</v>
      </c>
      <c r="B1220" s="394" t="s">
        <v>1710</v>
      </c>
      <c r="C1220" s="394" t="s">
        <v>1711</v>
      </c>
      <c r="D1220" s="394" t="s">
        <v>1712</v>
      </c>
      <c r="E1220" s="394" t="s">
        <v>1713</v>
      </c>
      <c r="F1220" s="397"/>
      <c r="G1220" s="397"/>
      <c r="H1220" s="410">
        <v>0</v>
      </c>
      <c r="I1220" s="397">
        <v>5</v>
      </c>
      <c r="J1220" s="397">
        <v>349.3</v>
      </c>
      <c r="K1220" s="410">
        <v>1</v>
      </c>
      <c r="L1220" s="397">
        <v>5</v>
      </c>
      <c r="M1220" s="398">
        <v>349.3</v>
      </c>
    </row>
    <row r="1221" spans="1:13" ht="14.4" customHeight="1" x14ac:dyDescent="0.3">
      <c r="A1221" s="393" t="s">
        <v>1621</v>
      </c>
      <c r="B1221" s="394" t="s">
        <v>1714</v>
      </c>
      <c r="C1221" s="394" t="s">
        <v>1715</v>
      </c>
      <c r="D1221" s="394" t="s">
        <v>1716</v>
      </c>
      <c r="E1221" s="394" t="s">
        <v>1717</v>
      </c>
      <c r="F1221" s="397"/>
      <c r="G1221" s="397"/>
      <c r="H1221" s="410">
        <v>0</v>
      </c>
      <c r="I1221" s="397">
        <v>6</v>
      </c>
      <c r="J1221" s="397">
        <v>419.15999999999997</v>
      </c>
      <c r="K1221" s="410">
        <v>1</v>
      </c>
      <c r="L1221" s="397">
        <v>6</v>
      </c>
      <c r="M1221" s="398">
        <v>419.15999999999997</v>
      </c>
    </row>
    <row r="1222" spans="1:13" ht="14.4" customHeight="1" x14ac:dyDescent="0.3">
      <c r="A1222" s="393" t="s">
        <v>1621</v>
      </c>
      <c r="B1222" s="394" t="s">
        <v>1489</v>
      </c>
      <c r="C1222" s="394" t="s">
        <v>2001</v>
      </c>
      <c r="D1222" s="394" t="s">
        <v>1806</v>
      </c>
      <c r="E1222" s="394" t="s">
        <v>1886</v>
      </c>
      <c r="F1222" s="397"/>
      <c r="G1222" s="397"/>
      <c r="H1222" s="410">
        <v>0</v>
      </c>
      <c r="I1222" s="397">
        <v>1</v>
      </c>
      <c r="J1222" s="397">
        <v>124.51</v>
      </c>
      <c r="K1222" s="410">
        <v>1</v>
      </c>
      <c r="L1222" s="397">
        <v>1</v>
      </c>
      <c r="M1222" s="398">
        <v>124.51</v>
      </c>
    </row>
    <row r="1223" spans="1:13" ht="14.4" customHeight="1" x14ac:dyDescent="0.3">
      <c r="A1223" s="393" t="s">
        <v>1622</v>
      </c>
      <c r="B1223" s="394" t="s">
        <v>1462</v>
      </c>
      <c r="C1223" s="394" t="s">
        <v>589</v>
      </c>
      <c r="D1223" s="394" t="s">
        <v>586</v>
      </c>
      <c r="E1223" s="394" t="s">
        <v>590</v>
      </c>
      <c r="F1223" s="397"/>
      <c r="G1223" s="397"/>
      <c r="H1223" s="410">
        <v>0</v>
      </c>
      <c r="I1223" s="397">
        <v>1</v>
      </c>
      <c r="J1223" s="397">
        <v>612.26</v>
      </c>
      <c r="K1223" s="410">
        <v>1</v>
      </c>
      <c r="L1223" s="397">
        <v>1</v>
      </c>
      <c r="M1223" s="398">
        <v>612.26</v>
      </c>
    </row>
    <row r="1224" spans="1:13" ht="14.4" customHeight="1" x14ac:dyDescent="0.3">
      <c r="A1224" s="393" t="s">
        <v>1622</v>
      </c>
      <c r="B1224" s="394" t="s">
        <v>1512</v>
      </c>
      <c r="C1224" s="394" t="s">
        <v>2641</v>
      </c>
      <c r="D1224" s="394" t="s">
        <v>2026</v>
      </c>
      <c r="E1224" s="394" t="s">
        <v>1126</v>
      </c>
      <c r="F1224" s="397">
        <v>1</v>
      </c>
      <c r="G1224" s="397">
        <v>0</v>
      </c>
      <c r="H1224" s="410"/>
      <c r="I1224" s="397"/>
      <c r="J1224" s="397"/>
      <c r="K1224" s="410"/>
      <c r="L1224" s="397">
        <v>1</v>
      </c>
      <c r="M1224" s="398">
        <v>0</v>
      </c>
    </row>
    <row r="1225" spans="1:13" ht="14.4" customHeight="1" x14ac:dyDescent="0.3">
      <c r="A1225" s="393" t="s">
        <v>1622</v>
      </c>
      <c r="B1225" s="394" t="s">
        <v>1472</v>
      </c>
      <c r="C1225" s="394" t="s">
        <v>1419</v>
      </c>
      <c r="D1225" s="394" t="s">
        <v>1396</v>
      </c>
      <c r="E1225" s="394" t="s">
        <v>1420</v>
      </c>
      <c r="F1225" s="397"/>
      <c r="G1225" s="397"/>
      <c r="H1225" s="410">
        <v>0</v>
      </c>
      <c r="I1225" s="397">
        <v>1</v>
      </c>
      <c r="J1225" s="397">
        <v>479.04</v>
      </c>
      <c r="K1225" s="410">
        <v>1</v>
      </c>
      <c r="L1225" s="397">
        <v>1</v>
      </c>
      <c r="M1225" s="398">
        <v>479.04</v>
      </c>
    </row>
    <row r="1226" spans="1:13" ht="14.4" customHeight="1" x14ac:dyDescent="0.3">
      <c r="A1226" s="393" t="s">
        <v>1622</v>
      </c>
      <c r="B1226" s="394" t="s">
        <v>1500</v>
      </c>
      <c r="C1226" s="394" t="s">
        <v>1051</v>
      </c>
      <c r="D1226" s="394" t="s">
        <v>1052</v>
      </c>
      <c r="E1226" s="394" t="s">
        <v>871</v>
      </c>
      <c r="F1226" s="397"/>
      <c r="G1226" s="397"/>
      <c r="H1226" s="410">
        <v>0</v>
      </c>
      <c r="I1226" s="397">
        <v>1</v>
      </c>
      <c r="J1226" s="397">
        <v>413.22</v>
      </c>
      <c r="K1226" s="410">
        <v>1</v>
      </c>
      <c r="L1226" s="397">
        <v>1</v>
      </c>
      <c r="M1226" s="398">
        <v>413.22</v>
      </c>
    </row>
    <row r="1227" spans="1:13" ht="14.4" customHeight="1" x14ac:dyDescent="0.3">
      <c r="A1227" s="393" t="s">
        <v>1623</v>
      </c>
      <c r="B1227" s="394" t="s">
        <v>1467</v>
      </c>
      <c r="C1227" s="394" t="s">
        <v>2642</v>
      </c>
      <c r="D1227" s="394" t="s">
        <v>998</v>
      </c>
      <c r="E1227" s="394" t="s">
        <v>2643</v>
      </c>
      <c r="F1227" s="397"/>
      <c r="G1227" s="397"/>
      <c r="H1227" s="410"/>
      <c r="I1227" s="397">
        <v>3</v>
      </c>
      <c r="J1227" s="397">
        <v>0</v>
      </c>
      <c r="K1227" s="410"/>
      <c r="L1227" s="397">
        <v>3</v>
      </c>
      <c r="M1227" s="398">
        <v>0</v>
      </c>
    </row>
    <row r="1228" spans="1:13" ht="14.4" customHeight="1" x14ac:dyDescent="0.3">
      <c r="A1228" s="393" t="s">
        <v>1623</v>
      </c>
      <c r="B1228" s="394" t="s">
        <v>1467</v>
      </c>
      <c r="C1228" s="394" t="s">
        <v>1048</v>
      </c>
      <c r="D1228" s="394" t="s">
        <v>998</v>
      </c>
      <c r="E1228" s="394" t="s">
        <v>1049</v>
      </c>
      <c r="F1228" s="397"/>
      <c r="G1228" s="397"/>
      <c r="H1228" s="410">
        <v>0</v>
      </c>
      <c r="I1228" s="397">
        <v>9</v>
      </c>
      <c r="J1228" s="397">
        <v>5627.61</v>
      </c>
      <c r="K1228" s="410">
        <v>1</v>
      </c>
      <c r="L1228" s="397">
        <v>9</v>
      </c>
      <c r="M1228" s="398">
        <v>5627.61</v>
      </c>
    </row>
    <row r="1229" spans="1:13" ht="14.4" customHeight="1" x14ac:dyDescent="0.3">
      <c r="A1229" s="393" t="s">
        <v>1623</v>
      </c>
      <c r="B1229" s="394" t="s">
        <v>1467</v>
      </c>
      <c r="C1229" s="394" t="s">
        <v>997</v>
      </c>
      <c r="D1229" s="394" t="s">
        <v>998</v>
      </c>
      <c r="E1229" s="394" t="s">
        <v>999</v>
      </c>
      <c r="F1229" s="397"/>
      <c r="G1229" s="397"/>
      <c r="H1229" s="410">
        <v>0</v>
      </c>
      <c r="I1229" s="397">
        <v>4</v>
      </c>
      <c r="J1229" s="397">
        <v>3751.72</v>
      </c>
      <c r="K1229" s="410">
        <v>1</v>
      </c>
      <c r="L1229" s="397">
        <v>4</v>
      </c>
      <c r="M1229" s="398">
        <v>3751.72</v>
      </c>
    </row>
    <row r="1230" spans="1:13" ht="14.4" customHeight="1" x14ac:dyDescent="0.3">
      <c r="A1230" s="393" t="s">
        <v>1623</v>
      </c>
      <c r="B1230" s="394" t="s">
        <v>1480</v>
      </c>
      <c r="C1230" s="394" t="s">
        <v>1096</v>
      </c>
      <c r="D1230" s="394" t="s">
        <v>1481</v>
      </c>
      <c r="E1230" s="394" t="s">
        <v>1482</v>
      </c>
      <c r="F1230" s="397"/>
      <c r="G1230" s="397"/>
      <c r="H1230" s="410">
        <v>0</v>
      </c>
      <c r="I1230" s="397">
        <v>4</v>
      </c>
      <c r="J1230" s="397">
        <v>1333.24</v>
      </c>
      <c r="K1230" s="410">
        <v>1</v>
      </c>
      <c r="L1230" s="397">
        <v>4</v>
      </c>
      <c r="M1230" s="398">
        <v>1333.24</v>
      </c>
    </row>
    <row r="1231" spans="1:13" ht="14.4" customHeight="1" x14ac:dyDescent="0.3">
      <c r="A1231" s="393" t="s">
        <v>1623</v>
      </c>
      <c r="B1231" s="394" t="s">
        <v>1486</v>
      </c>
      <c r="C1231" s="394" t="s">
        <v>1793</v>
      </c>
      <c r="D1231" s="394" t="s">
        <v>1794</v>
      </c>
      <c r="E1231" s="394" t="s">
        <v>1795</v>
      </c>
      <c r="F1231" s="397"/>
      <c r="G1231" s="397"/>
      <c r="H1231" s="410">
        <v>0</v>
      </c>
      <c r="I1231" s="397">
        <v>2</v>
      </c>
      <c r="J1231" s="397">
        <v>399.92</v>
      </c>
      <c r="K1231" s="410">
        <v>1</v>
      </c>
      <c r="L1231" s="397">
        <v>2</v>
      </c>
      <c r="M1231" s="398">
        <v>399.92</v>
      </c>
    </row>
    <row r="1232" spans="1:13" ht="14.4" customHeight="1" x14ac:dyDescent="0.3">
      <c r="A1232" s="393" t="s">
        <v>1623</v>
      </c>
      <c r="B1232" s="394" t="s">
        <v>1847</v>
      </c>
      <c r="C1232" s="394" t="s">
        <v>1905</v>
      </c>
      <c r="D1232" s="394" t="s">
        <v>1849</v>
      </c>
      <c r="E1232" s="394" t="s">
        <v>1872</v>
      </c>
      <c r="F1232" s="397"/>
      <c r="G1232" s="397"/>
      <c r="H1232" s="410">
        <v>0</v>
      </c>
      <c r="I1232" s="397">
        <v>6</v>
      </c>
      <c r="J1232" s="397">
        <v>579.78</v>
      </c>
      <c r="K1232" s="410">
        <v>1</v>
      </c>
      <c r="L1232" s="397">
        <v>6</v>
      </c>
      <c r="M1232" s="398">
        <v>579.78</v>
      </c>
    </row>
    <row r="1233" spans="1:13" ht="14.4" customHeight="1" x14ac:dyDescent="0.3">
      <c r="A1233" s="393" t="s">
        <v>1623</v>
      </c>
      <c r="B1233" s="394" t="s">
        <v>1847</v>
      </c>
      <c r="C1233" s="394" t="s">
        <v>1877</v>
      </c>
      <c r="D1233" s="394" t="s">
        <v>1878</v>
      </c>
      <c r="E1233" s="394" t="s">
        <v>1879</v>
      </c>
      <c r="F1233" s="397">
        <v>5</v>
      </c>
      <c r="G1233" s="397">
        <v>483.15</v>
      </c>
      <c r="H1233" s="410">
        <v>1</v>
      </c>
      <c r="I1233" s="397"/>
      <c r="J1233" s="397"/>
      <c r="K1233" s="410">
        <v>0</v>
      </c>
      <c r="L1233" s="397">
        <v>5</v>
      </c>
      <c r="M1233" s="398">
        <v>483.15</v>
      </c>
    </row>
    <row r="1234" spans="1:13" ht="14.4" customHeight="1" x14ac:dyDescent="0.3">
      <c r="A1234" s="393" t="s">
        <v>1623</v>
      </c>
      <c r="B1234" s="394" t="s">
        <v>1489</v>
      </c>
      <c r="C1234" s="394" t="s">
        <v>1799</v>
      </c>
      <c r="D1234" s="394" t="s">
        <v>1800</v>
      </c>
      <c r="E1234" s="394" t="s">
        <v>1801</v>
      </c>
      <c r="F1234" s="397"/>
      <c r="G1234" s="397"/>
      <c r="H1234" s="410">
        <v>0</v>
      </c>
      <c r="I1234" s="397">
        <v>3</v>
      </c>
      <c r="J1234" s="397">
        <v>98.22</v>
      </c>
      <c r="K1234" s="410">
        <v>1</v>
      </c>
      <c r="L1234" s="397">
        <v>3</v>
      </c>
      <c r="M1234" s="398">
        <v>98.22</v>
      </c>
    </row>
    <row r="1235" spans="1:13" ht="14.4" customHeight="1" x14ac:dyDescent="0.3">
      <c r="A1235" s="393" t="s">
        <v>1623</v>
      </c>
      <c r="B1235" s="394" t="s">
        <v>1489</v>
      </c>
      <c r="C1235" s="394" t="s">
        <v>1909</v>
      </c>
      <c r="D1235" s="394" t="s">
        <v>1910</v>
      </c>
      <c r="E1235" s="394" t="s">
        <v>1911</v>
      </c>
      <c r="F1235" s="397"/>
      <c r="G1235" s="397"/>
      <c r="H1235" s="410">
        <v>0</v>
      </c>
      <c r="I1235" s="397">
        <v>2</v>
      </c>
      <c r="J1235" s="397">
        <v>98.24</v>
      </c>
      <c r="K1235" s="410">
        <v>1</v>
      </c>
      <c r="L1235" s="397">
        <v>2</v>
      </c>
      <c r="M1235" s="398">
        <v>98.24</v>
      </c>
    </row>
    <row r="1236" spans="1:13" ht="14.4" customHeight="1" x14ac:dyDescent="0.3">
      <c r="A1236" s="393" t="s">
        <v>1623</v>
      </c>
      <c r="B1236" s="394" t="s">
        <v>1489</v>
      </c>
      <c r="C1236" s="394" t="s">
        <v>2001</v>
      </c>
      <c r="D1236" s="394" t="s">
        <v>1806</v>
      </c>
      <c r="E1236" s="394" t="s">
        <v>1886</v>
      </c>
      <c r="F1236" s="397"/>
      <c r="G1236" s="397"/>
      <c r="H1236" s="410">
        <v>0</v>
      </c>
      <c r="I1236" s="397">
        <v>4</v>
      </c>
      <c r="J1236" s="397">
        <v>445.48</v>
      </c>
      <c r="K1236" s="410">
        <v>1</v>
      </c>
      <c r="L1236" s="397">
        <v>4</v>
      </c>
      <c r="M1236" s="398">
        <v>445.48</v>
      </c>
    </row>
    <row r="1237" spans="1:13" ht="14.4" customHeight="1" x14ac:dyDescent="0.3">
      <c r="A1237" s="393" t="s">
        <v>1624</v>
      </c>
      <c r="B1237" s="394" t="s">
        <v>1462</v>
      </c>
      <c r="C1237" s="394" t="s">
        <v>2279</v>
      </c>
      <c r="D1237" s="394" t="s">
        <v>2280</v>
      </c>
      <c r="E1237" s="394" t="s">
        <v>587</v>
      </c>
      <c r="F1237" s="397"/>
      <c r="G1237" s="397"/>
      <c r="H1237" s="410">
        <v>0</v>
      </c>
      <c r="I1237" s="397">
        <v>4</v>
      </c>
      <c r="J1237" s="397">
        <v>761.92</v>
      </c>
      <c r="K1237" s="410">
        <v>1</v>
      </c>
      <c r="L1237" s="397">
        <v>4</v>
      </c>
      <c r="M1237" s="398">
        <v>761.92</v>
      </c>
    </row>
    <row r="1238" spans="1:13" ht="14.4" customHeight="1" x14ac:dyDescent="0.3">
      <c r="A1238" s="393" t="s">
        <v>1624</v>
      </c>
      <c r="B1238" s="394" t="s">
        <v>1462</v>
      </c>
      <c r="C1238" s="394" t="s">
        <v>1708</v>
      </c>
      <c r="D1238" s="394" t="s">
        <v>586</v>
      </c>
      <c r="E1238" s="394" t="s">
        <v>1709</v>
      </c>
      <c r="F1238" s="397"/>
      <c r="G1238" s="397"/>
      <c r="H1238" s="410">
        <v>0</v>
      </c>
      <c r="I1238" s="397">
        <v>2</v>
      </c>
      <c r="J1238" s="397">
        <v>190.48</v>
      </c>
      <c r="K1238" s="410">
        <v>1</v>
      </c>
      <c r="L1238" s="397">
        <v>2</v>
      </c>
      <c r="M1238" s="398">
        <v>190.48</v>
      </c>
    </row>
    <row r="1239" spans="1:13" ht="14.4" customHeight="1" x14ac:dyDescent="0.3">
      <c r="A1239" s="393" t="s">
        <v>1624</v>
      </c>
      <c r="B1239" s="394" t="s">
        <v>2203</v>
      </c>
      <c r="C1239" s="394" t="s">
        <v>2644</v>
      </c>
      <c r="D1239" s="394" t="s">
        <v>2205</v>
      </c>
      <c r="E1239" s="394" t="s">
        <v>2645</v>
      </c>
      <c r="F1239" s="397"/>
      <c r="G1239" s="397"/>
      <c r="H1239" s="410">
        <v>0</v>
      </c>
      <c r="I1239" s="397">
        <v>1</v>
      </c>
      <c r="J1239" s="397">
        <v>95.24</v>
      </c>
      <c r="K1239" s="410">
        <v>1</v>
      </c>
      <c r="L1239" s="397">
        <v>1</v>
      </c>
      <c r="M1239" s="398">
        <v>95.24</v>
      </c>
    </row>
    <row r="1240" spans="1:13" ht="14.4" customHeight="1" x14ac:dyDescent="0.3">
      <c r="A1240" s="393" t="s">
        <v>1624</v>
      </c>
      <c r="B1240" s="394" t="s">
        <v>1728</v>
      </c>
      <c r="C1240" s="394" t="s">
        <v>1818</v>
      </c>
      <c r="D1240" s="394" t="s">
        <v>1730</v>
      </c>
      <c r="E1240" s="394" t="s">
        <v>1819</v>
      </c>
      <c r="F1240" s="397"/>
      <c r="G1240" s="397"/>
      <c r="H1240" s="410"/>
      <c r="I1240" s="397">
        <v>1</v>
      </c>
      <c r="J1240" s="397">
        <v>0</v>
      </c>
      <c r="K1240" s="410"/>
      <c r="L1240" s="397">
        <v>1</v>
      </c>
      <c r="M1240" s="398">
        <v>0</v>
      </c>
    </row>
    <row r="1241" spans="1:13" ht="14.4" customHeight="1" x14ac:dyDescent="0.3">
      <c r="A1241" s="393" t="s">
        <v>1624</v>
      </c>
      <c r="B1241" s="394" t="s">
        <v>1467</v>
      </c>
      <c r="C1241" s="394" t="s">
        <v>2606</v>
      </c>
      <c r="D1241" s="394" t="s">
        <v>998</v>
      </c>
      <c r="E1241" s="394" t="s">
        <v>1738</v>
      </c>
      <c r="F1241" s="397"/>
      <c r="G1241" s="397"/>
      <c r="H1241" s="410">
        <v>0</v>
      </c>
      <c r="I1241" s="397">
        <v>3</v>
      </c>
      <c r="J1241" s="397">
        <v>562.77</v>
      </c>
      <c r="K1241" s="410">
        <v>1</v>
      </c>
      <c r="L1241" s="397">
        <v>3</v>
      </c>
      <c r="M1241" s="398">
        <v>562.77</v>
      </c>
    </row>
    <row r="1242" spans="1:13" ht="14.4" customHeight="1" x14ac:dyDescent="0.3">
      <c r="A1242" s="393" t="s">
        <v>1624</v>
      </c>
      <c r="B1242" s="394" t="s">
        <v>1467</v>
      </c>
      <c r="C1242" s="394" t="s">
        <v>2607</v>
      </c>
      <c r="D1242" s="394" t="s">
        <v>998</v>
      </c>
      <c r="E1242" s="394" t="s">
        <v>1740</v>
      </c>
      <c r="F1242" s="397"/>
      <c r="G1242" s="397"/>
      <c r="H1242" s="410"/>
      <c r="I1242" s="397">
        <v>5</v>
      </c>
      <c r="J1242" s="397">
        <v>0</v>
      </c>
      <c r="K1242" s="410"/>
      <c r="L1242" s="397">
        <v>5</v>
      </c>
      <c r="M1242" s="398">
        <v>0</v>
      </c>
    </row>
    <row r="1243" spans="1:13" ht="14.4" customHeight="1" x14ac:dyDescent="0.3">
      <c r="A1243" s="393" t="s">
        <v>1624</v>
      </c>
      <c r="B1243" s="394" t="s">
        <v>1467</v>
      </c>
      <c r="C1243" s="394" t="s">
        <v>2646</v>
      </c>
      <c r="D1243" s="394" t="s">
        <v>998</v>
      </c>
      <c r="E1243" s="394" t="s">
        <v>1743</v>
      </c>
      <c r="F1243" s="397">
        <v>2</v>
      </c>
      <c r="G1243" s="397">
        <v>0</v>
      </c>
      <c r="H1243" s="410"/>
      <c r="I1243" s="397"/>
      <c r="J1243" s="397"/>
      <c r="K1243" s="410"/>
      <c r="L1243" s="397">
        <v>2</v>
      </c>
      <c r="M1243" s="398">
        <v>0</v>
      </c>
    </row>
    <row r="1244" spans="1:13" ht="14.4" customHeight="1" x14ac:dyDescent="0.3">
      <c r="A1244" s="393" t="s">
        <v>1624</v>
      </c>
      <c r="B1244" s="394" t="s">
        <v>1467</v>
      </c>
      <c r="C1244" s="394" t="s">
        <v>1739</v>
      </c>
      <c r="D1244" s="394" t="s">
        <v>1737</v>
      </c>
      <c r="E1244" s="394" t="s">
        <v>1740</v>
      </c>
      <c r="F1244" s="397"/>
      <c r="G1244" s="397"/>
      <c r="H1244" s="410">
        <v>0</v>
      </c>
      <c r="I1244" s="397">
        <v>2</v>
      </c>
      <c r="J1244" s="397">
        <v>933.16</v>
      </c>
      <c r="K1244" s="410">
        <v>1</v>
      </c>
      <c r="L1244" s="397">
        <v>2</v>
      </c>
      <c r="M1244" s="398">
        <v>933.16</v>
      </c>
    </row>
    <row r="1245" spans="1:13" ht="14.4" customHeight="1" x14ac:dyDescent="0.3">
      <c r="A1245" s="393" t="s">
        <v>1624</v>
      </c>
      <c r="B1245" s="394" t="s">
        <v>1467</v>
      </c>
      <c r="C1245" s="394" t="s">
        <v>1742</v>
      </c>
      <c r="D1245" s="394" t="s">
        <v>1737</v>
      </c>
      <c r="E1245" s="394" t="s">
        <v>1743</v>
      </c>
      <c r="F1245" s="397">
        <v>1</v>
      </c>
      <c r="G1245" s="397">
        <v>0</v>
      </c>
      <c r="H1245" s="410"/>
      <c r="I1245" s="397"/>
      <c r="J1245" s="397"/>
      <c r="K1245" s="410"/>
      <c r="L1245" s="397">
        <v>1</v>
      </c>
      <c r="M1245" s="398">
        <v>0</v>
      </c>
    </row>
    <row r="1246" spans="1:13" ht="14.4" customHeight="1" x14ac:dyDescent="0.3">
      <c r="A1246" s="393" t="s">
        <v>1624</v>
      </c>
      <c r="B1246" s="394" t="s">
        <v>1745</v>
      </c>
      <c r="C1246" s="394" t="s">
        <v>2647</v>
      </c>
      <c r="D1246" s="394" t="s">
        <v>2648</v>
      </c>
      <c r="E1246" s="394" t="s">
        <v>2085</v>
      </c>
      <c r="F1246" s="397">
        <v>1</v>
      </c>
      <c r="G1246" s="397">
        <v>33.729999999999997</v>
      </c>
      <c r="H1246" s="410">
        <v>1</v>
      </c>
      <c r="I1246" s="397"/>
      <c r="J1246" s="397"/>
      <c r="K1246" s="410">
        <v>0</v>
      </c>
      <c r="L1246" s="397">
        <v>1</v>
      </c>
      <c r="M1246" s="398">
        <v>33.729999999999997</v>
      </c>
    </row>
    <row r="1247" spans="1:13" ht="14.4" customHeight="1" x14ac:dyDescent="0.3">
      <c r="A1247" s="393" t="s">
        <v>1624</v>
      </c>
      <c r="B1247" s="394" t="s">
        <v>1749</v>
      </c>
      <c r="C1247" s="394" t="s">
        <v>1750</v>
      </c>
      <c r="D1247" s="394" t="s">
        <v>1751</v>
      </c>
      <c r="E1247" s="394" t="s">
        <v>1752</v>
      </c>
      <c r="F1247" s="397"/>
      <c r="G1247" s="397"/>
      <c r="H1247" s="410">
        <v>0</v>
      </c>
      <c r="I1247" s="397">
        <v>2</v>
      </c>
      <c r="J1247" s="397">
        <v>83.78</v>
      </c>
      <c r="K1247" s="410">
        <v>1</v>
      </c>
      <c r="L1247" s="397">
        <v>2</v>
      </c>
      <c r="M1247" s="398">
        <v>83.78</v>
      </c>
    </row>
    <row r="1248" spans="1:13" ht="14.4" customHeight="1" x14ac:dyDescent="0.3">
      <c r="A1248" s="393" t="s">
        <v>1624</v>
      </c>
      <c r="B1248" s="394" t="s">
        <v>1755</v>
      </c>
      <c r="C1248" s="394" t="s">
        <v>2649</v>
      </c>
      <c r="D1248" s="394" t="s">
        <v>2650</v>
      </c>
      <c r="E1248" s="394" t="s">
        <v>2055</v>
      </c>
      <c r="F1248" s="397">
        <v>1</v>
      </c>
      <c r="G1248" s="397">
        <v>60.02</v>
      </c>
      <c r="H1248" s="410">
        <v>1</v>
      </c>
      <c r="I1248" s="397"/>
      <c r="J1248" s="397"/>
      <c r="K1248" s="410">
        <v>0</v>
      </c>
      <c r="L1248" s="397">
        <v>1</v>
      </c>
      <c r="M1248" s="398">
        <v>60.02</v>
      </c>
    </row>
    <row r="1249" spans="1:13" ht="14.4" customHeight="1" x14ac:dyDescent="0.3">
      <c r="A1249" s="393" t="s">
        <v>1624</v>
      </c>
      <c r="B1249" s="394" t="s">
        <v>1507</v>
      </c>
      <c r="C1249" s="394" t="s">
        <v>2651</v>
      </c>
      <c r="D1249" s="394" t="s">
        <v>1393</v>
      </c>
      <c r="E1249" s="394" t="s">
        <v>2652</v>
      </c>
      <c r="F1249" s="397">
        <v>1</v>
      </c>
      <c r="G1249" s="397">
        <v>0</v>
      </c>
      <c r="H1249" s="410"/>
      <c r="I1249" s="397"/>
      <c r="J1249" s="397"/>
      <c r="K1249" s="410"/>
      <c r="L1249" s="397">
        <v>1</v>
      </c>
      <c r="M1249" s="398">
        <v>0</v>
      </c>
    </row>
    <row r="1250" spans="1:13" ht="14.4" customHeight="1" x14ac:dyDescent="0.3">
      <c r="A1250" s="393" t="s">
        <v>1624</v>
      </c>
      <c r="B1250" s="394" t="s">
        <v>1764</v>
      </c>
      <c r="C1250" s="394" t="s">
        <v>1765</v>
      </c>
      <c r="D1250" s="394" t="s">
        <v>1766</v>
      </c>
      <c r="E1250" s="394" t="s">
        <v>1767</v>
      </c>
      <c r="F1250" s="397">
        <v>1</v>
      </c>
      <c r="G1250" s="397">
        <v>0</v>
      </c>
      <c r="H1250" s="410"/>
      <c r="I1250" s="397"/>
      <c r="J1250" s="397"/>
      <c r="K1250" s="410"/>
      <c r="L1250" s="397">
        <v>1</v>
      </c>
      <c r="M1250" s="398">
        <v>0</v>
      </c>
    </row>
    <row r="1251" spans="1:13" ht="14.4" customHeight="1" x14ac:dyDescent="0.3">
      <c r="A1251" s="393" t="s">
        <v>1624</v>
      </c>
      <c r="B1251" s="394" t="s">
        <v>1764</v>
      </c>
      <c r="C1251" s="394" t="s">
        <v>2653</v>
      </c>
      <c r="D1251" s="394" t="s">
        <v>1766</v>
      </c>
      <c r="E1251" s="394" t="s">
        <v>2019</v>
      </c>
      <c r="F1251" s="397">
        <v>1</v>
      </c>
      <c r="G1251" s="397">
        <v>0</v>
      </c>
      <c r="H1251" s="410"/>
      <c r="I1251" s="397"/>
      <c r="J1251" s="397"/>
      <c r="K1251" s="410"/>
      <c r="L1251" s="397">
        <v>1</v>
      </c>
      <c r="M1251" s="398">
        <v>0</v>
      </c>
    </row>
    <row r="1252" spans="1:13" ht="14.4" customHeight="1" x14ac:dyDescent="0.3">
      <c r="A1252" s="393" t="s">
        <v>1624</v>
      </c>
      <c r="B1252" s="394" t="s">
        <v>1768</v>
      </c>
      <c r="C1252" s="394" t="s">
        <v>2102</v>
      </c>
      <c r="D1252" s="394" t="s">
        <v>2103</v>
      </c>
      <c r="E1252" s="394" t="s">
        <v>2104</v>
      </c>
      <c r="F1252" s="397"/>
      <c r="G1252" s="397"/>
      <c r="H1252" s="410">
        <v>0</v>
      </c>
      <c r="I1252" s="397">
        <v>1</v>
      </c>
      <c r="J1252" s="397">
        <v>37.96</v>
      </c>
      <c r="K1252" s="410">
        <v>1</v>
      </c>
      <c r="L1252" s="397">
        <v>1</v>
      </c>
      <c r="M1252" s="398">
        <v>37.96</v>
      </c>
    </row>
    <row r="1253" spans="1:13" ht="14.4" customHeight="1" x14ac:dyDescent="0.3">
      <c r="A1253" s="393" t="s">
        <v>1624</v>
      </c>
      <c r="B1253" s="394" t="s">
        <v>1512</v>
      </c>
      <c r="C1253" s="394" t="s">
        <v>2654</v>
      </c>
      <c r="D1253" s="394" t="s">
        <v>2026</v>
      </c>
      <c r="E1253" s="394" t="s">
        <v>2625</v>
      </c>
      <c r="F1253" s="397">
        <v>1</v>
      </c>
      <c r="G1253" s="397">
        <v>0</v>
      </c>
      <c r="H1253" s="410"/>
      <c r="I1253" s="397"/>
      <c r="J1253" s="397"/>
      <c r="K1253" s="410"/>
      <c r="L1253" s="397">
        <v>1</v>
      </c>
      <c r="M1253" s="398">
        <v>0</v>
      </c>
    </row>
    <row r="1254" spans="1:13" ht="14.4" customHeight="1" x14ac:dyDescent="0.3">
      <c r="A1254" s="393" t="s">
        <v>1624</v>
      </c>
      <c r="B1254" s="394" t="s">
        <v>2111</v>
      </c>
      <c r="C1254" s="394" t="s">
        <v>2112</v>
      </c>
      <c r="D1254" s="394" t="s">
        <v>2113</v>
      </c>
      <c r="E1254" s="394" t="s">
        <v>2114</v>
      </c>
      <c r="F1254" s="397"/>
      <c r="G1254" s="397"/>
      <c r="H1254" s="410">
        <v>0</v>
      </c>
      <c r="I1254" s="397">
        <v>1</v>
      </c>
      <c r="J1254" s="397">
        <v>249.54</v>
      </c>
      <c r="K1254" s="410">
        <v>1</v>
      </c>
      <c r="L1254" s="397">
        <v>1</v>
      </c>
      <c r="M1254" s="398">
        <v>249.54</v>
      </c>
    </row>
    <row r="1255" spans="1:13" ht="14.4" customHeight="1" x14ac:dyDescent="0.3">
      <c r="A1255" s="393" t="s">
        <v>1624</v>
      </c>
      <c r="B1255" s="394" t="s">
        <v>1895</v>
      </c>
      <c r="C1255" s="394" t="s">
        <v>2056</v>
      </c>
      <c r="D1255" s="394" t="s">
        <v>1897</v>
      </c>
      <c r="E1255" s="394" t="s">
        <v>731</v>
      </c>
      <c r="F1255" s="397"/>
      <c r="G1255" s="397"/>
      <c r="H1255" s="410">
        <v>0</v>
      </c>
      <c r="I1255" s="397">
        <v>1</v>
      </c>
      <c r="J1255" s="397">
        <v>262.33999999999997</v>
      </c>
      <c r="K1255" s="410">
        <v>1</v>
      </c>
      <c r="L1255" s="397">
        <v>1</v>
      </c>
      <c r="M1255" s="398">
        <v>262.33999999999997</v>
      </c>
    </row>
    <row r="1256" spans="1:13" ht="14.4" customHeight="1" x14ac:dyDescent="0.3">
      <c r="A1256" s="393" t="s">
        <v>1624</v>
      </c>
      <c r="B1256" s="394" t="s">
        <v>1473</v>
      </c>
      <c r="C1256" s="394" t="s">
        <v>2655</v>
      </c>
      <c r="D1256" s="394" t="s">
        <v>1016</v>
      </c>
      <c r="E1256" s="394" t="s">
        <v>1474</v>
      </c>
      <c r="F1256" s="397">
        <v>1</v>
      </c>
      <c r="G1256" s="397">
        <v>0</v>
      </c>
      <c r="H1256" s="410"/>
      <c r="I1256" s="397"/>
      <c r="J1256" s="397"/>
      <c r="K1256" s="410"/>
      <c r="L1256" s="397">
        <v>1</v>
      </c>
      <c r="M1256" s="398">
        <v>0</v>
      </c>
    </row>
    <row r="1257" spans="1:13" ht="14.4" customHeight="1" x14ac:dyDescent="0.3">
      <c r="A1257" s="393" t="s">
        <v>1624</v>
      </c>
      <c r="B1257" s="394" t="s">
        <v>1480</v>
      </c>
      <c r="C1257" s="394" t="s">
        <v>1954</v>
      </c>
      <c r="D1257" s="394" t="s">
        <v>1481</v>
      </c>
      <c r="E1257" s="394" t="s">
        <v>1955</v>
      </c>
      <c r="F1257" s="397">
        <v>5</v>
      </c>
      <c r="G1257" s="397">
        <v>0</v>
      </c>
      <c r="H1257" s="410"/>
      <c r="I1257" s="397"/>
      <c r="J1257" s="397"/>
      <c r="K1257" s="410"/>
      <c r="L1257" s="397">
        <v>5</v>
      </c>
      <c r="M1257" s="398">
        <v>0</v>
      </c>
    </row>
    <row r="1258" spans="1:13" ht="14.4" customHeight="1" x14ac:dyDescent="0.3">
      <c r="A1258" s="393" t="s">
        <v>1624</v>
      </c>
      <c r="B1258" s="394" t="s">
        <v>1480</v>
      </c>
      <c r="C1258" s="394" t="s">
        <v>1096</v>
      </c>
      <c r="D1258" s="394" t="s">
        <v>1481</v>
      </c>
      <c r="E1258" s="394" t="s">
        <v>1482</v>
      </c>
      <c r="F1258" s="397"/>
      <c r="G1258" s="397"/>
      <c r="H1258" s="410">
        <v>0</v>
      </c>
      <c r="I1258" s="397">
        <v>13</v>
      </c>
      <c r="J1258" s="397">
        <v>4333.03</v>
      </c>
      <c r="K1258" s="410">
        <v>1</v>
      </c>
      <c r="L1258" s="397">
        <v>13</v>
      </c>
      <c r="M1258" s="398">
        <v>4333.03</v>
      </c>
    </row>
    <row r="1259" spans="1:13" ht="14.4" customHeight="1" x14ac:dyDescent="0.3">
      <c r="A1259" s="393" t="s">
        <v>1624</v>
      </c>
      <c r="B1259" s="394" t="s">
        <v>1485</v>
      </c>
      <c r="C1259" s="394" t="s">
        <v>1845</v>
      </c>
      <c r="D1259" s="394" t="s">
        <v>1846</v>
      </c>
      <c r="E1259" s="394" t="s">
        <v>1717</v>
      </c>
      <c r="F1259" s="397"/>
      <c r="G1259" s="397"/>
      <c r="H1259" s="410">
        <v>0</v>
      </c>
      <c r="I1259" s="397">
        <v>1</v>
      </c>
      <c r="J1259" s="397">
        <v>184.22</v>
      </c>
      <c r="K1259" s="410">
        <v>1</v>
      </c>
      <c r="L1259" s="397">
        <v>1</v>
      </c>
      <c r="M1259" s="398">
        <v>184.22</v>
      </c>
    </row>
    <row r="1260" spans="1:13" ht="14.4" customHeight="1" x14ac:dyDescent="0.3">
      <c r="A1260" s="393" t="s">
        <v>1624</v>
      </c>
      <c r="B1260" s="394" t="s">
        <v>1485</v>
      </c>
      <c r="C1260" s="394" t="s">
        <v>1971</v>
      </c>
      <c r="D1260" s="394" t="s">
        <v>1846</v>
      </c>
      <c r="E1260" s="394" t="s">
        <v>1792</v>
      </c>
      <c r="F1260" s="397">
        <v>1</v>
      </c>
      <c r="G1260" s="397">
        <v>0</v>
      </c>
      <c r="H1260" s="410"/>
      <c r="I1260" s="397"/>
      <c r="J1260" s="397"/>
      <c r="K1260" s="410"/>
      <c r="L1260" s="397">
        <v>1</v>
      </c>
      <c r="M1260" s="398">
        <v>0</v>
      </c>
    </row>
    <row r="1261" spans="1:13" ht="14.4" customHeight="1" x14ac:dyDescent="0.3">
      <c r="A1261" s="393" t="s">
        <v>1624</v>
      </c>
      <c r="B1261" s="394" t="s">
        <v>1486</v>
      </c>
      <c r="C1261" s="394" t="s">
        <v>2512</v>
      </c>
      <c r="D1261" s="394" t="s">
        <v>1791</v>
      </c>
      <c r="E1261" s="394" t="s">
        <v>2513</v>
      </c>
      <c r="F1261" s="397">
        <v>2</v>
      </c>
      <c r="G1261" s="397">
        <v>0</v>
      </c>
      <c r="H1261" s="410"/>
      <c r="I1261" s="397"/>
      <c r="J1261" s="397"/>
      <c r="K1261" s="410"/>
      <c r="L1261" s="397">
        <v>2</v>
      </c>
      <c r="M1261" s="398">
        <v>0</v>
      </c>
    </row>
    <row r="1262" spans="1:13" ht="14.4" customHeight="1" x14ac:dyDescent="0.3">
      <c r="A1262" s="393" t="s">
        <v>1624</v>
      </c>
      <c r="B1262" s="394" t="s">
        <v>1486</v>
      </c>
      <c r="C1262" s="394" t="s">
        <v>1790</v>
      </c>
      <c r="D1262" s="394" t="s">
        <v>1791</v>
      </c>
      <c r="E1262" s="394" t="s">
        <v>1792</v>
      </c>
      <c r="F1262" s="397"/>
      <c r="G1262" s="397"/>
      <c r="H1262" s="410">
        <v>0</v>
      </c>
      <c r="I1262" s="397">
        <v>2</v>
      </c>
      <c r="J1262" s="397">
        <v>799.84</v>
      </c>
      <c r="K1262" s="410">
        <v>1</v>
      </c>
      <c r="L1262" s="397">
        <v>2</v>
      </c>
      <c r="M1262" s="398">
        <v>799.84</v>
      </c>
    </row>
    <row r="1263" spans="1:13" ht="14.4" customHeight="1" x14ac:dyDescent="0.3">
      <c r="A1263" s="393" t="s">
        <v>1624</v>
      </c>
      <c r="B1263" s="394" t="s">
        <v>1796</v>
      </c>
      <c r="C1263" s="394" t="s">
        <v>2344</v>
      </c>
      <c r="D1263" s="394" t="s">
        <v>1798</v>
      </c>
      <c r="E1263" s="394" t="s">
        <v>2345</v>
      </c>
      <c r="F1263" s="397">
        <v>1</v>
      </c>
      <c r="G1263" s="397">
        <v>47.63</v>
      </c>
      <c r="H1263" s="410">
        <v>1</v>
      </c>
      <c r="I1263" s="397"/>
      <c r="J1263" s="397"/>
      <c r="K1263" s="410">
        <v>0</v>
      </c>
      <c r="L1263" s="397">
        <v>1</v>
      </c>
      <c r="M1263" s="398">
        <v>47.63</v>
      </c>
    </row>
    <row r="1264" spans="1:13" ht="14.4" customHeight="1" x14ac:dyDescent="0.3">
      <c r="A1264" s="393" t="s">
        <v>1624</v>
      </c>
      <c r="B1264" s="394" t="s">
        <v>1489</v>
      </c>
      <c r="C1264" s="394" t="s">
        <v>1884</v>
      </c>
      <c r="D1264" s="394" t="s">
        <v>1885</v>
      </c>
      <c r="E1264" s="394" t="s">
        <v>1886</v>
      </c>
      <c r="F1264" s="397">
        <v>1</v>
      </c>
      <c r="G1264" s="397">
        <v>124.51</v>
      </c>
      <c r="H1264" s="410">
        <v>1</v>
      </c>
      <c r="I1264" s="397"/>
      <c r="J1264" s="397"/>
      <c r="K1264" s="410">
        <v>0</v>
      </c>
      <c r="L1264" s="397">
        <v>1</v>
      </c>
      <c r="M1264" s="398">
        <v>124.51</v>
      </c>
    </row>
    <row r="1265" spans="1:13" ht="14.4" customHeight="1" x14ac:dyDescent="0.3">
      <c r="A1265" s="393" t="s">
        <v>1624</v>
      </c>
      <c r="B1265" s="394" t="s">
        <v>1491</v>
      </c>
      <c r="C1265" s="394" t="s">
        <v>1969</v>
      </c>
      <c r="D1265" s="394" t="s">
        <v>1970</v>
      </c>
      <c r="E1265" s="394" t="s">
        <v>1493</v>
      </c>
      <c r="F1265" s="397">
        <v>1</v>
      </c>
      <c r="G1265" s="397">
        <v>6.98</v>
      </c>
      <c r="H1265" s="410">
        <v>1</v>
      </c>
      <c r="I1265" s="397"/>
      <c r="J1265" s="397"/>
      <c r="K1265" s="410">
        <v>0</v>
      </c>
      <c r="L1265" s="397">
        <v>1</v>
      </c>
      <c r="M1265" s="398">
        <v>6.98</v>
      </c>
    </row>
    <row r="1266" spans="1:13" ht="14.4" customHeight="1" x14ac:dyDescent="0.3">
      <c r="A1266" s="393" t="s">
        <v>1624</v>
      </c>
      <c r="B1266" s="394" t="s">
        <v>1718</v>
      </c>
      <c r="C1266" s="394" t="s">
        <v>1722</v>
      </c>
      <c r="D1266" s="394" t="s">
        <v>1720</v>
      </c>
      <c r="E1266" s="394" t="s">
        <v>1723</v>
      </c>
      <c r="F1266" s="397"/>
      <c r="G1266" s="397"/>
      <c r="H1266" s="410">
        <v>0</v>
      </c>
      <c r="I1266" s="397">
        <v>1</v>
      </c>
      <c r="J1266" s="397">
        <v>275.48</v>
      </c>
      <c r="K1266" s="410">
        <v>1</v>
      </c>
      <c r="L1266" s="397">
        <v>1</v>
      </c>
      <c r="M1266" s="398">
        <v>275.48</v>
      </c>
    </row>
    <row r="1267" spans="1:13" ht="14.4" customHeight="1" x14ac:dyDescent="0.3">
      <c r="A1267" s="393" t="s">
        <v>1624</v>
      </c>
      <c r="B1267" s="394" t="s">
        <v>1500</v>
      </c>
      <c r="C1267" s="394" t="s">
        <v>2018</v>
      </c>
      <c r="D1267" s="394" t="s">
        <v>1052</v>
      </c>
      <c r="E1267" s="394" t="s">
        <v>2019</v>
      </c>
      <c r="F1267" s="397"/>
      <c r="G1267" s="397"/>
      <c r="H1267" s="410"/>
      <c r="I1267" s="397">
        <v>1</v>
      </c>
      <c r="J1267" s="397">
        <v>0</v>
      </c>
      <c r="K1267" s="410"/>
      <c r="L1267" s="397">
        <v>1</v>
      </c>
      <c r="M1267" s="398">
        <v>0</v>
      </c>
    </row>
    <row r="1268" spans="1:13" ht="14.4" customHeight="1" x14ac:dyDescent="0.3">
      <c r="A1268" s="393" t="s">
        <v>1624</v>
      </c>
      <c r="B1268" s="394" t="s">
        <v>1500</v>
      </c>
      <c r="C1268" s="394" t="s">
        <v>2060</v>
      </c>
      <c r="D1268" s="394" t="s">
        <v>2023</v>
      </c>
      <c r="E1268" s="394" t="s">
        <v>871</v>
      </c>
      <c r="F1268" s="397">
        <v>1</v>
      </c>
      <c r="G1268" s="397">
        <v>413.22</v>
      </c>
      <c r="H1268" s="410">
        <v>1</v>
      </c>
      <c r="I1268" s="397"/>
      <c r="J1268" s="397"/>
      <c r="K1268" s="410">
        <v>0</v>
      </c>
      <c r="L1268" s="397">
        <v>1</v>
      </c>
      <c r="M1268" s="398">
        <v>413.22</v>
      </c>
    </row>
    <row r="1269" spans="1:13" ht="14.4" customHeight="1" x14ac:dyDescent="0.3">
      <c r="A1269" s="393" t="s">
        <v>1625</v>
      </c>
      <c r="B1269" s="394" t="s">
        <v>1827</v>
      </c>
      <c r="C1269" s="394" t="s">
        <v>2045</v>
      </c>
      <c r="D1269" s="394" t="s">
        <v>1832</v>
      </c>
      <c r="E1269" s="394" t="s">
        <v>2046</v>
      </c>
      <c r="F1269" s="397"/>
      <c r="G1269" s="397"/>
      <c r="H1269" s="410">
        <v>0</v>
      </c>
      <c r="I1269" s="397">
        <v>4</v>
      </c>
      <c r="J1269" s="397">
        <v>1017.72</v>
      </c>
      <c r="K1269" s="410">
        <v>1</v>
      </c>
      <c r="L1269" s="397">
        <v>4</v>
      </c>
      <c r="M1269" s="398">
        <v>1017.72</v>
      </c>
    </row>
    <row r="1270" spans="1:13" ht="14.4" customHeight="1" x14ac:dyDescent="0.3">
      <c r="A1270" s="393" t="s">
        <v>1625</v>
      </c>
      <c r="B1270" s="394" t="s">
        <v>1834</v>
      </c>
      <c r="C1270" s="394" t="s">
        <v>1835</v>
      </c>
      <c r="D1270" s="394" t="s">
        <v>1836</v>
      </c>
      <c r="E1270" s="394" t="s">
        <v>1837</v>
      </c>
      <c r="F1270" s="397"/>
      <c r="G1270" s="397"/>
      <c r="H1270" s="410">
        <v>0</v>
      </c>
      <c r="I1270" s="397">
        <v>2</v>
      </c>
      <c r="J1270" s="397">
        <v>83.1</v>
      </c>
      <c r="K1270" s="410">
        <v>1</v>
      </c>
      <c r="L1270" s="397">
        <v>2</v>
      </c>
      <c r="M1270" s="398">
        <v>83.1</v>
      </c>
    </row>
    <row r="1271" spans="1:13" ht="14.4" customHeight="1" x14ac:dyDescent="0.3">
      <c r="A1271" s="393" t="s">
        <v>1625</v>
      </c>
      <c r="B1271" s="394" t="s">
        <v>1480</v>
      </c>
      <c r="C1271" s="394" t="s">
        <v>1096</v>
      </c>
      <c r="D1271" s="394" t="s">
        <v>1481</v>
      </c>
      <c r="E1271" s="394" t="s">
        <v>1482</v>
      </c>
      <c r="F1271" s="397"/>
      <c r="G1271" s="397"/>
      <c r="H1271" s="410">
        <v>0</v>
      </c>
      <c r="I1271" s="397">
        <v>2</v>
      </c>
      <c r="J1271" s="397">
        <v>666.62</v>
      </c>
      <c r="K1271" s="410">
        <v>1</v>
      </c>
      <c r="L1271" s="397">
        <v>2</v>
      </c>
      <c r="M1271" s="398">
        <v>666.62</v>
      </c>
    </row>
    <row r="1272" spans="1:13" ht="14.4" customHeight="1" x14ac:dyDescent="0.3">
      <c r="A1272" s="393" t="s">
        <v>1625</v>
      </c>
      <c r="B1272" s="394" t="s">
        <v>1480</v>
      </c>
      <c r="C1272" s="394" t="s">
        <v>1841</v>
      </c>
      <c r="D1272" s="394" t="s">
        <v>1842</v>
      </c>
      <c r="E1272" s="394" t="s">
        <v>1843</v>
      </c>
      <c r="F1272" s="397"/>
      <c r="G1272" s="397"/>
      <c r="H1272" s="410">
        <v>0</v>
      </c>
      <c r="I1272" s="397">
        <v>2</v>
      </c>
      <c r="J1272" s="397">
        <v>666.62</v>
      </c>
      <c r="K1272" s="410">
        <v>1</v>
      </c>
      <c r="L1272" s="397">
        <v>2</v>
      </c>
      <c r="M1272" s="398">
        <v>666.62</v>
      </c>
    </row>
    <row r="1273" spans="1:13" ht="14.4" customHeight="1" x14ac:dyDescent="0.3">
      <c r="A1273" s="393" t="s">
        <v>1625</v>
      </c>
      <c r="B1273" s="394" t="s">
        <v>1485</v>
      </c>
      <c r="C1273" s="394" t="s">
        <v>2047</v>
      </c>
      <c r="D1273" s="394" t="s">
        <v>2048</v>
      </c>
      <c r="E1273" s="394" t="s">
        <v>2049</v>
      </c>
      <c r="F1273" s="397"/>
      <c r="G1273" s="397"/>
      <c r="H1273" s="410">
        <v>0</v>
      </c>
      <c r="I1273" s="397">
        <v>3</v>
      </c>
      <c r="J1273" s="397">
        <v>414.48</v>
      </c>
      <c r="K1273" s="410">
        <v>1</v>
      </c>
      <c r="L1273" s="397">
        <v>3</v>
      </c>
      <c r="M1273" s="398">
        <v>414.48</v>
      </c>
    </row>
    <row r="1274" spans="1:13" ht="14.4" customHeight="1" x14ac:dyDescent="0.3">
      <c r="A1274" s="393" t="s">
        <v>1625</v>
      </c>
      <c r="B1274" s="394" t="s">
        <v>1485</v>
      </c>
      <c r="C1274" s="394" t="s">
        <v>1845</v>
      </c>
      <c r="D1274" s="394" t="s">
        <v>1846</v>
      </c>
      <c r="E1274" s="394" t="s">
        <v>1717</v>
      </c>
      <c r="F1274" s="397"/>
      <c r="G1274" s="397"/>
      <c r="H1274" s="410">
        <v>0</v>
      </c>
      <c r="I1274" s="397">
        <v>6</v>
      </c>
      <c r="J1274" s="397">
        <v>1105.32</v>
      </c>
      <c r="K1274" s="410">
        <v>1</v>
      </c>
      <c r="L1274" s="397">
        <v>6</v>
      </c>
      <c r="M1274" s="398">
        <v>1105.32</v>
      </c>
    </row>
    <row r="1275" spans="1:13" ht="14.4" customHeight="1" x14ac:dyDescent="0.3">
      <c r="A1275" s="393" t="s">
        <v>1625</v>
      </c>
      <c r="B1275" s="394" t="s">
        <v>1710</v>
      </c>
      <c r="C1275" s="394" t="s">
        <v>1711</v>
      </c>
      <c r="D1275" s="394" t="s">
        <v>1712</v>
      </c>
      <c r="E1275" s="394" t="s">
        <v>1713</v>
      </c>
      <c r="F1275" s="397"/>
      <c r="G1275" s="397"/>
      <c r="H1275" s="410">
        <v>0</v>
      </c>
      <c r="I1275" s="397">
        <v>5</v>
      </c>
      <c r="J1275" s="397">
        <v>349.3</v>
      </c>
      <c r="K1275" s="410">
        <v>1</v>
      </c>
      <c r="L1275" s="397">
        <v>5</v>
      </c>
      <c r="M1275" s="398">
        <v>349.3</v>
      </c>
    </row>
    <row r="1276" spans="1:13" ht="14.4" customHeight="1" x14ac:dyDescent="0.3">
      <c r="A1276" s="393" t="s">
        <v>1626</v>
      </c>
      <c r="B1276" s="394" t="s">
        <v>1462</v>
      </c>
      <c r="C1276" s="394" t="s">
        <v>2279</v>
      </c>
      <c r="D1276" s="394" t="s">
        <v>2280</v>
      </c>
      <c r="E1276" s="394" t="s">
        <v>587</v>
      </c>
      <c r="F1276" s="397"/>
      <c r="G1276" s="397"/>
      <c r="H1276" s="410">
        <v>0</v>
      </c>
      <c r="I1276" s="397">
        <v>1</v>
      </c>
      <c r="J1276" s="397">
        <v>190.48</v>
      </c>
      <c r="K1276" s="410">
        <v>1</v>
      </c>
      <c r="L1276" s="397">
        <v>1</v>
      </c>
      <c r="M1276" s="398">
        <v>190.48</v>
      </c>
    </row>
    <row r="1277" spans="1:13" ht="14.4" customHeight="1" x14ac:dyDescent="0.3">
      <c r="A1277" s="393" t="s">
        <v>1626</v>
      </c>
      <c r="B1277" s="394" t="s">
        <v>1480</v>
      </c>
      <c r="C1277" s="394" t="s">
        <v>1855</v>
      </c>
      <c r="D1277" s="394" t="s">
        <v>1856</v>
      </c>
      <c r="E1277" s="394" t="s">
        <v>1482</v>
      </c>
      <c r="F1277" s="397">
        <v>4</v>
      </c>
      <c r="G1277" s="397">
        <v>1333.24</v>
      </c>
      <c r="H1277" s="410">
        <v>1</v>
      </c>
      <c r="I1277" s="397"/>
      <c r="J1277" s="397"/>
      <c r="K1277" s="410">
        <v>0</v>
      </c>
      <c r="L1277" s="397">
        <v>4</v>
      </c>
      <c r="M1277" s="398">
        <v>1333.24</v>
      </c>
    </row>
    <row r="1278" spans="1:13" ht="14.4" customHeight="1" x14ac:dyDescent="0.3">
      <c r="A1278" s="393" t="s">
        <v>1626</v>
      </c>
      <c r="B1278" s="394" t="s">
        <v>1480</v>
      </c>
      <c r="C1278" s="394" t="s">
        <v>1096</v>
      </c>
      <c r="D1278" s="394" t="s">
        <v>1481</v>
      </c>
      <c r="E1278" s="394" t="s">
        <v>1482</v>
      </c>
      <c r="F1278" s="397"/>
      <c r="G1278" s="397"/>
      <c r="H1278" s="410">
        <v>0</v>
      </c>
      <c r="I1278" s="397">
        <v>4</v>
      </c>
      <c r="J1278" s="397">
        <v>1333.24</v>
      </c>
      <c r="K1278" s="410">
        <v>1</v>
      </c>
      <c r="L1278" s="397">
        <v>4</v>
      </c>
      <c r="M1278" s="398">
        <v>1333.24</v>
      </c>
    </row>
    <row r="1279" spans="1:13" ht="14.4" customHeight="1" x14ac:dyDescent="0.3">
      <c r="A1279" s="393" t="s">
        <v>1626</v>
      </c>
      <c r="B1279" s="394" t="s">
        <v>1489</v>
      </c>
      <c r="C1279" s="394" t="s">
        <v>2656</v>
      </c>
      <c r="D1279" s="394" t="s">
        <v>2657</v>
      </c>
      <c r="E1279" s="394" t="s">
        <v>1218</v>
      </c>
      <c r="F1279" s="397">
        <v>1</v>
      </c>
      <c r="G1279" s="397">
        <v>166.07</v>
      </c>
      <c r="H1279" s="410">
        <v>1</v>
      </c>
      <c r="I1279" s="397"/>
      <c r="J1279" s="397"/>
      <c r="K1279" s="410">
        <v>0</v>
      </c>
      <c r="L1279" s="397">
        <v>1</v>
      </c>
      <c r="M1279" s="398">
        <v>166.07</v>
      </c>
    </row>
    <row r="1280" spans="1:13" ht="14.4" customHeight="1" x14ac:dyDescent="0.3">
      <c r="A1280" s="393" t="s">
        <v>1627</v>
      </c>
      <c r="B1280" s="394" t="s">
        <v>1485</v>
      </c>
      <c r="C1280" s="394" t="s">
        <v>1845</v>
      </c>
      <c r="D1280" s="394" t="s">
        <v>1846</v>
      </c>
      <c r="E1280" s="394" t="s">
        <v>1717</v>
      </c>
      <c r="F1280" s="397"/>
      <c r="G1280" s="397"/>
      <c r="H1280" s="410">
        <v>0</v>
      </c>
      <c r="I1280" s="397">
        <v>3</v>
      </c>
      <c r="J1280" s="397">
        <v>552.66</v>
      </c>
      <c r="K1280" s="410">
        <v>1</v>
      </c>
      <c r="L1280" s="397">
        <v>3</v>
      </c>
      <c r="M1280" s="398">
        <v>552.66</v>
      </c>
    </row>
    <row r="1281" spans="1:13" ht="14.4" customHeight="1" x14ac:dyDescent="0.3">
      <c r="A1281" s="393" t="s">
        <v>1628</v>
      </c>
      <c r="B1281" s="394" t="s">
        <v>1462</v>
      </c>
      <c r="C1281" s="394" t="s">
        <v>2279</v>
      </c>
      <c r="D1281" s="394" t="s">
        <v>2280</v>
      </c>
      <c r="E1281" s="394" t="s">
        <v>587</v>
      </c>
      <c r="F1281" s="397"/>
      <c r="G1281" s="397"/>
      <c r="H1281" s="410">
        <v>0</v>
      </c>
      <c r="I1281" s="397">
        <v>2</v>
      </c>
      <c r="J1281" s="397">
        <v>380.96</v>
      </c>
      <c r="K1281" s="410">
        <v>1</v>
      </c>
      <c r="L1281" s="397">
        <v>2</v>
      </c>
      <c r="M1281" s="398">
        <v>380.96</v>
      </c>
    </row>
    <row r="1282" spans="1:13" ht="14.4" customHeight="1" x14ac:dyDescent="0.3">
      <c r="A1282" s="393" t="s">
        <v>1628</v>
      </c>
      <c r="B1282" s="394" t="s">
        <v>1462</v>
      </c>
      <c r="C1282" s="394" t="s">
        <v>1708</v>
      </c>
      <c r="D1282" s="394" t="s">
        <v>586</v>
      </c>
      <c r="E1282" s="394" t="s">
        <v>1709</v>
      </c>
      <c r="F1282" s="397"/>
      <c r="G1282" s="397"/>
      <c r="H1282" s="410">
        <v>0</v>
      </c>
      <c r="I1282" s="397">
        <v>1</v>
      </c>
      <c r="J1282" s="397">
        <v>95.24</v>
      </c>
      <c r="K1282" s="410">
        <v>1</v>
      </c>
      <c r="L1282" s="397">
        <v>1</v>
      </c>
      <c r="M1282" s="398">
        <v>95.24</v>
      </c>
    </row>
    <row r="1283" spans="1:13" ht="14.4" customHeight="1" x14ac:dyDescent="0.3">
      <c r="A1283" s="393" t="s">
        <v>1628</v>
      </c>
      <c r="B1283" s="394" t="s">
        <v>1462</v>
      </c>
      <c r="C1283" s="394" t="s">
        <v>585</v>
      </c>
      <c r="D1283" s="394" t="s">
        <v>586</v>
      </c>
      <c r="E1283" s="394" t="s">
        <v>587</v>
      </c>
      <c r="F1283" s="397"/>
      <c r="G1283" s="397"/>
      <c r="H1283" s="410">
        <v>0</v>
      </c>
      <c r="I1283" s="397">
        <v>1</v>
      </c>
      <c r="J1283" s="397">
        <v>190.48</v>
      </c>
      <c r="K1283" s="410">
        <v>1</v>
      </c>
      <c r="L1283" s="397">
        <v>1</v>
      </c>
      <c r="M1283" s="398">
        <v>190.48</v>
      </c>
    </row>
    <row r="1284" spans="1:13" ht="14.4" customHeight="1" x14ac:dyDescent="0.3">
      <c r="A1284" s="393" t="s">
        <v>1628</v>
      </c>
      <c r="B1284" s="394" t="s">
        <v>1467</v>
      </c>
      <c r="C1284" s="394" t="s">
        <v>2606</v>
      </c>
      <c r="D1284" s="394" t="s">
        <v>998</v>
      </c>
      <c r="E1284" s="394" t="s">
        <v>1738</v>
      </c>
      <c r="F1284" s="397"/>
      <c r="G1284" s="397"/>
      <c r="H1284" s="410">
        <v>0</v>
      </c>
      <c r="I1284" s="397">
        <v>1</v>
      </c>
      <c r="J1284" s="397">
        <v>187.59</v>
      </c>
      <c r="K1284" s="410">
        <v>1</v>
      </c>
      <c r="L1284" s="397">
        <v>1</v>
      </c>
      <c r="M1284" s="398">
        <v>187.59</v>
      </c>
    </row>
    <row r="1285" spans="1:13" ht="14.4" customHeight="1" x14ac:dyDescent="0.3">
      <c r="A1285" s="393" t="s">
        <v>1628</v>
      </c>
      <c r="B1285" s="394" t="s">
        <v>1468</v>
      </c>
      <c r="C1285" s="394" t="s">
        <v>2291</v>
      </c>
      <c r="D1285" s="394" t="s">
        <v>1572</v>
      </c>
      <c r="E1285" s="394"/>
      <c r="F1285" s="397">
        <v>1</v>
      </c>
      <c r="G1285" s="397">
        <v>1492.58</v>
      </c>
      <c r="H1285" s="410">
        <v>1</v>
      </c>
      <c r="I1285" s="397"/>
      <c r="J1285" s="397"/>
      <c r="K1285" s="410">
        <v>0</v>
      </c>
      <c r="L1285" s="397">
        <v>1</v>
      </c>
      <c r="M1285" s="398">
        <v>1492.58</v>
      </c>
    </row>
    <row r="1286" spans="1:13" ht="14.4" customHeight="1" x14ac:dyDescent="0.3">
      <c r="A1286" s="393" t="s">
        <v>1628</v>
      </c>
      <c r="B1286" s="394" t="s">
        <v>1468</v>
      </c>
      <c r="C1286" s="394" t="s">
        <v>1033</v>
      </c>
      <c r="D1286" s="394" t="s">
        <v>1034</v>
      </c>
      <c r="E1286" s="394" t="s">
        <v>1035</v>
      </c>
      <c r="F1286" s="397"/>
      <c r="G1286" s="397"/>
      <c r="H1286" s="410">
        <v>0</v>
      </c>
      <c r="I1286" s="397">
        <v>3</v>
      </c>
      <c r="J1286" s="397">
        <v>1244.5500000000002</v>
      </c>
      <c r="K1286" s="410">
        <v>1</v>
      </c>
      <c r="L1286" s="397">
        <v>3</v>
      </c>
      <c r="M1286" s="398">
        <v>1244.5500000000002</v>
      </c>
    </row>
    <row r="1287" spans="1:13" ht="14.4" customHeight="1" x14ac:dyDescent="0.3">
      <c r="A1287" s="393" t="s">
        <v>1628</v>
      </c>
      <c r="B1287" s="394" t="s">
        <v>2314</v>
      </c>
      <c r="C1287" s="394" t="s">
        <v>2658</v>
      </c>
      <c r="D1287" s="394" t="s">
        <v>2659</v>
      </c>
      <c r="E1287" s="394" t="s">
        <v>2085</v>
      </c>
      <c r="F1287" s="397"/>
      <c r="G1287" s="397"/>
      <c r="H1287" s="410">
        <v>0</v>
      </c>
      <c r="I1287" s="397">
        <v>1</v>
      </c>
      <c r="J1287" s="397">
        <v>162.13</v>
      </c>
      <c r="K1287" s="410">
        <v>1</v>
      </c>
      <c r="L1287" s="397">
        <v>1</v>
      </c>
      <c r="M1287" s="398">
        <v>162.13</v>
      </c>
    </row>
    <row r="1288" spans="1:13" ht="14.4" customHeight="1" x14ac:dyDescent="0.3">
      <c r="A1288" s="393" t="s">
        <v>1628</v>
      </c>
      <c r="B1288" s="394" t="s">
        <v>1779</v>
      </c>
      <c r="C1288" s="394" t="s">
        <v>2660</v>
      </c>
      <c r="D1288" s="394" t="s">
        <v>2661</v>
      </c>
      <c r="E1288" s="394" t="s">
        <v>2662</v>
      </c>
      <c r="F1288" s="397">
        <v>1</v>
      </c>
      <c r="G1288" s="397">
        <v>0</v>
      </c>
      <c r="H1288" s="410"/>
      <c r="I1288" s="397"/>
      <c r="J1288" s="397"/>
      <c r="K1288" s="410"/>
      <c r="L1288" s="397">
        <v>1</v>
      </c>
      <c r="M1288" s="398">
        <v>0</v>
      </c>
    </row>
    <row r="1289" spans="1:13" ht="14.4" customHeight="1" x14ac:dyDescent="0.3">
      <c r="A1289" s="393" t="s">
        <v>1628</v>
      </c>
      <c r="B1289" s="394" t="s">
        <v>1480</v>
      </c>
      <c r="C1289" s="394" t="s">
        <v>1096</v>
      </c>
      <c r="D1289" s="394" t="s">
        <v>1481</v>
      </c>
      <c r="E1289" s="394" t="s">
        <v>1482</v>
      </c>
      <c r="F1289" s="397"/>
      <c r="G1289" s="397"/>
      <c r="H1289" s="410">
        <v>0</v>
      </c>
      <c r="I1289" s="397">
        <v>2</v>
      </c>
      <c r="J1289" s="397">
        <v>666.62</v>
      </c>
      <c r="K1289" s="410">
        <v>1</v>
      </c>
      <c r="L1289" s="397">
        <v>2</v>
      </c>
      <c r="M1289" s="398">
        <v>666.62</v>
      </c>
    </row>
    <row r="1290" spans="1:13" ht="14.4" customHeight="1" x14ac:dyDescent="0.3">
      <c r="A1290" s="393" t="s">
        <v>1628</v>
      </c>
      <c r="B1290" s="394" t="s">
        <v>1486</v>
      </c>
      <c r="C1290" s="394" t="s">
        <v>1793</v>
      </c>
      <c r="D1290" s="394" t="s">
        <v>1794</v>
      </c>
      <c r="E1290" s="394" t="s">
        <v>1795</v>
      </c>
      <c r="F1290" s="397"/>
      <c r="G1290" s="397"/>
      <c r="H1290" s="410">
        <v>0</v>
      </c>
      <c r="I1290" s="397">
        <v>1</v>
      </c>
      <c r="J1290" s="397">
        <v>199.96</v>
      </c>
      <c r="K1290" s="410">
        <v>1</v>
      </c>
      <c r="L1290" s="397">
        <v>1</v>
      </c>
      <c r="M1290" s="398">
        <v>199.96</v>
      </c>
    </row>
    <row r="1291" spans="1:13" ht="14.4" customHeight="1" x14ac:dyDescent="0.3">
      <c r="A1291" s="393" t="s">
        <v>1628</v>
      </c>
      <c r="B1291" s="394" t="s">
        <v>1847</v>
      </c>
      <c r="C1291" s="394" t="s">
        <v>2663</v>
      </c>
      <c r="D1291" s="394" t="s">
        <v>1871</v>
      </c>
      <c r="E1291" s="394" t="s">
        <v>1872</v>
      </c>
      <c r="F1291" s="397">
        <v>1</v>
      </c>
      <c r="G1291" s="397">
        <v>95.79</v>
      </c>
      <c r="H1291" s="410">
        <v>1</v>
      </c>
      <c r="I1291" s="397"/>
      <c r="J1291" s="397"/>
      <c r="K1291" s="410">
        <v>0</v>
      </c>
      <c r="L1291" s="397">
        <v>1</v>
      </c>
      <c r="M1291" s="398">
        <v>95.79</v>
      </c>
    </row>
    <row r="1292" spans="1:13" ht="14.4" customHeight="1" x14ac:dyDescent="0.3">
      <c r="A1292" s="393" t="s">
        <v>1628</v>
      </c>
      <c r="B1292" s="394" t="s">
        <v>1489</v>
      </c>
      <c r="C1292" s="394" t="s">
        <v>1884</v>
      </c>
      <c r="D1292" s="394" t="s">
        <v>1885</v>
      </c>
      <c r="E1292" s="394" t="s">
        <v>1886</v>
      </c>
      <c r="F1292" s="397">
        <v>1</v>
      </c>
      <c r="G1292" s="397">
        <v>124.51</v>
      </c>
      <c r="H1292" s="410">
        <v>1</v>
      </c>
      <c r="I1292" s="397"/>
      <c r="J1292" s="397"/>
      <c r="K1292" s="410">
        <v>0</v>
      </c>
      <c r="L1292" s="397">
        <v>1</v>
      </c>
      <c r="M1292" s="398">
        <v>124.51</v>
      </c>
    </row>
    <row r="1293" spans="1:13" ht="14.4" customHeight="1" x14ac:dyDescent="0.3">
      <c r="A1293" s="393" t="s">
        <v>1628</v>
      </c>
      <c r="B1293" s="394" t="s">
        <v>1489</v>
      </c>
      <c r="C1293" s="394" t="s">
        <v>2664</v>
      </c>
      <c r="D1293" s="394" t="s">
        <v>1910</v>
      </c>
      <c r="E1293" s="394" t="s">
        <v>2665</v>
      </c>
      <c r="F1293" s="397">
        <v>2</v>
      </c>
      <c r="G1293" s="397">
        <v>0</v>
      </c>
      <c r="H1293" s="410"/>
      <c r="I1293" s="397"/>
      <c r="J1293" s="397"/>
      <c r="K1293" s="410"/>
      <c r="L1293" s="397">
        <v>2</v>
      </c>
      <c r="M1293" s="398">
        <v>0</v>
      </c>
    </row>
    <row r="1294" spans="1:13" ht="14.4" customHeight="1" x14ac:dyDescent="0.3">
      <c r="A1294" s="393" t="s">
        <v>1628</v>
      </c>
      <c r="B1294" s="394" t="s">
        <v>1489</v>
      </c>
      <c r="C1294" s="394" t="s">
        <v>1909</v>
      </c>
      <c r="D1294" s="394" t="s">
        <v>1910</v>
      </c>
      <c r="E1294" s="394" t="s">
        <v>1911</v>
      </c>
      <c r="F1294" s="397"/>
      <c r="G1294" s="397"/>
      <c r="H1294" s="410">
        <v>0</v>
      </c>
      <c r="I1294" s="397">
        <v>53</v>
      </c>
      <c r="J1294" s="397">
        <v>2374.04</v>
      </c>
      <c r="K1294" s="410">
        <v>1</v>
      </c>
      <c r="L1294" s="397">
        <v>53</v>
      </c>
      <c r="M1294" s="398">
        <v>2374.04</v>
      </c>
    </row>
    <row r="1295" spans="1:13" ht="14.4" customHeight="1" x14ac:dyDescent="0.3">
      <c r="A1295" s="393" t="s">
        <v>1628</v>
      </c>
      <c r="B1295" s="394" t="s">
        <v>1489</v>
      </c>
      <c r="C1295" s="394" t="s">
        <v>2666</v>
      </c>
      <c r="D1295" s="394" t="s">
        <v>1008</v>
      </c>
      <c r="E1295" s="394" t="s">
        <v>2667</v>
      </c>
      <c r="F1295" s="397">
        <v>1</v>
      </c>
      <c r="G1295" s="397">
        <v>0</v>
      </c>
      <c r="H1295" s="410"/>
      <c r="I1295" s="397"/>
      <c r="J1295" s="397"/>
      <c r="K1295" s="410"/>
      <c r="L1295" s="397">
        <v>1</v>
      </c>
      <c r="M1295" s="398">
        <v>0</v>
      </c>
    </row>
    <row r="1296" spans="1:13" ht="14.4" customHeight="1" x14ac:dyDescent="0.3">
      <c r="A1296" s="393" t="s">
        <v>1628</v>
      </c>
      <c r="B1296" s="394" t="s">
        <v>1489</v>
      </c>
      <c r="C1296" s="394" t="s">
        <v>2001</v>
      </c>
      <c r="D1296" s="394" t="s">
        <v>1806</v>
      </c>
      <c r="E1296" s="394" t="s">
        <v>1886</v>
      </c>
      <c r="F1296" s="397"/>
      <c r="G1296" s="397"/>
      <c r="H1296" s="410">
        <v>0</v>
      </c>
      <c r="I1296" s="397">
        <v>1</v>
      </c>
      <c r="J1296" s="397">
        <v>124.51</v>
      </c>
      <c r="K1296" s="410">
        <v>1</v>
      </c>
      <c r="L1296" s="397">
        <v>1</v>
      </c>
      <c r="M1296" s="398">
        <v>124.51</v>
      </c>
    </row>
    <row r="1297" spans="1:13" ht="14.4" customHeight="1" x14ac:dyDescent="0.3">
      <c r="A1297" s="393" t="s">
        <v>1628</v>
      </c>
      <c r="B1297" s="394" t="s">
        <v>1808</v>
      </c>
      <c r="C1297" s="394" t="s">
        <v>2668</v>
      </c>
      <c r="D1297" s="394" t="s">
        <v>2441</v>
      </c>
      <c r="E1297" s="394" t="s">
        <v>2468</v>
      </c>
      <c r="F1297" s="397">
        <v>2</v>
      </c>
      <c r="G1297" s="397">
        <v>189.44</v>
      </c>
      <c r="H1297" s="410">
        <v>1</v>
      </c>
      <c r="I1297" s="397"/>
      <c r="J1297" s="397"/>
      <c r="K1297" s="410">
        <v>0</v>
      </c>
      <c r="L1297" s="397">
        <v>2</v>
      </c>
      <c r="M1297" s="398">
        <v>189.44</v>
      </c>
    </row>
    <row r="1298" spans="1:13" ht="14.4" customHeight="1" x14ac:dyDescent="0.3">
      <c r="A1298" s="393" t="s">
        <v>1628</v>
      </c>
      <c r="B1298" s="394" t="s">
        <v>1808</v>
      </c>
      <c r="C1298" s="394" t="s">
        <v>2669</v>
      </c>
      <c r="D1298" s="394" t="s">
        <v>2444</v>
      </c>
      <c r="E1298" s="394" t="s">
        <v>2670</v>
      </c>
      <c r="F1298" s="397">
        <v>1</v>
      </c>
      <c r="G1298" s="397">
        <v>0</v>
      </c>
      <c r="H1298" s="410"/>
      <c r="I1298" s="397"/>
      <c r="J1298" s="397"/>
      <c r="K1298" s="410"/>
      <c r="L1298" s="397">
        <v>1</v>
      </c>
      <c r="M1298" s="398">
        <v>0</v>
      </c>
    </row>
    <row r="1299" spans="1:13" ht="14.4" customHeight="1" x14ac:dyDescent="0.3">
      <c r="A1299" s="393" t="s">
        <v>1628</v>
      </c>
      <c r="B1299" s="394" t="s">
        <v>1808</v>
      </c>
      <c r="C1299" s="394" t="s">
        <v>2443</v>
      </c>
      <c r="D1299" s="394" t="s">
        <v>2444</v>
      </c>
      <c r="E1299" s="394" t="s">
        <v>2445</v>
      </c>
      <c r="F1299" s="397"/>
      <c r="G1299" s="397"/>
      <c r="H1299" s="410">
        <v>0</v>
      </c>
      <c r="I1299" s="397">
        <v>1</v>
      </c>
      <c r="J1299" s="397">
        <v>42.08</v>
      </c>
      <c r="K1299" s="410">
        <v>1</v>
      </c>
      <c r="L1299" s="397">
        <v>1</v>
      </c>
      <c r="M1299" s="398">
        <v>42.08</v>
      </c>
    </row>
    <row r="1300" spans="1:13" ht="14.4" customHeight="1" x14ac:dyDescent="0.3">
      <c r="A1300" s="393" t="s">
        <v>1628</v>
      </c>
      <c r="B1300" s="394" t="s">
        <v>1808</v>
      </c>
      <c r="C1300" s="394" t="s">
        <v>2671</v>
      </c>
      <c r="D1300" s="394" t="s">
        <v>2672</v>
      </c>
      <c r="E1300" s="394" t="s">
        <v>2673</v>
      </c>
      <c r="F1300" s="397">
        <v>1</v>
      </c>
      <c r="G1300" s="397">
        <v>0</v>
      </c>
      <c r="H1300" s="410"/>
      <c r="I1300" s="397"/>
      <c r="J1300" s="397"/>
      <c r="K1300" s="410"/>
      <c r="L1300" s="397">
        <v>1</v>
      </c>
      <c r="M1300" s="398">
        <v>0</v>
      </c>
    </row>
    <row r="1301" spans="1:13" ht="14.4" customHeight="1" x14ac:dyDescent="0.3">
      <c r="A1301" s="393" t="s">
        <v>1628</v>
      </c>
      <c r="B1301" s="394" t="s">
        <v>1490</v>
      </c>
      <c r="C1301" s="394" t="s">
        <v>2674</v>
      </c>
      <c r="D1301" s="394" t="s">
        <v>1915</v>
      </c>
      <c r="E1301" s="394" t="s">
        <v>1916</v>
      </c>
      <c r="F1301" s="397">
        <v>1</v>
      </c>
      <c r="G1301" s="397">
        <v>465.7</v>
      </c>
      <c r="H1301" s="410">
        <v>1</v>
      </c>
      <c r="I1301" s="397"/>
      <c r="J1301" s="397"/>
      <c r="K1301" s="410">
        <v>0</v>
      </c>
      <c r="L1301" s="397">
        <v>1</v>
      </c>
      <c r="M1301" s="398">
        <v>465.7</v>
      </c>
    </row>
    <row r="1302" spans="1:13" ht="14.4" customHeight="1" x14ac:dyDescent="0.3">
      <c r="A1302" s="393" t="s">
        <v>1628</v>
      </c>
      <c r="B1302" s="394" t="s">
        <v>1917</v>
      </c>
      <c r="C1302" s="394" t="s">
        <v>2446</v>
      </c>
      <c r="D1302" s="394" t="s">
        <v>2031</v>
      </c>
      <c r="E1302" s="394" t="s">
        <v>2447</v>
      </c>
      <c r="F1302" s="397"/>
      <c r="G1302" s="397"/>
      <c r="H1302" s="410">
        <v>0</v>
      </c>
      <c r="I1302" s="397">
        <v>2</v>
      </c>
      <c r="J1302" s="397">
        <v>260.2</v>
      </c>
      <c r="K1302" s="410">
        <v>1</v>
      </c>
      <c r="L1302" s="397">
        <v>2</v>
      </c>
      <c r="M1302" s="398">
        <v>260.2</v>
      </c>
    </row>
    <row r="1303" spans="1:13" ht="14.4" customHeight="1" x14ac:dyDescent="0.3">
      <c r="A1303" s="393" t="s">
        <v>1628</v>
      </c>
      <c r="B1303" s="394" t="s">
        <v>1922</v>
      </c>
      <c r="C1303" s="394" t="s">
        <v>2675</v>
      </c>
      <c r="D1303" s="394" t="s">
        <v>1924</v>
      </c>
      <c r="E1303" s="394" t="s">
        <v>2676</v>
      </c>
      <c r="F1303" s="397">
        <v>1</v>
      </c>
      <c r="G1303" s="397">
        <v>0</v>
      </c>
      <c r="H1303" s="410"/>
      <c r="I1303" s="397"/>
      <c r="J1303" s="397"/>
      <c r="K1303" s="410"/>
      <c r="L1303" s="397">
        <v>1</v>
      </c>
      <c r="M1303" s="398">
        <v>0</v>
      </c>
    </row>
    <row r="1304" spans="1:13" ht="14.4" customHeight="1" x14ac:dyDescent="0.3">
      <c r="A1304" s="393" t="s">
        <v>1628</v>
      </c>
      <c r="B1304" s="394" t="s">
        <v>1922</v>
      </c>
      <c r="C1304" s="394" t="s">
        <v>1926</v>
      </c>
      <c r="D1304" s="394" t="s">
        <v>1924</v>
      </c>
      <c r="E1304" s="394" t="s">
        <v>1927</v>
      </c>
      <c r="F1304" s="397"/>
      <c r="G1304" s="397"/>
      <c r="H1304" s="410">
        <v>0</v>
      </c>
      <c r="I1304" s="397">
        <v>5</v>
      </c>
      <c r="J1304" s="397">
        <v>4435.25</v>
      </c>
      <c r="K1304" s="410">
        <v>1</v>
      </c>
      <c r="L1304" s="397">
        <v>5</v>
      </c>
      <c r="M1304" s="398">
        <v>4435.25</v>
      </c>
    </row>
    <row r="1305" spans="1:13" ht="14.4" customHeight="1" x14ac:dyDescent="0.3">
      <c r="A1305" s="393" t="s">
        <v>1628</v>
      </c>
      <c r="B1305" s="394" t="s">
        <v>1928</v>
      </c>
      <c r="C1305" s="394" t="s">
        <v>2677</v>
      </c>
      <c r="D1305" s="394" t="s">
        <v>2678</v>
      </c>
      <c r="E1305" s="394" t="s">
        <v>2679</v>
      </c>
      <c r="F1305" s="397">
        <v>1</v>
      </c>
      <c r="G1305" s="397">
        <v>0</v>
      </c>
      <c r="H1305" s="410"/>
      <c r="I1305" s="397"/>
      <c r="J1305" s="397"/>
      <c r="K1305" s="410"/>
      <c r="L1305" s="397">
        <v>1</v>
      </c>
      <c r="M1305" s="398">
        <v>0</v>
      </c>
    </row>
    <row r="1306" spans="1:13" ht="14.4" customHeight="1" x14ac:dyDescent="0.3">
      <c r="A1306" s="393" t="s">
        <v>1628</v>
      </c>
      <c r="B1306" s="394" t="s">
        <v>1928</v>
      </c>
      <c r="C1306" s="394" t="s">
        <v>1929</v>
      </c>
      <c r="D1306" s="394" t="s">
        <v>1930</v>
      </c>
      <c r="E1306" s="394" t="s">
        <v>1931</v>
      </c>
      <c r="F1306" s="397"/>
      <c r="G1306" s="397"/>
      <c r="H1306" s="410">
        <v>0</v>
      </c>
      <c r="I1306" s="397">
        <v>1</v>
      </c>
      <c r="J1306" s="397">
        <v>1344.66</v>
      </c>
      <c r="K1306" s="410">
        <v>1</v>
      </c>
      <c r="L1306" s="397">
        <v>1</v>
      </c>
      <c r="M1306" s="398">
        <v>1344.66</v>
      </c>
    </row>
    <row r="1307" spans="1:13" ht="14.4" customHeight="1" x14ac:dyDescent="0.3">
      <c r="A1307" s="393" t="s">
        <v>1628</v>
      </c>
      <c r="B1307" s="394" t="s">
        <v>1928</v>
      </c>
      <c r="C1307" s="394" t="s">
        <v>2680</v>
      </c>
      <c r="D1307" s="394" t="s">
        <v>1930</v>
      </c>
      <c r="E1307" s="394" t="s">
        <v>2681</v>
      </c>
      <c r="F1307" s="397">
        <v>3</v>
      </c>
      <c r="G1307" s="397">
        <v>0</v>
      </c>
      <c r="H1307" s="410"/>
      <c r="I1307" s="397"/>
      <c r="J1307" s="397"/>
      <c r="K1307" s="410"/>
      <c r="L1307" s="397">
        <v>3</v>
      </c>
      <c r="M1307" s="398">
        <v>0</v>
      </c>
    </row>
    <row r="1308" spans="1:13" ht="14.4" customHeight="1" x14ac:dyDescent="0.3">
      <c r="A1308" s="393" t="s">
        <v>1628</v>
      </c>
      <c r="B1308" s="394" t="s">
        <v>1491</v>
      </c>
      <c r="C1308" s="394" t="s">
        <v>2545</v>
      </c>
      <c r="D1308" s="394" t="s">
        <v>2546</v>
      </c>
      <c r="E1308" s="394" t="s">
        <v>2010</v>
      </c>
      <c r="F1308" s="397">
        <v>2</v>
      </c>
      <c r="G1308" s="397">
        <v>21.46</v>
      </c>
      <c r="H1308" s="410">
        <v>1</v>
      </c>
      <c r="I1308" s="397"/>
      <c r="J1308" s="397"/>
      <c r="K1308" s="410">
        <v>0</v>
      </c>
      <c r="L1308" s="397">
        <v>2</v>
      </c>
      <c r="M1308" s="398">
        <v>21.46</v>
      </c>
    </row>
    <row r="1309" spans="1:13" ht="14.4" customHeight="1" x14ac:dyDescent="0.3">
      <c r="A1309" s="393" t="s">
        <v>1628</v>
      </c>
      <c r="B1309" s="394" t="s">
        <v>1941</v>
      </c>
      <c r="C1309" s="394" t="s">
        <v>2682</v>
      </c>
      <c r="D1309" s="394" t="s">
        <v>1943</v>
      </c>
      <c r="E1309" s="394" t="s">
        <v>2683</v>
      </c>
      <c r="F1309" s="397">
        <v>1</v>
      </c>
      <c r="G1309" s="397">
        <v>0</v>
      </c>
      <c r="H1309" s="410"/>
      <c r="I1309" s="397"/>
      <c r="J1309" s="397"/>
      <c r="K1309" s="410"/>
      <c r="L1309" s="397">
        <v>1</v>
      </c>
      <c r="M1309" s="398">
        <v>0</v>
      </c>
    </row>
    <row r="1310" spans="1:13" ht="14.4" customHeight="1" x14ac:dyDescent="0.3">
      <c r="A1310" s="393" t="s">
        <v>1628</v>
      </c>
      <c r="B1310" s="394" t="s">
        <v>1941</v>
      </c>
      <c r="C1310" s="394" t="s">
        <v>2684</v>
      </c>
      <c r="D1310" s="394" t="s">
        <v>1943</v>
      </c>
      <c r="E1310" s="394" t="s">
        <v>2685</v>
      </c>
      <c r="F1310" s="397">
        <v>1</v>
      </c>
      <c r="G1310" s="397">
        <v>201.75</v>
      </c>
      <c r="H1310" s="410">
        <v>1</v>
      </c>
      <c r="I1310" s="397"/>
      <c r="J1310" s="397"/>
      <c r="K1310" s="410">
        <v>0</v>
      </c>
      <c r="L1310" s="397">
        <v>1</v>
      </c>
      <c r="M1310" s="398">
        <v>201.75</v>
      </c>
    </row>
    <row r="1311" spans="1:13" ht="14.4" customHeight="1" x14ac:dyDescent="0.3">
      <c r="A1311" s="393" t="s">
        <v>1628</v>
      </c>
      <c r="B1311" s="394" t="s">
        <v>1505</v>
      </c>
      <c r="C1311" s="394" t="s">
        <v>817</v>
      </c>
      <c r="D1311" s="394" t="s">
        <v>1165</v>
      </c>
      <c r="E1311" s="394" t="s">
        <v>1166</v>
      </c>
      <c r="F1311" s="397"/>
      <c r="G1311" s="397"/>
      <c r="H1311" s="410">
        <v>0</v>
      </c>
      <c r="I1311" s="397">
        <v>6</v>
      </c>
      <c r="J1311" s="397">
        <v>825.6</v>
      </c>
      <c r="K1311" s="410">
        <v>1</v>
      </c>
      <c r="L1311" s="397">
        <v>6</v>
      </c>
      <c r="M1311" s="398">
        <v>825.6</v>
      </c>
    </row>
    <row r="1312" spans="1:13" ht="14.4" customHeight="1" x14ac:dyDescent="0.3">
      <c r="A1312" s="393" t="s">
        <v>1628</v>
      </c>
      <c r="B1312" s="394" t="s">
        <v>1505</v>
      </c>
      <c r="C1312" s="394" t="s">
        <v>1179</v>
      </c>
      <c r="D1312" s="394" t="s">
        <v>1180</v>
      </c>
      <c r="E1312" s="394" t="s">
        <v>1166</v>
      </c>
      <c r="F1312" s="397">
        <v>1</v>
      </c>
      <c r="G1312" s="397">
        <v>137.6</v>
      </c>
      <c r="H1312" s="410">
        <v>1</v>
      </c>
      <c r="I1312" s="397"/>
      <c r="J1312" s="397"/>
      <c r="K1312" s="410">
        <v>0</v>
      </c>
      <c r="L1312" s="397">
        <v>1</v>
      </c>
      <c r="M1312" s="398">
        <v>137.6</v>
      </c>
    </row>
    <row r="1313" spans="1:13" ht="14.4" customHeight="1" x14ac:dyDescent="0.3">
      <c r="A1313" s="393" t="s">
        <v>1628</v>
      </c>
      <c r="B1313" s="394" t="s">
        <v>1505</v>
      </c>
      <c r="C1313" s="394" t="s">
        <v>2042</v>
      </c>
      <c r="D1313" s="394" t="s">
        <v>1180</v>
      </c>
      <c r="E1313" s="394" t="s">
        <v>1166</v>
      </c>
      <c r="F1313" s="397">
        <v>5</v>
      </c>
      <c r="G1313" s="397">
        <v>682.05</v>
      </c>
      <c r="H1313" s="410">
        <v>1</v>
      </c>
      <c r="I1313" s="397"/>
      <c r="J1313" s="397"/>
      <c r="K1313" s="410">
        <v>0</v>
      </c>
      <c r="L1313" s="397">
        <v>5</v>
      </c>
      <c r="M1313" s="398">
        <v>682.05</v>
      </c>
    </row>
    <row r="1314" spans="1:13" ht="14.4" customHeight="1" x14ac:dyDescent="0.3">
      <c r="A1314" s="393" t="s">
        <v>1628</v>
      </c>
      <c r="B1314" s="394" t="s">
        <v>1505</v>
      </c>
      <c r="C1314" s="394" t="s">
        <v>2348</v>
      </c>
      <c r="D1314" s="394" t="s">
        <v>2349</v>
      </c>
      <c r="E1314" s="394" t="s">
        <v>2350</v>
      </c>
      <c r="F1314" s="397">
        <v>1</v>
      </c>
      <c r="G1314" s="397">
        <v>135.65</v>
      </c>
      <c r="H1314" s="410">
        <v>1</v>
      </c>
      <c r="I1314" s="397"/>
      <c r="J1314" s="397"/>
      <c r="K1314" s="410">
        <v>0</v>
      </c>
      <c r="L1314" s="397">
        <v>1</v>
      </c>
      <c r="M1314" s="398">
        <v>135.65</v>
      </c>
    </row>
    <row r="1315" spans="1:13" ht="14.4" customHeight="1" x14ac:dyDescent="0.3">
      <c r="A1315" s="393" t="s">
        <v>1630</v>
      </c>
      <c r="B1315" s="394" t="s">
        <v>1467</v>
      </c>
      <c r="C1315" s="394" t="s">
        <v>1741</v>
      </c>
      <c r="D1315" s="394" t="s">
        <v>1737</v>
      </c>
      <c r="E1315" s="394" t="s">
        <v>1002</v>
      </c>
      <c r="F1315" s="397"/>
      <c r="G1315" s="397"/>
      <c r="H1315" s="410">
        <v>0</v>
      </c>
      <c r="I1315" s="397">
        <v>1</v>
      </c>
      <c r="J1315" s="397">
        <v>2332.92</v>
      </c>
      <c r="K1315" s="410">
        <v>1</v>
      </c>
      <c r="L1315" s="397">
        <v>1</v>
      </c>
      <c r="M1315" s="398">
        <v>2332.92</v>
      </c>
    </row>
    <row r="1316" spans="1:13" ht="14.4" customHeight="1" x14ac:dyDescent="0.3">
      <c r="A1316" s="393" t="s">
        <v>1630</v>
      </c>
      <c r="B1316" s="394" t="s">
        <v>1827</v>
      </c>
      <c r="C1316" s="394" t="s">
        <v>1828</v>
      </c>
      <c r="D1316" s="394" t="s">
        <v>1829</v>
      </c>
      <c r="E1316" s="394" t="s">
        <v>1830</v>
      </c>
      <c r="F1316" s="397">
        <v>2</v>
      </c>
      <c r="G1316" s="397">
        <v>1696.22</v>
      </c>
      <c r="H1316" s="410">
        <v>1</v>
      </c>
      <c r="I1316" s="397"/>
      <c r="J1316" s="397"/>
      <c r="K1316" s="410">
        <v>0</v>
      </c>
      <c r="L1316" s="397">
        <v>2</v>
      </c>
      <c r="M1316" s="398">
        <v>1696.22</v>
      </c>
    </row>
    <row r="1317" spans="1:13" ht="14.4" customHeight="1" x14ac:dyDescent="0.3">
      <c r="A1317" s="393" t="s">
        <v>1630</v>
      </c>
      <c r="B1317" s="394" t="s">
        <v>1480</v>
      </c>
      <c r="C1317" s="394" t="s">
        <v>1096</v>
      </c>
      <c r="D1317" s="394" t="s">
        <v>1481</v>
      </c>
      <c r="E1317" s="394" t="s">
        <v>1482</v>
      </c>
      <c r="F1317" s="397"/>
      <c r="G1317" s="397"/>
      <c r="H1317" s="410">
        <v>0</v>
      </c>
      <c r="I1317" s="397">
        <v>29</v>
      </c>
      <c r="J1317" s="397">
        <v>9665.99</v>
      </c>
      <c r="K1317" s="410">
        <v>1</v>
      </c>
      <c r="L1317" s="397">
        <v>29</v>
      </c>
      <c r="M1317" s="398">
        <v>9665.99</v>
      </c>
    </row>
    <row r="1318" spans="1:13" ht="14.4" customHeight="1" x14ac:dyDescent="0.3">
      <c r="A1318" s="393" t="s">
        <v>1630</v>
      </c>
      <c r="B1318" s="394" t="s">
        <v>1480</v>
      </c>
      <c r="C1318" s="394" t="s">
        <v>1841</v>
      </c>
      <c r="D1318" s="394" t="s">
        <v>1842</v>
      </c>
      <c r="E1318" s="394" t="s">
        <v>1843</v>
      </c>
      <c r="F1318" s="397"/>
      <c r="G1318" s="397"/>
      <c r="H1318" s="410">
        <v>0</v>
      </c>
      <c r="I1318" s="397">
        <v>1</v>
      </c>
      <c r="J1318" s="397">
        <v>333.31</v>
      </c>
      <c r="K1318" s="410">
        <v>1</v>
      </c>
      <c r="L1318" s="397">
        <v>1</v>
      </c>
      <c r="M1318" s="398">
        <v>333.31</v>
      </c>
    </row>
    <row r="1319" spans="1:13" ht="14.4" customHeight="1" x14ac:dyDescent="0.3">
      <c r="A1319" s="393" t="s">
        <v>1630</v>
      </c>
      <c r="B1319" s="394" t="s">
        <v>1485</v>
      </c>
      <c r="C1319" s="394" t="s">
        <v>2047</v>
      </c>
      <c r="D1319" s="394" t="s">
        <v>2048</v>
      </c>
      <c r="E1319" s="394" t="s">
        <v>2049</v>
      </c>
      <c r="F1319" s="397"/>
      <c r="G1319" s="397"/>
      <c r="H1319" s="410">
        <v>0</v>
      </c>
      <c r="I1319" s="397">
        <v>4</v>
      </c>
      <c r="J1319" s="397">
        <v>552.64</v>
      </c>
      <c r="K1319" s="410">
        <v>1</v>
      </c>
      <c r="L1319" s="397">
        <v>4</v>
      </c>
      <c r="M1319" s="398">
        <v>552.64</v>
      </c>
    </row>
    <row r="1320" spans="1:13" ht="14.4" customHeight="1" x14ac:dyDescent="0.3">
      <c r="A1320" s="393" t="s">
        <v>1630</v>
      </c>
      <c r="B1320" s="394" t="s">
        <v>1485</v>
      </c>
      <c r="C1320" s="394" t="s">
        <v>1845</v>
      </c>
      <c r="D1320" s="394" t="s">
        <v>1846</v>
      </c>
      <c r="E1320" s="394" t="s">
        <v>1717</v>
      </c>
      <c r="F1320" s="397"/>
      <c r="G1320" s="397"/>
      <c r="H1320" s="410">
        <v>0</v>
      </c>
      <c r="I1320" s="397">
        <v>9</v>
      </c>
      <c r="J1320" s="397">
        <v>1657.98</v>
      </c>
      <c r="K1320" s="410">
        <v>1</v>
      </c>
      <c r="L1320" s="397">
        <v>9</v>
      </c>
      <c r="M1320" s="398">
        <v>1657.98</v>
      </c>
    </row>
    <row r="1321" spans="1:13" ht="14.4" customHeight="1" x14ac:dyDescent="0.3">
      <c r="A1321" s="393" t="s">
        <v>1630</v>
      </c>
      <c r="B1321" s="394" t="s">
        <v>1488</v>
      </c>
      <c r="C1321" s="394" t="s">
        <v>1112</v>
      </c>
      <c r="D1321" s="394" t="s">
        <v>1113</v>
      </c>
      <c r="E1321" s="394" t="s">
        <v>1114</v>
      </c>
      <c r="F1321" s="397"/>
      <c r="G1321" s="397"/>
      <c r="H1321" s="410">
        <v>0</v>
      </c>
      <c r="I1321" s="397">
        <v>2</v>
      </c>
      <c r="J1321" s="397">
        <v>444.5</v>
      </c>
      <c r="K1321" s="410">
        <v>1</v>
      </c>
      <c r="L1321" s="397">
        <v>2</v>
      </c>
      <c r="M1321" s="398">
        <v>444.5</v>
      </c>
    </row>
    <row r="1322" spans="1:13" ht="14.4" customHeight="1" x14ac:dyDescent="0.3">
      <c r="A1322" s="393" t="s">
        <v>1630</v>
      </c>
      <c r="B1322" s="394" t="s">
        <v>1710</v>
      </c>
      <c r="C1322" s="394" t="s">
        <v>1711</v>
      </c>
      <c r="D1322" s="394" t="s">
        <v>1712</v>
      </c>
      <c r="E1322" s="394" t="s">
        <v>1713</v>
      </c>
      <c r="F1322" s="397"/>
      <c r="G1322" s="397"/>
      <c r="H1322" s="410">
        <v>0</v>
      </c>
      <c r="I1322" s="397">
        <v>3</v>
      </c>
      <c r="J1322" s="397">
        <v>209.57999999999998</v>
      </c>
      <c r="K1322" s="410">
        <v>1</v>
      </c>
      <c r="L1322" s="397">
        <v>3</v>
      </c>
      <c r="M1322" s="398">
        <v>209.57999999999998</v>
      </c>
    </row>
    <row r="1323" spans="1:13" ht="14.4" customHeight="1" x14ac:dyDescent="0.3">
      <c r="A1323" s="393" t="s">
        <v>1630</v>
      </c>
      <c r="B1323" s="394" t="s">
        <v>1714</v>
      </c>
      <c r="C1323" s="394" t="s">
        <v>2686</v>
      </c>
      <c r="D1323" s="394" t="s">
        <v>2687</v>
      </c>
      <c r="E1323" s="394" t="s">
        <v>1717</v>
      </c>
      <c r="F1323" s="397">
        <v>3</v>
      </c>
      <c r="G1323" s="397">
        <v>207.75</v>
      </c>
      <c r="H1323" s="410">
        <v>1</v>
      </c>
      <c r="I1323" s="397"/>
      <c r="J1323" s="397"/>
      <c r="K1323" s="410">
        <v>0</v>
      </c>
      <c r="L1323" s="397">
        <v>3</v>
      </c>
      <c r="M1323" s="398">
        <v>207.75</v>
      </c>
    </row>
    <row r="1324" spans="1:13" ht="14.4" customHeight="1" x14ac:dyDescent="0.3">
      <c r="A1324" s="393" t="s">
        <v>1631</v>
      </c>
      <c r="B1324" s="394" t="s">
        <v>1480</v>
      </c>
      <c r="C1324" s="394" t="s">
        <v>1096</v>
      </c>
      <c r="D1324" s="394" t="s">
        <v>1481</v>
      </c>
      <c r="E1324" s="394" t="s">
        <v>1482</v>
      </c>
      <c r="F1324" s="397"/>
      <c r="G1324" s="397"/>
      <c r="H1324" s="410">
        <v>0</v>
      </c>
      <c r="I1324" s="397">
        <v>5</v>
      </c>
      <c r="J1324" s="397">
        <v>1666.5500000000002</v>
      </c>
      <c r="K1324" s="410">
        <v>1</v>
      </c>
      <c r="L1324" s="397">
        <v>5</v>
      </c>
      <c r="M1324" s="398">
        <v>1666.5500000000002</v>
      </c>
    </row>
    <row r="1325" spans="1:13" ht="14.4" customHeight="1" x14ac:dyDescent="0.3">
      <c r="A1325" s="393" t="s">
        <v>1631</v>
      </c>
      <c r="B1325" s="394" t="s">
        <v>1480</v>
      </c>
      <c r="C1325" s="394" t="s">
        <v>1838</v>
      </c>
      <c r="D1325" s="394" t="s">
        <v>1839</v>
      </c>
      <c r="E1325" s="394" t="s">
        <v>1840</v>
      </c>
      <c r="F1325" s="397"/>
      <c r="G1325" s="397"/>
      <c r="H1325" s="410">
        <v>0</v>
      </c>
      <c r="I1325" s="397">
        <v>1</v>
      </c>
      <c r="J1325" s="397">
        <v>333.31</v>
      </c>
      <c r="K1325" s="410">
        <v>1</v>
      </c>
      <c r="L1325" s="397">
        <v>1</v>
      </c>
      <c r="M1325" s="398">
        <v>333.31</v>
      </c>
    </row>
    <row r="1326" spans="1:13" ht="14.4" customHeight="1" x14ac:dyDescent="0.3">
      <c r="A1326" s="393" t="s">
        <v>1632</v>
      </c>
      <c r="B1326" s="394" t="s">
        <v>1466</v>
      </c>
      <c r="C1326" s="394" t="s">
        <v>2067</v>
      </c>
      <c r="D1326" s="394" t="s">
        <v>1023</v>
      </c>
      <c r="E1326" s="394" t="s">
        <v>2068</v>
      </c>
      <c r="F1326" s="397"/>
      <c r="G1326" s="397"/>
      <c r="H1326" s="410">
        <v>0</v>
      </c>
      <c r="I1326" s="397">
        <v>1</v>
      </c>
      <c r="J1326" s="397">
        <v>140.03</v>
      </c>
      <c r="K1326" s="410">
        <v>1</v>
      </c>
      <c r="L1326" s="397">
        <v>1</v>
      </c>
      <c r="M1326" s="398">
        <v>140.03</v>
      </c>
    </row>
    <row r="1327" spans="1:13" ht="14.4" customHeight="1" x14ac:dyDescent="0.3">
      <c r="A1327" s="393" t="s">
        <v>1632</v>
      </c>
      <c r="B1327" s="394" t="s">
        <v>1467</v>
      </c>
      <c r="C1327" s="394" t="s">
        <v>1048</v>
      </c>
      <c r="D1327" s="394" t="s">
        <v>998</v>
      </c>
      <c r="E1327" s="394" t="s">
        <v>1049</v>
      </c>
      <c r="F1327" s="397"/>
      <c r="G1327" s="397"/>
      <c r="H1327" s="410">
        <v>0</v>
      </c>
      <c r="I1327" s="397">
        <v>6</v>
      </c>
      <c r="J1327" s="397">
        <v>3751.74</v>
      </c>
      <c r="K1327" s="410">
        <v>1</v>
      </c>
      <c r="L1327" s="397">
        <v>6</v>
      </c>
      <c r="M1327" s="398">
        <v>3751.74</v>
      </c>
    </row>
    <row r="1328" spans="1:13" ht="14.4" customHeight="1" x14ac:dyDescent="0.3">
      <c r="A1328" s="393" t="s">
        <v>1632</v>
      </c>
      <c r="B1328" s="394" t="s">
        <v>1851</v>
      </c>
      <c r="C1328" s="394" t="s">
        <v>1852</v>
      </c>
      <c r="D1328" s="394" t="s">
        <v>1853</v>
      </c>
      <c r="E1328" s="394" t="s">
        <v>1854</v>
      </c>
      <c r="F1328" s="397">
        <v>1</v>
      </c>
      <c r="G1328" s="397">
        <v>472.71</v>
      </c>
      <c r="H1328" s="410">
        <v>1</v>
      </c>
      <c r="I1328" s="397"/>
      <c r="J1328" s="397"/>
      <c r="K1328" s="410">
        <v>0</v>
      </c>
      <c r="L1328" s="397">
        <v>1</v>
      </c>
      <c r="M1328" s="398">
        <v>472.71</v>
      </c>
    </row>
    <row r="1329" spans="1:13" ht="14.4" customHeight="1" x14ac:dyDescent="0.3">
      <c r="A1329" s="393" t="s">
        <v>1632</v>
      </c>
      <c r="B1329" s="394" t="s">
        <v>1512</v>
      </c>
      <c r="C1329" s="394" t="s">
        <v>2641</v>
      </c>
      <c r="D1329" s="394" t="s">
        <v>2026</v>
      </c>
      <c r="E1329" s="394" t="s">
        <v>1126</v>
      </c>
      <c r="F1329" s="397">
        <v>1</v>
      </c>
      <c r="G1329" s="397">
        <v>0</v>
      </c>
      <c r="H1329" s="410"/>
      <c r="I1329" s="397"/>
      <c r="J1329" s="397"/>
      <c r="K1329" s="410"/>
      <c r="L1329" s="397">
        <v>1</v>
      </c>
      <c r="M1329" s="398">
        <v>0</v>
      </c>
    </row>
    <row r="1330" spans="1:13" ht="14.4" customHeight="1" x14ac:dyDescent="0.3">
      <c r="A1330" s="393" t="s">
        <v>1632</v>
      </c>
      <c r="B1330" s="394" t="s">
        <v>1480</v>
      </c>
      <c r="C1330" s="394" t="s">
        <v>1096</v>
      </c>
      <c r="D1330" s="394" t="s">
        <v>1481</v>
      </c>
      <c r="E1330" s="394" t="s">
        <v>1482</v>
      </c>
      <c r="F1330" s="397"/>
      <c r="G1330" s="397"/>
      <c r="H1330" s="410">
        <v>0</v>
      </c>
      <c r="I1330" s="397">
        <v>13</v>
      </c>
      <c r="J1330" s="397">
        <v>4333.0300000000007</v>
      </c>
      <c r="K1330" s="410">
        <v>1</v>
      </c>
      <c r="L1330" s="397">
        <v>13</v>
      </c>
      <c r="M1330" s="398">
        <v>4333.0300000000007</v>
      </c>
    </row>
    <row r="1331" spans="1:13" ht="14.4" customHeight="1" x14ac:dyDescent="0.3">
      <c r="A1331" s="393" t="s">
        <v>1632</v>
      </c>
      <c r="B1331" s="394" t="s">
        <v>1480</v>
      </c>
      <c r="C1331" s="394" t="s">
        <v>1862</v>
      </c>
      <c r="D1331" s="394" t="s">
        <v>1863</v>
      </c>
      <c r="E1331" s="394" t="s">
        <v>1864</v>
      </c>
      <c r="F1331" s="397">
        <v>1</v>
      </c>
      <c r="G1331" s="397">
        <v>333.31</v>
      </c>
      <c r="H1331" s="410">
        <v>1</v>
      </c>
      <c r="I1331" s="397"/>
      <c r="J1331" s="397"/>
      <c r="K1331" s="410">
        <v>0</v>
      </c>
      <c r="L1331" s="397">
        <v>1</v>
      </c>
      <c r="M1331" s="398">
        <v>333.31</v>
      </c>
    </row>
    <row r="1332" spans="1:13" ht="14.4" customHeight="1" x14ac:dyDescent="0.3">
      <c r="A1332" s="393" t="s">
        <v>1633</v>
      </c>
      <c r="B1332" s="394" t="s">
        <v>1827</v>
      </c>
      <c r="C1332" s="394" t="s">
        <v>2045</v>
      </c>
      <c r="D1332" s="394" t="s">
        <v>1832</v>
      </c>
      <c r="E1332" s="394" t="s">
        <v>2046</v>
      </c>
      <c r="F1332" s="397"/>
      <c r="G1332" s="397"/>
      <c r="H1332" s="410">
        <v>0</v>
      </c>
      <c r="I1332" s="397">
        <v>1</v>
      </c>
      <c r="J1332" s="397">
        <v>254.43</v>
      </c>
      <c r="K1332" s="410">
        <v>1</v>
      </c>
      <c r="L1332" s="397">
        <v>1</v>
      </c>
      <c r="M1332" s="398">
        <v>254.43</v>
      </c>
    </row>
    <row r="1333" spans="1:13" ht="14.4" customHeight="1" x14ac:dyDescent="0.3">
      <c r="A1333" s="393" t="s">
        <v>1633</v>
      </c>
      <c r="B1333" s="394" t="s">
        <v>1834</v>
      </c>
      <c r="C1333" s="394" t="s">
        <v>2168</v>
      </c>
      <c r="D1333" s="394" t="s">
        <v>1836</v>
      </c>
      <c r="E1333" s="394" t="s">
        <v>2169</v>
      </c>
      <c r="F1333" s="397">
        <v>1</v>
      </c>
      <c r="G1333" s="397">
        <v>0</v>
      </c>
      <c r="H1333" s="410"/>
      <c r="I1333" s="397"/>
      <c r="J1333" s="397"/>
      <c r="K1333" s="410"/>
      <c r="L1333" s="397">
        <v>1</v>
      </c>
      <c r="M1333" s="398">
        <v>0</v>
      </c>
    </row>
    <row r="1334" spans="1:13" ht="14.4" customHeight="1" x14ac:dyDescent="0.3">
      <c r="A1334" s="393" t="s">
        <v>1633</v>
      </c>
      <c r="B1334" s="394" t="s">
        <v>1480</v>
      </c>
      <c r="C1334" s="394" t="s">
        <v>1096</v>
      </c>
      <c r="D1334" s="394" t="s">
        <v>1481</v>
      </c>
      <c r="E1334" s="394" t="s">
        <v>1482</v>
      </c>
      <c r="F1334" s="397"/>
      <c r="G1334" s="397"/>
      <c r="H1334" s="410">
        <v>0</v>
      </c>
      <c r="I1334" s="397">
        <v>1</v>
      </c>
      <c r="J1334" s="397">
        <v>333.31</v>
      </c>
      <c r="K1334" s="410">
        <v>1</v>
      </c>
      <c r="L1334" s="397">
        <v>1</v>
      </c>
      <c r="M1334" s="398">
        <v>333.31</v>
      </c>
    </row>
    <row r="1335" spans="1:13" ht="14.4" customHeight="1" x14ac:dyDescent="0.3">
      <c r="A1335" s="393" t="s">
        <v>1633</v>
      </c>
      <c r="B1335" s="394" t="s">
        <v>1480</v>
      </c>
      <c r="C1335" s="394" t="s">
        <v>1841</v>
      </c>
      <c r="D1335" s="394" t="s">
        <v>1842</v>
      </c>
      <c r="E1335" s="394" t="s">
        <v>1843</v>
      </c>
      <c r="F1335" s="397"/>
      <c r="G1335" s="397"/>
      <c r="H1335" s="410">
        <v>0</v>
      </c>
      <c r="I1335" s="397">
        <v>4</v>
      </c>
      <c r="J1335" s="397">
        <v>1333.24</v>
      </c>
      <c r="K1335" s="410">
        <v>1</v>
      </c>
      <c r="L1335" s="397">
        <v>4</v>
      </c>
      <c r="M1335" s="398">
        <v>1333.24</v>
      </c>
    </row>
    <row r="1336" spans="1:13" ht="14.4" customHeight="1" x14ac:dyDescent="0.3">
      <c r="A1336" s="393" t="s">
        <v>1633</v>
      </c>
      <c r="B1336" s="394" t="s">
        <v>1485</v>
      </c>
      <c r="C1336" s="394" t="s">
        <v>2047</v>
      </c>
      <c r="D1336" s="394" t="s">
        <v>2048</v>
      </c>
      <c r="E1336" s="394" t="s">
        <v>2049</v>
      </c>
      <c r="F1336" s="397"/>
      <c r="G1336" s="397"/>
      <c r="H1336" s="410">
        <v>0</v>
      </c>
      <c r="I1336" s="397">
        <v>4</v>
      </c>
      <c r="J1336" s="397">
        <v>552.64</v>
      </c>
      <c r="K1336" s="410">
        <v>1</v>
      </c>
      <c r="L1336" s="397">
        <v>4</v>
      </c>
      <c r="M1336" s="398">
        <v>552.64</v>
      </c>
    </row>
    <row r="1337" spans="1:13" ht="14.4" customHeight="1" x14ac:dyDescent="0.3">
      <c r="A1337" s="393" t="s">
        <v>1633</v>
      </c>
      <c r="B1337" s="394" t="s">
        <v>1710</v>
      </c>
      <c r="C1337" s="394" t="s">
        <v>1711</v>
      </c>
      <c r="D1337" s="394" t="s">
        <v>1712</v>
      </c>
      <c r="E1337" s="394" t="s">
        <v>1713</v>
      </c>
      <c r="F1337" s="397"/>
      <c r="G1337" s="397"/>
      <c r="H1337" s="410">
        <v>0</v>
      </c>
      <c r="I1337" s="397">
        <v>3</v>
      </c>
      <c r="J1337" s="397">
        <v>209.57999999999998</v>
      </c>
      <c r="K1337" s="410">
        <v>1</v>
      </c>
      <c r="L1337" s="397">
        <v>3</v>
      </c>
      <c r="M1337" s="398">
        <v>209.57999999999998</v>
      </c>
    </row>
    <row r="1338" spans="1:13" ht="14.4" customHeight="1" x14ac:dyDescent="0.3">
      <c r="A1338" s="393" t="s">
        <v>1633</v>
      </c>
      <c r="B1338" s="394" t="s">
        <v>1714</v>
      </c>
      <c r="C1338" s="394" t="s">
        <v>1715</v>
      </c>
      <c r="D1338" s="394" t="s">
        <v>1716</v>
      </c>
      <c r="E1338" s="394" t="s">
        <v>1717</v>
      </c>
      <c r="F1338" s="397"/>
      <c r="G1338" s="397"/>
      <c r="H1338" s="410">
        <v>0</v>
      </c>
      <c r="I1338" s="397">
        <v>2</v>
      </c>
      <c r="J1338" s="397">
        <v>139.72</v>
      </c>
      <c r="K1338" s="410">
        <v>1</v>
      </c>
      <c r="L1338" s="397">
        <v>2</v>
      </c>
      <c r="M1338" s="398">
        <v>139.72</v>
      </c>
    </row>
    <row r="1339" spans="1:13" ht="14.4" customHeight="1" x14ac:dyDescent="0.3">
      <c r="A1339" s="393" t="s">
        <v>1633</v>
      </c>
      <c r="B1339" s="394" t="s">
        <v>1489</v>
      </c>
      <c r="C1339" s="394" t="s">
        <v>2001</v>
      </c>
      <c r="D1339" s="394" t="s">
        <v>1806</v>
      </c>
      <c r="E1339" s="394" t="s">
        <v>1886</v>
      </c>
      <c r="F1339" s="397"/>
      <c r="G1339" s="397"/>
      <c r="H1339" s="410">
        <v>0</v>
      </c>
      <c r="I1339" s="397">
        <v>1</v>
      </c>
      <c r="J1339" s="397">
        <v>98.23</v>
      </c>
      <c r="K1339" s="410">
        <v>1</v>
      </c>
      <c r="L1339" s="397">
        <v>1</v>
      </c>
      <c r="M1339" s="398">
        <v>98.23</v>
      </c>
    </row>
    <row r="1340" spans="1:13" ht="14.4" customHeight="1" x14ac:dyDescent="0.3">
      <c r="A1340" s="393" t="s">
        <v>1634</v>
      </c>
      <c r="B1340" s="394" t="s">
        <v>1462</v>
      </c>
      <c r="C1340" s="394" t="s">
        <v>585</v>
      </c>
      <c r="D1340" s="394" t="s">
        <v>586</v>
      </c>
      <c r="E1340" s="394" t="s">
        <v>587</v>
      </c>
      <c r="F1340" s="397"/>
      <c r="G1340" s="397"/>
      <c r="H1340" s="410">
        <v>0</v>
      </c>
      <c r="I1340" s="397">
        <v>1</v>
      </c>
      <c r="J1340" s="397">
        <v>190.48</v>
      </c>
      <c r="K1340" s="410">
        <v>1</v>
      </c>
      <c r="L1340" s="397">
        <v>1</v>
      </c>
      <c r="M1340" s="398">
        <v>190.48</v>
      </c>
    </row>
    <row r="1341" spans="1:13" ht="14.4" customHeight="1" x14ac:dyDescent="0.3">
      <c r="A1341" s="393" t="s">
        <v>1634</v>
      </c>
      <c r="B1341" s="394" t="s">
        <v>2203</v>
      </c>
      <c r="C1341" s="394" t="s">
        <v>2207</v>
      </c>
      <c r="D1341" s="394" t="s">
        <v>2205</v>
      </c>
      <c r="E1341" s="394" t="s">
        <v>2208</v>
      </c>
      <c r="F1341" s="397"/>
      <c r="G1341" s="397"/>
      <c r="H1341" s="410">
        <v>0</v>
      </c>
      <c r="I1341" s="397">
        <v>1</v>
      </c>
      <c r="J1341" s="397">
        <v>380.96</v>
      </c>
      <c r="K1341" s="410">
        <v>1</v>
      </c>
      <c r="L1341" s="397">
        <v>1</v>
      </c>
      <c r="M1341" s="398">
        <v>380.96</v>
      </c>
    </row>
    <row r="1342" spans="1:13" ht="14.4" customHeight="1" x14ac:dyDescent="0.3">
      <c r="A1342" s="393" t="s">
        <v>1634</v>
      </c>
      <c r="B1342" s="394" t="s">
        <v>1467</v>
      </c>
      <c r="C1342" s="394" t="s">
        <v>1048</v>
      </c>
      <c r="D1342" s="394" t="s">
        <v>998</v>
      </c>
      <c r="E1342" s="394" t="s">
        <v>1049</v>
      </c>
      <c r="F1342" s="397"/>
      <c r="G1342" s="397"/>
      <c r="H1342" s="410">
        <v>0</v>
      </c>
      <c r="I1342" s="397">
        <v>4</v>
      </c>
      <c r="J1342" s="397">
        <v>2501.16</v>
      </c>
      <c r="K1342" s="410">
        <v>1</v>
      </c>
      <c r="L1342" s="397">
        <v>4</v>
      </c>
      <c r="M1342" s="398">
        <v>2501.16</v>
      </c>
    </row>
    <row r="1343" spans="1:13" ht="14.4" customHeight="1" x14ac:dyDescent="0.3">
      <c r="A1343" s="393" t="s">
        <v>1634</v>
      </c>
      <c r="B1343" s="394" t="s">
        <v>1749</v>
      </c>
      <c r="C1343" s="394" t="s">
        <v>1753</v>
      </c>
      <c r="D1343" s="394" t="s">
        <v>1751</v>
      </c>
      <c r="E1343" s="394" t="s">
        <v>1754</v>
      </c>
      <c r="F1343" s="397"/>
      <c r="G1343" s="397"/>
      <c r="H1343" s="410">
        <v>0</v>
      </c>
      <c r="I1343" s="397">
        <v>1</v>
      </c>
      <c r="J1343" s="397">
        <v>146.63</v>
      </c>
      <c r="K1343" s="410">
        <v>1</v>
      </c>
      <c r="L1343" s="397">
        <v>1</v>
      </c>
      <c r="M1343" s="398">
        <v>146.63</v>
      </c>
    </row>
    <row r="1344" spans="1:13" ht="14.4" customHeight="1" x14ac:dyDescent="0.3">
      <c r="A1344" s="393" t="s">
        <v>1634</v>
      </c>
      <c r="B1344" s="394" t="s">
        <v>1772</v>
      </c>
      <c r="C1344" s="394" t="s">
        <v>2566</v>
      </c>
      <c r="D1344" s="394" t="s">
        <v>2567</v>
      </c>
      <c r="E1344" s="394" t="s">
        <v>1984</v>
      </c>
      <c r="F1344" s="397"/>
      <c r="G1344" s="397"/>
      <c r="H1344" s="410">
        <v>0</v>
      </c>
      <c r="I1344" s="397">
        <v>2</v>
      </c>
      <c r="J1344" s="397">
        <v>215.62</v>
      </c>
      <c r="K1344" s="410">
        <v>1</v>
      </c>
      <c r="L1344" s="397">
        <v>2</v>
      </c>
      <c r="M1344" s="398">
        <v>215.62</v>
      </c>
    </row>
    <row r="1345" spans="1:13" ht="14.4" customHeight="1" x14ac:dyDescent="0.3">
      <c r="A1345" s="393" t="s">
        <v>1634</v>
      </c>
      <c r="B1345" s="394" t="s">
        <v>1480</v>
      </c>
      <c r="C1345" s="394" t="s">
        <v>1841</v>
      </c>
      <c r="D1345" s="394" t="s">
        <v>1842</v>
      </c>
      <c r="E1345" s="394" t="s">
        <v>1843</v>
      </c>
      <c r="F1345" s="397"/>
      <c r="G1345" s="397"/>
      <c r="H1345" s="410">
        <v>0</v>
      </c>
      <c r="I1345" s="397">
        <v>2</v>
      </c>
      <c r="J1345" s="397">
        <v>666.62</v>
      </c>
      <c r="K1345" s="410">
        <v>1</v>
      </c>
      <c r="L1345" s="397">
        <v>2</v>
      </c>
      <c r="M1345" s="398">
        <v>666.62</v>
      </c>
    </row>
    <row r="1346" spans="1:13" ht="14.4" customHeight="1" x14ac:dyDescent="0.3">
      <c r="A1346" s="393" t="s">
        <v>1634</v>
      </c>
      <c r="B1346" s="394" t="s">
        <v>1485</v>
      </c>
      <c r="C1346" s="394" t="s">
        <v>1845</v>
      </c>
      <c r="D1346" s="394" t="s">
        <v>1846</v>
      </c>
      <c r="E1346" s="394" t="s">
        <v>1717</v>
      </c>
      <c r="F1346" s="397"/>
      <c r="G1346" s="397"/>
      <c r="H1346" s="410">
        <v>0</v>
      </c>
      <c r="I1346" s="397">
        <v>1</v>
      </c>
      <c r="J1346" s="397">
        <v>184.22</v>
      </c>
      <c r="K1346" s="410">
        <v>1</v>
      </c>
      <c r="L1346" s="397">
        <v>1</v>
      </c>
      <c r="M1346" s="398">
        <v>184.22</v>
      </c>
    </row>
    <row r="1347" spans="1:13" ht="14.4" customHeight="1" x14ac:dyDescent="0.3">
      <c r="A1347" s="393" t="s">
        <v>1634</v>
      </c>
      <c r="B1347" s="394" t="s">
        <v>1486</v>
      </c>
      <c r="C1347" s="394" t="s">
        <v>1790</v>
      </c>
      <c r="D1347" s="394" t="s">
        <v>1791</v>
      </c>
      <c r="E1347" s="394" t="s">
        <v>1792</v>
      </c>
      <c r="F1347" s="397"/>
      <c r="G1347" s="397"/>
      <c r="H1347" s="410">
        <v>0</v>
      </c>
      <c r="I1347" s="397">
        <v>1</v>
      </c>
      <c r="J1347" s="397">
        <v>399.92</v>
      </c>
      <c r="K1347" s="410">
        <v>1</v>
      </c>
      <c r="L1347" s="397">
        <v>1</v>
      </c>
      <c r="M1347" s="398">
        <v>399.92</v>
      </c>
    </row>
    <row r="1348" spans="1:13" ht="14.4" customHeight="1" x14ac:dyDescent="0.3">
      <c r="A1348" s="393" t="s">
        <v>1634</v>
      </c>
      <c r="B1348" s="394" t="s">
        <v>1718</v>
      </c>
      <c r="C1348" s="394" t="s">
        <v>1719</v>
      </c>
      <c r="D1348" s="394" t="s">
        <v>1720</v>
      </c>
      <c r="E1348" s="394" t="s">
        <v>1721</v>
      </c>
      <c r="F1348" s="397"/>
      <c r="G1348" s="397"/>
      <c r="H1348" s="410"/>
      <c r="I1348" s="397">
        <v>2</v>
      </c>
      <c r="J1348" s="397">
        <v>0</v>
      </c>
      <c r="K1348" s="410"/>
      <c r="L1348" s="397">
        <v>2</v>
      </c>
      <c r="M1348" s="398">
        <v>0</v>
      </c>
    </row>
    <row r="1349" spans="1:13" ht="14.4" customHeight="1" x14ac:dyDescent="0.3">
      <c r="A1349" s="393" t="s">
        <v>1635</v>
      </c>
      <c r="B1349" s="394" t="s">
        <v>1508</v>
      </c>
      <c r="C1349" s="394" t="s">
        <v>2688</v>
      </c>
      <c r="D1349" s="394" t="s">
        <v>2689</v>
      </c>
      <c r="E1349" s="394" t="s">
        <v>2690</v>
      </c>
      <c r="F1349" s="397">
        <v>2</v>
      </c>
      <c r="G1349" s="397">
        <v>97.22</v>
      </c>
      <c r="H1349" s="410">
        <v>1</v>
      </c>
      <c r="I1349" s="397"/>
      <c r="J1349" s="397"/>
      <c r="K1349" s="410">
        <v>0</v>
      </c>
      <c r="L1349" s="397">
        <v>2</v>
      </c>
      <c r="M1349" s="398">
        <v>97.22</v>
      </c>
    </row>
    <row r="1350" spans="1:13" ht="14.4" customHeight="1" x14ac:dyDescent="0.3">
      <c r="A1350" s="393" t="s">
        <v>1635</v>
      </c>
      <c r="B1350" s="394" t="s">
        <v>1486</v>
      </c>
      <c r="C1350" s="394" t="s">
        <v>1108</v>
      </c>
      <c r="D1350" s="394" t="s">
        <v>1109</v>
      </c>
      <c r="E1350" s="394" t="s">
        <v>1487</v>
      </c>
      <c r="F1350" s="397"/>
      <c r="G1350" s="397"/>
      <c r="H1350" s="410">
        <v>0</v>
      </c>
      <c r="I1350" s="397">
        <v>1</v>
      </c>
      <c r="J1350" s="397">
        <v>399.92</v>
      </c>
      <c r="K1350" s="410">
        <v>1</v>
      </c>
      <c r="L1350" s="397">
        <v>1</v>
      </c>
      <c r="M1350" s="398">
        <v>399.92</v>
      </c>
    </row>
    <row r="1351" spans="1:13" ht="14.4" customHeight="1" x14ac:dyDescent="0.3">
      <c r="A1351" s="393" t="s">
        <v>1635</v>
      </c>
      <c r="B1351" s="394" t="s">
        <v>1847</v>
      </c>
      <c r="C1351" s="394" t="s">
        <v>1873</v>
      </c>
      <c r="D1351" s="394" t="s">
        <v>1849</v>
      </c>
      <c r="E1351" s="394" t="s">
        <v>1874</v>
      </c>
      <c r="F1351" s="397"/>
      <c r="G1351" s="397"/>
      <c r="H1351" s="410">
        <v>0</v>
      </c>
      <c r="I1351" s="397">
        <v>2</v>
      </c>
      <c r="J1351" s="397">
        <v>96.62</v>
      </c>
      <c r="K1351" s="410">
        <v>1</v>
      </c>
      <c r="L1351" s="397">
        <v>2</v>
      </c>
      <c r="M1351" s="398">
        <v>96.62</v>
      </c>
    </row>
    <row r="1352" spans="1:13" ht="14.4" customHeight="1" x14ac:dyDescent="0.3">
      <c r="A1352" s="393" t="s">
        <v>1635</v>
      </c>
      <c r="B1352" s="394" t="s">
        <v>1847</v>
      </c>
      <c r="C1352" s="394" t="s">
        <v>1905</v>
      </c>
      <c r="D1352" s="394" t="s">
        <v>1849</v>
      </c>
      <c r="E1352" s="394" t="s">
        <v>1872</v>
      </c>
      <c r="F1352" s="397"/>
      <c r="G1352" s="397"/>
      <c r="H1352" s="410">
        <v>0</v>
      </c>
      <c r="I1352" s="397">
        <v>2</v>
      </c>
      <c r="J1352" s="397">
        <v>193.26</v>
      </c>
      <c r="K1352" s="410">
        <v>1</v>
      </c>
      <c r="L1352" s="397">
        <v>2</v>
      </c>
      <c r="M1352" s="398">
        <v>193.26</v>
      </c>
    </row>
    <row r="1353" spans="1:13" ht="14.4" customHeight="1" x14ac:dyDescent="0.3">
      <c r="A1353" s="393" t="s">
        <v>1635</v>
      </c>
      <c r="B1353" s="394" t="s">
        <v>1489</v>
      </c>
      <c r="C1353" s="394" t="s">
        <v>1799</v>
      </c>
      <c r="D1353" s="394" t="s">
        <v>1800</v>
      </c>
      <c r="E1353" s="394" t="s">
        <v>1801</v>
      </c>
      <c r="F1353" s="397"/>
      <c r="G1353" s="397"/>
      <c r="H1353" s="410">
        <v>0</v>
      </c>
      <c r="I1353" s="397">
        <v>1</v>
      </c>
      <c r="J1353" s="397">
        <v>32.74</v>
      </c>
      <c r="K1353" s="410">
        <v>1</v>
      </c>
      <c r="L1353" s="397">
        <v>1</v>
      </c>
      <c r="M1353" s="398">
        <v>32.74</v>
      </c>
    </row>
    <row r="1354" spans="1:13" ht="14.4" customHeight="1" x14ac:dyDescent="0.3">
      <c r="A1354" s="393" t="s">
        <v>1635</v>
      </c>
      <c r="B1354" s="394" t="s">
        <v>1808</v>
      </c>
      <c r="C1354" s="394" t="s">
        <v>2691</v>
      </c>
      <c r="D1354" s="394" t="s">
        <v>2467</v>
      </c>
      <c r="E1354" s="394" t="s">
        <v>2442</v>
      </c>
      <c r="F1354" s="397">
        <v>1</v>
      </c>
      <c r="G1354" s="397">
        <v>0</v>
      </c>
      <c r="H1354" s="410"/>
      <c r="I1354" s="397"/>
      <c r="J1354" s="397"/>
      <c r="K1354" s="410"/>
      <c r="L1354" s="397">
        <v>1</v>
      </c>
      <c r="M1354" s="398">
        <v>0</v>
      </c>
    </row>
    <row r="1355" spans="1:13" ht="14.4" customHeight="1" x14ac:dyDescent="0.3">
      <c r="A1355" s="393" t="s">
        <v>1635</v>
      </c>
      <c r="B1355" s="394" t="s">
        <v>1808</v>
      </c>
      <c r="C1355" s="394" t="s">
        <v>2466</v>
      </c>
      <c r="D1355" s="394" t="s">
        <v>2467</v>
      </c>
      <c r="E1355" s="394" t="s">
        <v>2468</v>
      </c>
      <c r="F1355" s="397">
        <v>1</v>
      </c>
      <c r="G1355" s="397">
        <v>0</v>
      </c>
      <c r="H1355" s="410"/>
      <c r="I1355" s="397"/>
      <c r="J1355" s="397"/>
      <c r="K1355" s="410"/>
      <c r="L1355" s="397">
        <v>1</v>
      </c>
      <c r="M1355" s="398">
        <v>0</v>
      </c>
    </row>
    <row r="1356" spans="1:13" ht="14.4" customHeight="1" x14ac:dyDescent="0.3">
      <c r="A1356" s="393" t="s">
        <v>1635</v>
      </c>
      <c r="B1356" s="394" t="s">
        <v>1808</v>
      </c>
      <c r="C1356" s="394" t="s">
        <v>2440</v>
      </c>
      <c r="D1356" s="394" t="s">
        <v>2441</v>
      </c>
      <c r="E1356" s="394" t="s">
        <v>2442</v>
      </c>
      <c r="F1356" s="397"/>
      <c r="G1356" s="397"/>
      <c r="H1356" s="410">
        <v>0</v>
      </c>
      <c r="I1356" s="397">
        <v>1</v>
      </c>
      <c r="J1356" s="397">
        <v>31.57</v>
      </c>
      <c r="K1356" s="410">
        <v>1</v>
      </c>
      <c r="L1356" s="397">
        <v>1</v>
      </c>
      <c r="M1356" s="398">
        <v>31.57</v>
      </c>
    </row>
    <row r="1357" spans="1:13" ht="14.4" customHeight="1" x14ac:dyDescent="0.3">
      <c r="A1357" s="393" t="s">
        <v>1635</v>
      </c>
      <c r="B1357" s="394" t="s">
        <v>1808</v>
      </c>
      <c r="C1357" s="394" t="s">
        <v>2692</v>
      </c>
      <c r="D1357" s="394" t="s">
        <v>1810</v>
      </c>
      <c r="E1357" s="394" t="s">
        <v>2693</v>
      </c>
      <c r="F1357" s="397"/>
      <c r="G1357" s="397"/>
      <c r="H1357" s="410">
        <v>0</v>
      </c>
      <c r="I1357" s="397">
        <v>2</v>
      </c>
      <c r="J1357" s="397">
        <v>69.459999999999994</v>
      </c>
      <c r="K1357" s="410">
        <v>1</v>
      </c>
      <c r="L1357" s="397">
        <v>2</v>
      </c>
      <c r="M1357" s="398">
        <v>69.459999999999994</v>
      </c>
    </row>
    <row r="1358" spans="1:13" ht="14.4" customHeight="1" x14ac:dyDescent="0.3">
      <c r="A1358" s="393" t="s">
        <v>1635</v>
      </c>
      <c r="B1358" s="394" t="s">
        <v>1490</v>
      </c>
      <c r="C1358" s="394" t="s">
        <v>1914</v>
      </c>
      <c r="D1358" s="394" t="s">
        <v>1915</v>
      </c>
      <c r="E1358" s="394" t="s">
        <v>1916</v>
      </c>
      <c r="F1358" s="397"/>
      <c r="G1358" s="397"/>
      <c r="H1358" s="410">
        <v>0</v>
      </c>
      <c r="I1358" s="397">
        <v>2</v>
      </c>
      <c r="J1358" s="397">
        <v>931.4</v>
      </c>
      <c r="K1358" s="410">
        <v>1</v>
      </c>
      <c r="L1358" s="397">
        <v>2</v>
      </c>
      <c r="M1358" s="398">
        <v>931.4</v>
      </c>
    </row>
    <row r="1359" spans="1:13" ht="14.4" customHeight="1" x14ac:dyDescent="0.3">
      <c r="A1359" s="393" t="s">
        <v>1635</v>
      </c>
      <c r="B1359" s="394" t="s">
        <v>1490</v>
      </c>
      <c r="C1359" s="394" t="s">
        <v>2694</v>
      </c>
      <c r="D1359" s="394" t="s">
        <v>2695</v>
      </c>
      <c r="E1359" s="394" t="s">
        <v>2696</v>
      </c>
      <c r="F1359" s="397"/>
      <c r="G1359" s="397"/>
      <c r="H1359" s="410">
        <v>0</v>
      </c>
      <c r="I1359" s="397">
        <v>1</v>
      </c>
      <c r="J1359" s="397">
        <v>376.75</v>
      </c>
      <c r="K1359" s="410">
        <v>1</v>
      </c>
      <c r="L1359" s="397">
        <v>1</v>
      </c>
      <c r="M1359" s="398">
        <v>376.75</v>
      </c>
    </row>
    <row r="1360" spans="1:13" ht="14.4" customHeight="1" x14ac:dyDescent="0.3">
      <c r="A1360" s="393" t="s">
        <v>1635</v>
      </c>
      <c r="B1360" s="394" t="s">
        <v>1491</v>
      </c>
      <c r="C1360" s="394" t="s">
        <v>2061</v>
      </c>
      <c r="D1360" s="394" t="s">
        <v>2062</v>
      </c>
      <c r="E1360" s="394" t="s">
        <v>2063</v>
      </c>
      <c r="F1360" s="397"/>
      <c r="G1360" s="397"/>
      <c r="H1360" s="410">
        <v>0</v>
      </c>
      <c r="I1360" s="397">
        <v>1</v>
      </c>
      <c r="J1360" s="397">
        <v>16.27</v>
      </c>
      <c r="K1360" s="410">
        <v>1</v>
      </c>
      <c r="L1360" s="397">
        <v>1</v>
      </c>
      <c r="M1360" s="398">
        <v>16.27</v>
      </c>
    </row>
    <row r="1361" spans="1:13" ht="14.4" customHeight="1" x14ac:dyDescent="0.3">
      <c r="A1361" s="393" t="s">
        <v>1635</v>
      </c>
      <c r="B1361" s="394" t="s">
        <v>1945</v>
      </c>
      <c r="C1361" s="394" t="s">
        <v>2697</v>
      </c>
      <c r="D1361" s="394" t="s">
        <v>2698</v>
      </c>
      <c r="E1361" s="394" t="s">
        <v>2699</v>
      </c>
      <c r="F1361" s="397"/>
      <c r="G1361" s="397"/>
      <c r="H1361" s="410">
        <v>0</v>
      </c>
      <c r="I1361" s="397">
        <v>3</v>
      </c>
      <c r="J1361" s="397">
        <v>418.38</v>
      </c>
      <c r="K1361" s="410">
        <v>1</v>
      </c>
      <c r="L1361" s="397">
        <v>3</v>
      </c>
      <c r="M1361" s="398">
        <v>418.38</v>
      </c>
    </row>
    <row r="1362" spans="1:13" ht="14.4" customHeight="1" x14ac:dyDescent="0.3">
      <c r="A1362" s="393" t="s">
        <v>1637</v>
      </c>
      <c r="B1362" s="394" t="s">
        <v>1462</v>
      </c>
      <c r="C1362" s="394" t="s">
        <v>1708</v>
      </c>
      <c r="D1362" s="394" t="s">
        <v>586</v>
      </c>
      <c r="E1362" s="394" t="s">
        <v>1709</v>
      </c>
      <c r="F1362" s="397"/>
      <c r="G1362" s="397"/>
      <c r="H1362" s="410">
        <v>0</v>
      </c>
      <c r="I1362" s="397">
        <v>8</v>
      </c>
      <c r="J1362" s="397">
        <v>761.92</v>
      </c>
      <c r="K1362" s="410">
        <v>1</v>
      </c>
      <c r="L1362" s="397">
        <v>8</v>
      </c>
      <c r="M1362" s="398">
        <v>761.92</v>
      </c>
    </row>
    <row r="1363" spans="1:13" ht="14.4" customHeight="1" x14ac:dyDescent="0.3">
      <c r="A1363" s="393" t="s">
        <v>1637</v>
      </c>
      <c r="B1363" s="394" t="s">
        <v>1462</v>
      </c>
      <c r="C1363" s="394" t="s">
        <v>585</v>
      </c>
      <c r="D1363" s="394" t="s">
        <v>586</v>
      </c>
      <c r="E1363" s="394" t="s">
        <v>587</v>
      </c>
      <c r="F1363" s="397"/>
      <c r="G1363" s="397"/>
      <c r="H1363" s="410">
        <v>0</v>
      </c>
      <c r="I1363" s="397">
        <v>2</v>
      </c>
      <c r="J1363" s="397">
        <v>380.96</v>
      </c>
      <c r="K1363" s="410">
        <v>1</v>
      </c>
      <c r="L1363" s="397">
        <v>2</v>
      </c>
      <c r="M1363" s="398">
        <v>380.96</v>
      </c>
    </row>
    <row r="1364" spans="1:13" ht="14.4" customHeight="1" x14ac:dyDescent="0.3">
      <c r="A1364" s="393" t="s">
        <v>1637</v>
      </c>
      <c r="B1364" s="394" t="s">
        <v>1462</v>
      </c>
      <c r="C1364" s="394" t="s">
        <v>589</v>
      </c>
      <c r="D1364" s="394" t="s">
        <v>586</v>
      </c>
      <c r="E1364" s="394" t="s">
        <v>590</v>
      </c>
      <c r="F1364" s="397"/>
      <c r="G1364" s="397"/>
      <c r="H1364" s="410">
        <v>0</v>
      </c>
      <c r="I1364" s="397">
        <v>5</v>
      </c>
      <c r="J1364" s="397">
        <v>3061.3</v>
      </c>
      <c r="K1364" s="410">
        <v>1</v>
      </c>
      <c r="L1364" s="397">
        <v>5</v>
      </c>
      <c r="M1364" s="398">
        <v>3061.3</v>
      </c>
    </row>
    <row r="1365" spans="1:13" ht="14.4" customHeight="1" x14ac:dyDescent="0.3">
      <c r="A1365" s="393" t="s">
        <v>1637</v>
      </c>
      <c r="B1365" s="394" t="s">
        <v>1465</v>
      </c>
      <c r="C1365" s="394" t="s">
        <v>2700</v>
      </c>
      <c r="D1365" s="394" t="s">
        <v>2548</v>
      </c>
      <c r="E1365" s="394" t="s">
        <v>2701</v>
      </c>
      <c r="F1365" s="397">
        <v>1</v>
      </c>
      <c r="G1365" s="397">
        <v>95.24</v>
      </c>
      <c r="H1365" s="410">
        <v>1</v>
      </c>
      <c r="I1365" s="397"/>
      <c r="J1365" s="397"/>
      <c r="K1365" s="410">
        <v>0</v>
      </c>
      <c r="L1365" s="397">
        <v>1</v>
      </c>
      <c r="M1365" s="398">
        <v>95.24</v>
      </c>
    </row>
    <row r="1366" spans="1:13" ht="14.4" customHeight="1" x14ac:dyDescent="0.3">
      <c r="A1366" s="393" t="s">
        <v>1637</v>
      </c>
      <c r="B1366" s="394" t="s">
        <v>1465</v>
      </c>
      <c r="C1366" s="394" t="s">
        <v>2197</v>
      </c>
      <c r="D1366" s="394" t="s">
        <v>2198</v>
      </c>
      <c r="E1366" s="394" t="s">
        <v>2199</v>
      </c>
      <c r="F1366" s="397">
        <v>1</v>
      </c>
      <c r="G1366" s="397">
        <v>640.87</v>
      </c>
      <c r="H1366" s="410">
        <v>1</v>
      </c>
      <c r="I1366" s="397"/>
      <c r="J1366" s="397"/>
      <c r="K1366" s="410">
        <v>0</v>
      </c>
      <c r="L1366" s="397">
        <v>1</v>
      </c>
      <c r="M1366" s="398">
        <v>640.87</v>
      </c>
    </row>
    <row r="1367" spans="1:13" ht="14.4" customHeight="1" x14ac:dyDescent="0.3">
      <c r="A1367" s="393" t="s">
        <v>1637</v>
      </c>
      <c r="B1367" s="394" t="s">
        <v>2203</v>
      </c>
      <c r="C1367" s="394" t="s">
        <v>2204</v>
      </c>
      <c r="D1367" s="394" t="s">
        <v>2205</v>
      </c>
      <c r="E1367" s="394" t="s">
        <v>2206</v>
      </c>
      <c r="F1367" s="397"/>
      <c r="G1367" s="397"/>
      <c r="H1367" s="410">
        <v>0</v>
      </c>
      <c r="I1367" s="397">
        <v>2</v>
      </c>
      <c r="J1367" s="397">
        <v>380.96</v>
      </c>
      <c r="K1367" s="410">
        <v>1</v>
      </c>
      <c r="L1367" s="397">
        <v>2</v>
      </c>
      <c r="M1367" s="398">
        <v>380.96</v>
      </c>
    </row>
    <row r="1368" spans="1:13" ht="14.4" customHeight="1" x14ac:dyDescent="0.3">
      <c r="A1368" s="393" t="s">
        <v>1637</v>
      </c>
      <c r="B1368" s="394" t="s">
        <v>2203</v>
      </c>
      <c r="C1368" s="394" t="s">
        <v>2644</v>
      </c>
      <c r="D1368" s="394" t="s">
        <v>2205</v>
      </c>
      <c r="E1368" s="394" t="s">
        <v>2645</v>
      </c>
      <c r="F1368" s="397"/>
      <c r="G1368" s="397"/>
      <c r="H1368" s="410">
        <v>0</v>
      </c>
      <c r="I1368" s="397">
        <v>1</v>
      </c>
      <c r="J1368" s="397">
        <v>95.24</v>
      </c>
      <c r="K1368" s="410">
        <v>1</v>
      </c>
      <c r="L1368" s="397">
        <v>1</v>
      </c>
      <c r="M1368" s="398">
        <v>95.24</v>
      </c>
    </row>
    <row r="1369" spans="1:13" ht="14.4" customHeight="1" x14ac:dyDescent="0.3">
      <c r="A1369" s="393" t="s">
        <v>1637</v>
      </c>
      <c r="B1369" s="394" t="s">
        <v>1466</v>
      </c>
      <c r="C1369" s="394" t="s">
        <v>1022</v>
      </c>
      <c r="D1369" s="394" t="s">
        <v>1023</v>
      </c>
      <c r="E1369" s="394" t="s">
        <v>496</v>
      </c>
      <c r="F1369" s="397"/>
      <c r="G1369" s="397"/>
      <c r="H1369" s="410">
        <v>0</v>
      </c>
      <c r="I1369" s="397">
        <v>5</v>
      </c>
      <c r="J1369" s="397">
        <v>280.05</v>
      </c>
      <c r="K1369" s="410">
        <v>1</v>
      </c>
      <c r="L1369" s="397">
        <v>5</v>
      </c>
      <c r="M1369" s="398">
        <v>280.05</v>
      </c>
    </row>
    <row r="1370" spans="1:13" ht="14.4" customHeight="1" x14ac:dyDescent="0.3">
      <c r="A1370" s="393" t="s">
        <v>1637</v>
      </c>
      <c r="B1370" s="394" t="s">
        <v>1466</v>
      </c>
      <c r="C1370" s="394" t="s">
        <v>2067</v>
      </c>
      <c r="D1370" s="394" t="s">
        <v>1023</v>
      </c>
      <c r="E1370" s="394" t="s">
        <v>2068</v>
      </c>
      <c r="F1370" s="397"/>
      <c r="G1370" s="397"/>
      <c r="H1370" s="410">
        <v>0</v>
      </c>
      <c r="I1370" s="397">
        <v>2</v>
      </c>
      <c r="J1370" s="397">
        <v>280.06</v>
      </c>
      <c r="K1370" s="410">
        <v>1</v>
      </c>
      <c r="L1370" s="397">
        <v>2</v>
      </c>
      <c r="M1370" s="398">
        <v>280.06</v>
      </c>
    </row>
    <row r="1371" spans="1:13" ht="14.4" customHeight="1" x14ac:dyDescent="0.3">
      <c r="A1371" s="393" t="s">
        <v>1637</v>
      </c>
      <c r="B1371" s="394" t="s">
        <v>1732</v>
      </c>
      <c r="C1371" s="394" t="s">
        <v>2702</v>
      </c>
      <c r="D1371" s="394" t="s">
        <v>2073</v>
      </c>
      <c r="E1371" s="394" t="s">
        <v>2110</v>
      </c>
      <c r="F1371" s="397"/>
      <c r="G1371" s="397"/>
      <c r="H1371" s="410">
        <v>0</v>
      </c>
      <c r="I1371" s="397">
        <v>1</v>
      </c>
      <c r="J1371" s="397">
        <v>96.57</v>
      </c>
      <c r="K1371" s="410">
        <v>1</v>
      </c>
      <c r="L1371" s="397">
        <v>1</v>
      </c>
      <c r="M1371" s="398">
        <v>96.57</v>
      </c>
    </row>
    <row r="1372" spans="1:13" ht="14.4" customHeight="1" x14ac:dyDescent="0.3">
      <c r="A1372" s="393" t="s">
        <v>1637</v>
      </c>
      <c r="B1372" s="394" t="s">
        <v>1732</v>
      </c>
      <c r="C1372" s="394" t="s">
        <v>2227</v>
      </c>
      <c r="D1372" s="394" t="s">
        <v>2075</v>
      </c>
      <c r="E1372" s="394" t="s">
        <v>2110</v>
      </c>
      <c r="F1372" s="397"/>
      <c r="G1372" s="397"/>
      <c r="H1372" s="410">
        <v>0</v>
      </c>
      <c r="I1372" s="397">
        <v>1</v>
      </c>
      <c r="J1372" s="397">
        <v>96.57</v>
      </c>
      <c r="K1372" s="410">
        <v>1</v>
      </c>
      <c r="L1372" s="397">
        <v>1</v>
      </c>
      <c r="M1372" s="398">
        <v>96.57</v>
      </c>
    </row>
    <row r="1373" spans="1:13" ht="14.4" customHeight="1" x14ac:dyDescent="0.3">
      <c r="A1373" s="393" t="s">
        <v>1637</v>
      </c>
      <c r="B1373" s="394" t="s">
        <v>1732</v>
      </c>
      <c r="C1373" s="394" t="s">
        <v>2289</v>
      </c>
      <c r="D1373" s="394" t="s">
        <v>2290</v>
      </c>
      <c r="E1373" s="394" t="s">
        <v>1394</v>
      </c>
      <c r="F1373" s="397"/>
      <c r="G1373" s="397"/>
      <c r="H1373" s="410">
        <v>0</v>
      </c>
      <c r="I1373" s="397">
        <v>1</v>
      </c>
      <c r="J1373" s="397">
        <v>193.14</v>
      </c>
      <c r="K1373" s="410">
        <v>1</v>
      </c>
      <c r="L1373" s="397">
        <v>1</v>
      </c>
      <c r="M1373" s="398">
        <v>193.14</v>
      </c>
    </row>
    <row r="1374" spans="1:13" ht="14.4" customHeight="1" x14ac:dyDescent="0.3">
      <c r="A1374" s="393" t="s">
        <v>1637</v>
      </c>
      <c r="B1374" s="394" t="s">
        <v>1467</v>
      </c>
      <c r="C1374" s="394" t="s">
        <v>2076</v>
      </c>
      <c r="D1374" s="394" t="s">
        <v>1737</v>
      </c>
      <c r="E1374" s="394" t="s">
        <v>999</v>
      </c>
      <c r="F1374" s="397"/>
      <c r="G1374" s="397"/>
      <c r="H1374" s="410">
        <v>0</v>
      </c>
      <c r="I1374" s="397">
        <v>3</v>
      </c>
      <c r="J1374" s="397">
        <v>5249.07</v>
      </c>
      <c r="K1374" s="410">
        <v>1</v>
      </c>
      <c r="L1374" s="397">
        <v>3</v>
      </c>
      <c r="M1374" s="398">
        <v>5249.07</v>
      </c>
    </row>
    <row r="1375" spans="1:13" ht="14.4" customHeight="1" x14ac:dyDescent="0.3">
      <c r="A1375" s="393" t="s">
        <v>1637</v>
      </c>
      <c r="B1375" s="394" t="s">
        <v>1467</v>
      </c>
      <c r="C1375" s="394" t="s">
        <v>1741</v>
      </c>
      <c r="D1375" s="394" t="s">
        <v>1737</v>
      </c>
      <c r="E1375" s="394" t="s">
        <v>1002</v>
      </c>
      <c r="F1375" s="397"/>
      <c r="G1375" s="397"/>
      <c r="H1375" s="410">
        <v>0</v>
      </c>
      <c r="I1375" s="397">
        <v>11</v>
      </c>
      <c r="J1375" s="397">
        <v>25662.120000000003</v>
      </c>
      <c r="K1375" s="410">
        <v>1</v>
      </c>
      <c r="L1375" s="397">
        <v>11</v>
      </c>
      <c r="M1375" s="398">
        <v>25662.120000000003</v>
      </c>
    </row>
    <row r="1376" spans="1:13" ht="14.4" customHeight="1" x14ac:dyDescent="0.3">
      <c r="A1376" s="393" t="s">
        <v>1637</v>
      </c>
      <c r="B1376" s="394" t="s">
        <v>1467</v>
      </c>
      <c r="C1376" s="394" t="s">
        <v>2703</v>
      </c>
      <c r="D1376" s="394" t="s">
        <v>1737</v>
      </c>
      <c r="E1376" s="394" t="s">
        <v>1005</v>
      </c>
      <c r="F1376" s="397"/>
      <c r="G1376" s="397"/>
      <c r="H1376" s="410">
        <v>0</v>
      </c>
      <c r="I1376" s="397">
        <v>2</v>
      </c>
      <c r="J1376" s="397">
        <v>5832.32</v>
      </c>
      <c r="K1376" s="410">
        <v>1</v>
      </c>
      <c r="L1376" s="397">
        <v>2</v>
      </c>
      <c r="M1376" s="398">
        <v>5832.32</v>
      </c>
    </row>
    <row r="1377" spans="1:13" ht="14.4" customHeight="1" x14ac:dyDescent="0.3">
      <c r="A1377" s="393" t="s">
        <v>1637</v>
      </c>
      <c r="B1377" s="394" t="s">
        <v>1745</v>
      </c>
      <c r="C1377" s="394" t="s">
        <v>2647</v>
      </c>
      <c r="D1377" s="394" t="s">
        <v>2648</v>
      </c>
      <c r="E1377" s="394" t="s">
        <v>2085</v>
      </c>
      <c r="F1377" s="397">
        <v>1</v>
      </c>
      <c r="G1377" s="397">
        <v>33.729999999999997</v>
      </c>
      <c r="H1377" s="410">
        <v>1</v>
      </c>
      <c r="I1377" s="397"/>
      <c r="J1377" s="397"/>
      <c r="K1377" s="410">
        <v>0</v>
      </c>
      <c r="L1377" s="397">
        <v>1</v>
      </c>
      <c r="M1377" s="398">
        <v>33.729999999999997</v>
      </c>
    </row>
    <row r="1378" spans="1:13" ht="14.4" customHeight="1" x14ac:dyDescent="0.3">
      <c r="A1378" s="393" t="s">
        <v>1637</v>
      </c>
      <c r="B1378" s="394" t="s">
        <v>1755</v>
      </c>
      <c r="C1378" s="394" t="s">
        <v>1756</v>
      </c>
      <c r="D1378" s="394" t="s">
        <v>1757</v>
      </c>
      <c r="E1378" s="394" t="s">
        <v>785</v>
      </c>
      <c r="F1378" s="397"/>
      <c r="G1378" s="397"/>
      <c r="H1378" s="410">
        <v>0</v>
      </c>
      <c r="I1378" s="397">
        <v>1</v>
      </c>
      <c r="J1378" s="397">
        <v>44.89</v>
      </c>
      <c r="K1378" s="410">
        <v>1</v>
      </c>
      <c r="L1378" s="397">
        <v>1</v>
      </c>
      <c r="M1378" s="398">
        <v>44.89</v>
      </c>
    </row>
    <row r="1379" spans="1:13" ht="14.4" customHeight="1" x14ac:dyDescent="0.3">
      <c r="A1379" s="393" t="s">
        <v>1637</v>
      </c>
      <c r="B1379" s="394" t="s">
        <v>1507</v>
      </c>
      <c r="C1379" s="394" t="s">
        <v>2090</v>
      </c>
      <c r="D1379" s="394" t="s">
        <v>1393</v>
      </c>
      <c r="E1379" s="394" t="s">
        <v>1771</v>
      </c>
      <c r="F1379" s="397"/>
      <c r="G1379" s="397"/>
      <c r="H1379" s="410">
        <v>0</v>
      </c>
      <c r="I1379" s="397">
        <v>1</v>
      </c>
      <c r="J1379" s="397">
        <v>60.92</v>
      </c>
      <c r="K1379" s="410">
        <v>1</v>
      </c>
      <c r="L1379" s="397">
        <v>1</v>
      </c>
      <c r="M1379" s="398">
        <v>60.92</v>
      </c>
    </row>
    <row r="1380" spans="1:13" ht="14.4" customHeight="1" x14ac:dyDescent="0.3">
      <c r="A1380" s="393" t="s">
        <v>1637</v>
      </c>
      <c r="B1380" s="394" t="s">
        <v>1507</v>
      </c>
      <c r="C1380" s="394" t="s">
        <v>1392</v>
      </c>
      <c r="D1380" s="394" t="s">
        <v>1393</v>
      </c>
      <c r="E1380" s="394" t="s">
        <v>1394</v>
      </c>
      <c r="F1380" s="397"/>
      <c r="G1380" s="397"/>
      <c r="H1380" s="410">
        <v>0</v>
      </c>
      <c r="I1380" s="397">
        <v>1</v>
      </c>
      <c r="J1380" s="397">
        <v>203.07</v>
      </c>
      <c r="K1380" s="410">
        <v>1</v>
      </c>
      <c r="L1380" s="397">
        <v>1</v>
      </c>
      <c r="M1380" s="398">
        <v>203.07</v>
      </c>
    </row>
    <row r="1381" spans="1:13" ht="14.4" customHeight="1" x14ac:dyDescent="0.3">
      <c r="A1381" s="393" t="s">
        <v>1637</v>
      </c>
      <c r="B1381" s="394" t="s">
        <v>1508</v>
      </c>
      <c r="C1381" s="394" t="s">
        <v>2688</v>
      </c>
      <c r="D1381" s="394" t="s">
        <v>2689</v>
      </c>
      <c r="E1381" s="394" t="s">
        <v>2690</v>
      </c>
      <c r="F1381" s="397">
        <v>1</v>
      </c>
      <c r="G1381" s="397">
        <v>48.61</v>
      </c>
      <c r="H1381" s="410">
        <v>1</v>
      </c>
      <c r="I1381" s="397"/>
      <c r="J1381" s="397"/>
      <c r="K1381" s="410">
        <v>0</v>
      </c>
      <c r="L1381" s="397">
        <v>1</v>
      </c>
      <c r="M1381" s="398">
        <v>48.61</v>
      </c>
    </row>
    <row r="1382" spans="1:13" ht="14.4" customHeight="1" x14ac:dyDescent="0.3">
      <c r="A1382" s="393" t="s">
        <v>1637</v>
      </c>
      <c r="B1382" s="394" t="s">
        <v>1764</v>
      </c>
      <c r="C1382" s="394" t="s">
        <v>2232</v>
      </c>
      <c r="D1382" s="394" t="s">
        <v>2098</v>
      </c>
      <c r="E1382" s="394" t="s">
        <v>1474</v>
      </c>
      <c r="F1382" s="397"/>
      <c r="G1382" s="397"/>
      <c r="H1382" s="410">
        <v>0</v>
      </c>
      <c r="I1382" s="397">
        <v>1</v>
      </c>
      <c r="J1382" s="397">
        <v>101.16</v>
      </c>
      <c r="K1382" s="410">
        <v>1</v>
      </c>
      <c r="L1382" s="397">
        <v>1</v>
      </c>
      <c r="M1382" s="398">
        <v>101.16</v>
      </c>
    </row>
    <row r="1383" spans="1:13" ht="14.4" customHeight="1" x14ac:dyDescent="0.3">
      <c r="A1383" s="393" t="s">
        <v>1637</v>
      </c>
      <c r="B1383" s="394" t="s">
        <v>1764</v>
      </c>
      <c r="C1383" s="394" t="s">
        <v>2097</v>
      </c>
      <c r="D1383" s="394" t="s">
        <v>2098</v>
      </c>
      <c r="E1383" s="394" t="s">
        <v>2099</v>
      </c>
      <c r="F1383" s="397"/>
      <c r="G1383" s="397"/>
      <c r="H1383" s="410">
        <v>0</v>
      </c>
      <c r="I1383" s="397">
        <v>2</v>
      </c>
      <c r="J1383" s="397">
        <v>674.34</v>
      </c>
      <c r="K1383" s="410">
        <v>1</v>
      </c>
      <c r="L1383" s="397">
        <v>2</v>
      </c>
      <c r="M1383" s="398">
        <v>674.34</v>
      </c>
    </row>
    <row r="1384" spans="1:13" ht="14.4" customHeight="1" x14ac:dyDescent="0.3">
      <c r="A1384" s="393" t="s">
        <v>1637</v>
      </c>
      <c r="B1384" s="394" t="s">
        <v>1768</v>
      </c>
      <c r="C1384" s="394" t="s">
        <v>2100</v>
      </c>
      <c r="D1384" s="394" t="s">
        <v>2101</v>
      </c>
      <c r="E1384" s="394" t="s">
        <v>2087</v>
      </c>
      <c r="F1384" s="397"/>
      <c r="G1384" s="397"/>
      <c r="H1384" s="410">
        <v>0</v>
      </c>
      <c r="I1384" s="397">
        <v>2</v>
      </c>
      <c r="J1384" s="397">
        <v>269.68</v>
      </c>
      <c r="K1384" s="410">
        <v>1</v>
      </c>
      <c r="L1384" s="397">
        <v>2</v>
      </c>
      <c r="M1384" s="398">
        <v>269.68</v>
      </c>
    </row>
    <row r="1385" spans="1:13" ht="14.4" customHeight="1" x14ac:dyDescent="0.3">
      <c r="A1385" s="393" t="s">
        <v>1637</v>
      </c>
      <c r="B1385" s="394" t="s">
        <v>2111</v>
      </c>
      <c r="C1385" s="394" t="s">
        <v>2112</v>
      </c>
      <c r="D1385" s="394" t="s">
        <v>2113</v>
      </c>
      <c r="E1385" s="394" t="s">
        <v>2114</v>
      </c>
      <c r="F1385" s="397"/>
      <c r="G1385" s="397"/>
      <c r="H1385" s="410">
        <v>0</v>
      </c>
      <c r="I1385" s="397">
        <v>1</v>
      </c>
      <c r="J1385" s="397">
        <v>249.54</v>
      </c>
      <c r="K1385" s="410">
        <v>1</v>
      </c>
      <c r="L1385" s="397">
        <v>1</v>
      </c>
      <c r="M1385" s="398">
        <v>249.54</v>
      </c>
    </row>
    <row r="1386" spans="1:13" ht="14.4" customHeight="1" x14ac:dyDescent="0.3">
      <c r="A1386" s="393" t="s">
        <v>1637</v>
      </c>
      <c r="B1386" s="394" t="s">
        <v>1779</v>
      </c>
      <c r="C1386" s="394" t="s">
        <v>1780</v>
      </c>
      <c r="D1386" s="394" t="s">
        <v>1781</v>
      </c>
      <c r="E1386" s="394" t="s">
        <v>1244</v>
      </c>
      <c r="F1386" s="397"/>
      <c r="G1386" s="397"/>
      <c r="H1386" s="410">
        <v>0</v>
      </c>
      <c r="I1386" s="397">
        <v>1</v>
      </c>
      <c r="J1386" s="397">
        <v>83.54</v>
      </c>
      <c r="K1386" s="410">
        <v>1</v>
      </c>
      <c r="L1386" s="397">
        <v>1</v>
      </c>
      <c r="M1386" s="398">
        <v>83.54</v>
      </c>
    </row>
    <row r="1387" spans="1:13" ht="14.4" customHeight="1" x14ac:dyDescent="0.3">
      <c r="A1387" s="393" t="s">
        <v>1637</v>
      </c>
      <c r="B1387" s="394" t="s">
        <v>1899</v>
      </c>
      <c r="C1387" s="394" t="s">
        <v>2320</v>
      </c>
      <c r="D1387" s="394" t="s">
        <v>2321</v>
      </c>
      <c r="E1387" s="394" t="s">
        <v>2322</v>
      </c>
      <c r="F1387" s="397"/>
      <c r="G1387" s="397"/>
      <c r="H1387" s="410">
        <v>0</v>
      </c>
      <c r="I1387" s="397">
        <v>1</v>
      </c>
      <c r="J1387" s="397">
        <v>1049.31</v>
      </c>
      <c r="K1387" s="410">
        <v>1</v>
      </c>
      <c r="L1387" s="397">
        <v>1</v>
      </c>
      <c r="M1387" s="398">
        <v>1049.31</v>
      </c>
    </row>
    <row r="1388" spans="1:13" ht="14.4" customHeight="1" x14ac:dyDescent="0.3">
      <c r="A1388" s="393" t="s">
        <v>1637</v>
      </c>
      <c r="B1388" s="394" t="s">
        <v>1480</v>
      </c>
      <c r="C1388" s="394" t="s">
        <v>1096</v>
      </c>
      <c r="D1388" s="394" t="s">
        <v>1481</v>
      </c>
      <c r="E1388" s="394" t="s">
        <v>1482</v>
      </c>
      <c r="F1388" s="397"/>
      <c r="G1388" s="397"/>
      <c r="H1388" s="410">
        <v>0</v>
      </c>
      <c r="I1388" s="397">
        <v>45</v>
      </c>
      <c r="J1388" s="397">
        <v>14998.950000000003</v>
      </c>
      <c r="K1388" s="410">
        <v>1</v>
      </c>
      <c r="L1388" s="397">
        <v>45</v>
      </c>
      <c r="M1388" s="398">
        <v>14998.950000000003</v>
      </c>
    </row>
    <row r="1389" spans="1:13" ht="14.4" customHeight="1" x14ac:dyDescent="0.3">
      <c r="A1389" s="393" t="s">
        <v>1637</v>
      </c>
      <c r="B1389" s="394" t="s">
        <v>1486</v>
      </c>
      <c r="C1389" s="394" t="s">
        <v>1790</v>
      </c>
      <c r="D1389" s="394" t="s">
        <v>1791</v>
      </c>
      <c r="E1389" s="394" t="s">
        <v>1792</v>
      </c>
      <c r="F1389" s="397"/>
      <c r="G1389" s="397"/>
      <c r="H1389" s="410">
        <v>0</v>
      </c>
      <c r="I1389" s="397">
        <v>9</v>
      </c>
      <c r="J1389" s="397">
        <v>3316.16</v>
      </c>
      <c r="K1389" s="410">
        <v>1</v>
      </c>
      <c r="L1389" s="397">
        <v>9</v>
      </c>
      <c r="M1389" s="398">
        <v>3316.16</v>
      </c>
    </row>
    <row r="1390" spans="1:13" ht="14.4" customHeight="1" x14ac:dyDescent="0.3">
      <c r="A1390" s="393" t="s">
        <v>1637</v>
      </c>
      <c r="B1390" s="394" t="s">
        <v>1488</v>
      </c>
      <c r="C1390" s="394" t="s">
        <v>1112</v>
      </c>
      <c r="D1390" s="394" t="s">
        <v>1113</v>
      </c>
      <c r="E1390" s="394" t="s">
        <v>1114</v>
      </c>
      <c r="F1390" s="397"/>
      <c r="G1390" s="397"/>
      <c r="H1390" s="410">
        <v>0</v>
      </c>
      <c r="I1390" s="397">
        <v>1</v>
      </c>
      <c r="J1390" s="397">
        <v>222.25</v>
      </c>
      <c r="K1390" s="410">
        <v>1</v>
      </c>
      <c r="L1390" s="397">
        <v>1</v>
      </c>
      <c r="M1390" s="398">
        <v>222.25</v>
      </c>
    </row>
    <row r="1391" spans="1:13" ht="14.4" customHeight="1" x14ac:dyDescent="0.3">
      <c r="A1391" s="393" t="s">
        <v>1637</v>
      </c>
      <c r="B1391" s="394" t="s">
        <v>1847</v>
      </c>
      <c r="C1391" s="394" t="s">
        <v>1905</v>
      </c>
      <c r="D1391" s="394" t="s">
        <v>1849</v>
      </c>
      <c r="E1391" s="394" t="s">
        <v>1872</v>
      </c>
      <c r="F1391" s="397"/>
      <c r="G1391" s="397"/>
      <c r="H1391" s="410">
        <v>0</v>
      </c>
      <c r="I1391" s="397">
        <v>1</v>
      </c>
      <c r="J1391" s="397">
        <v>96.63</v>
      </c>
      <c r="K1391" s="410">
        <v>1</v>
      </c>
      <c r="L1391" s="397">
        <v>1</v>
      </c>
      <c r="M1391" s="398">
        <v>96.63</v>
      </c>
    </row>
    <row r="1392" spans="1:13" ht="14.4" customHeight="1" x14ac:dyDescent="0.3">
      <c r="A1392" s="393" t="s">
        <v>1637</v>
      </c>
      <c r="B1392" s="394" t="s">
        <v>1847</v>
      </c>
      <c r="C1392" s="394" t="s">
        <v>1848</v>
      </c>
      <c r="D1392" s="394" t="s">
        <v>1849</v>
      </c>
      <c r="E1392" s="394" t="s">
        <v>1850</v>
      </c>
      <c r="F1392" s="397"/>
      <c r="G1392" s="397"/>
      <c r="H1392" s="410">
        <v>0</v>
      </c>
      <c r="I1392" s="397">
        <v>1</v>
      </c>
      <c r="J1392" s="397">
        <v>193.26</v>
      </c>
      <c r="K1392" s="410">
        <v>1</v>
      </c>
      <c r="L1392" s="397">
        <v>1</v>
      </c>
      <c r="M1392" s="398">
        <v>193.26</v>
      </c>
    </row>
    <row r="1393" spans="1:13" ht="14.4" customHeight="1" x14ac:dyDescent="0.3">
      <c r="A1393" s="393" t="s">
        <v>1637</v>
      </c>
      <c r="B1393" s="394" t="s">
        <v>1847</v>
      </c>
      <c r="C1393" s="394" t="s">
        <v>1877</v>
      </c>
      <c r="D1393" s="394" t="s">
        <v>1878</v>
      </c>
      <c r="E1393" s="394" t="s">
        <v>1879</v>
      </c>
      <c r="F1393" s="397">
        <v>1</v>
      </c>
      <c r="G1393" s="397">
        <v>96.63</v>
      </c>
      <c r="H1393" s="410">
        <v>1</v>
      </c>
      <c r="I1393" s="397"/>
      <c r="J1393" s="397"/>
      <c r="K1393" s="410">
        <v>0</v>
      </c>
      <c r="L1393" s="397">
        <v>1</v>
      </c>
      <c r="M1393" s="398">
        <v>96.63</v>
      </c>
    </row>
    <row r="1394" spans="1:13" ht="14.4" customHeight="1" x14ac:dyDescent="0.3">
      <c r="A1394" s="393" t="s">
        <v>1637</v>
      </c>
      <c r="B1394" s="394" t="s">
        <v>1796</v>
      </c>
      <c r="C1394" s="394" t="s">
        <v>2134</v>
      </c>
      <c r="D1394" s="394" t="s">
        <v>2135</v>
      </c>
      <c r="E1394" s="394" t="s">
        <v>1060</v>
      </c>
      <c r="F1394" s="397"/>
      <c r="G1394" s="397"/>
      <c r="H1394" s="410">
        <v>0</v>
      </c>
      <c r="I1394" s="397">
        <v>1</v>
      </c>
      <c r="J1394" s="397">
        <v>95.25</v>
      </c>
      <c r="K1394" s="410">
        <v>1</v>
      </c>
      <c r="L1394" s="397">
        <v>1</v>
      </c>
      <c r="M1394" s="398">
        <v>95.25</v>
      </c>
    </row>
    <row r="1395" spans="1:13" ht="14.4" customHeight="1" x14ac:dyDescent="0.3">
      <c r="A1395" s="393" t="s">
        <v>1637</v>
      </c>
      <c r="B1395" s="394" t="s">
        <v>1808</v>
      </c>
      <c r="C1395" s="394" t="s">
        <v>1809</v>
      </c>
      <c r="D1395" s="394" t="s">
        <v>1810</v>
      </c>
      <c r="E1395" s="394" t="s">
        <v>1811</v>
      </c>
      <c r="F1395" s="397"/>
      <c r="G1395" s="397"/>
      <c r="H1395" s="410">
        <v>0</v>
      </c>
      <c r="I1395" s="397">
        <v>2</v>
      </c>
      <c r="J1395" s="397">
        <v>208.38</v>
      </c>
      <c r="K1395" s="410">
        <v>1</v>
      </c>
      <c r="L1395" s="397">
        <v>2</v>
      </c>
      <c r="M1395" s="398">
        <v>208.38</v>
      </c>
    </row>
    <row r="1396" spans="1:13" ht="14.4" customHeight="1" x14ac:dyDescent="0.3">
      <c r="A1396" s="393" t="s">
        <v>1637</v>
      </c>
      <c r="B1396" s="394" t="s">
        <v>1496</v>
      </c>
      <c r="C1396" s="394" t="s">
        <v>1037</v>
      </c>
      <c r="D1396" s="394" t="s">
        <v>1038</v>
      </c>
      <c r="E1396" s="394" t="s">
        <v>1497</v>
      </c>
      <c r="F1396" s="397"/>
      <c r="G1396" s="397"/>
      <c r="H1396" s="410">
        <v>0</v>
      </c>
      <c r="I1396" s="397">
        <v>3</v>
      </c>
      <c r="J1396" s="397">
        <v>284.39999999999998</v>
      </c>
      <c r="K1396" s="410">
        <v>1</v>
      </c>
      <c r="L1396" s="397">
        <v>3</v>
      </c>
      <c r="M1396" s="398">
        <v>284.39999999999998</v>
      </c>
    </row>
    <row r="1397" spans="1:13" ht="14.4" customHeight="1" x14ac:dyDescent="0.3">
      <c r="A1397" s="393" t="s">
        <v>1637</v>
      </c>
      <c r="B1397" s="394" t="s">
        <v>2704</v>
      </c>
      <c r="C1397" s="394" t="s">
        <v>2705</v>
      </c>
      <c r="D1397" s="394" t="s">
        <v>2706</v>
      </c>
      <c r="E1397" s="394" t="s">
        <v>2707</v>
      </c>
      <c r="F1397" s="397">
        <v>1</v>
      </c>
      <c r="G1397" s="397">
        <v>1866.4</v>
      </c>
      <c r="H1397" s="410">
        <v>1</v>
      </c>
      <c r="I1397" s="397"/>
      <c r="J1397" s="397"/>
      <c r="K1397" s="410">
        <v>0</v>
      </c>
      <c r="L1397" s="397">
        <v>1</v>
      </c>
      <c r="M1397" s="398">
        <v>1866.4</v>
      </c>
    </row>
    <row r="1398" spans="1:13" ht="14.4" customHeight="1" x14ac:dyDescent="0.3">
      <c r="A1398" s="393" t="s">
        <v>1637</v>
      </c>
      <c r="B1398" s="394" t="s">
        <v>1718</v>
      </c>
      <c r="C1398" s="394" t="s">
        <v>2159</v>
      </c>
      <c r="D1398" s="394" t="s">
        <v>1720</v>
      </c>
      <c r="E1398" s="394" t="s">
        <v>1902</v>
      </c>
      <c r="F1398" s="397"/>
      <c r="G1398" s="397"/>
      <c r="H1398" s="410">
        <v>0</v>
      </c>
      <c r="I1398" s="397">
        <v>1</v>
      </c>
      <c r="J1398" s="397">
        <v>413.22</v>
      </c>
      <c r="K1398" s="410">
        <v>1</v>
      </c>
      <c r="L1398" s="397">
        <v>1</v>
      </c>
      <c r="M1398" s="398">
        <v>413.22</v>
      </c>
    </row>
    <row r="1399" spans="1:13" ht="14.4" customHeight="1" x14ac:dyDescent="0.3">
      <c r="A1399" s="393" t="s">
        <v>1637</v>
      </c>
      <c r="B1399" s="394" t="s">
        <v>1500</v>
      </c>
      <c r="C1399" s="394" t="s">
        <v>1815</v>
      </c>
      <c r="D1399" s="394" t="s">
        <v>1052</v>
      </c>
      <c r="E1399" s="394" t="s">
        <v>785</v>
      </c>
      <c r="F1399" s="397"/>
      <c r="G1399" s="397"/>
      <c r="H1399" s="410">
        <v>0</v>
      </c>
      <c r="I1399" s="397">
        <v>1</v>
      </c>
      <c r="J1399" s="397">
        <v>137.74</v>
      </c>
      <c r="K1399" s="410">
        <v>1</v>
      </c>
      <c r="L1399" s="397">
        <v>1</v>
      </c>
      <c r="M1399" s="398">
        <v>137.74</v>
      </c>
    </row>
    <row r="1400" spans="1:13" ht="14.4" customHeight="1" x14ac:dyDescent="0.3">
      <c r="A1400" s="393" t="s">
        <v>1637</v>
      </c>
      <c r="B1400" s="394" t="s">
        <v>1500</v>
      </c>
      <c r="C1400" s="394" t="s">
        <v>1051</v>
      </c>
      <c r="D1400" s="394" t="s">
        <v>1052</v>
      </c>
      <c r="E1400" s="394" t="s">
        <v>871</v>
      </c>
      <c r="F1400" s="397"/>
      <c r="G1400" s="397"/>
      <c r="H1400" s="410">
        <v>0</v>
      </c>
      <c r="I1400" s="397">
        <v>2</v>
      </c>
      <c r="J1400" s="397">
        <v>826.44</v>
      </c>
      <c r="K1400" s="410">
        <v>1</v>
      </c>
      <c r="L1400" s="397">
        <v>2</v>
      </c>
      <c r="M1400" s="398">
        <v>826.44</v>
      </c>
    </row>
    <row r="1401" spans="1:13" ht="14.4" customHeight="1" x14ac:dyDescent="0.3">
      <c r="A1401" s="393" t="s">
        <v>1638</v>
      </c>
      <c r="B1401" s="394" t="s">
        <v>1462</v>
      </c>
      <c r="C1401" s="394" t="s">
        <v>1708</v>
      </c>
      <c r="D1401" s="394" t="s">
        <v>586</v>
      </c>
      <c r="E1401" s="394" t="s">
        <v>1709</v>
      </c>
      <c r="F1401" s="397"/>
      <c r="G1401" s="397"/>
      <c r="H1401" s="410">
        <v>0</v>
      </c>
      <c r="I1401" s="397">
        <v>1</v>
      </c>
      <c r="J1401" s="397">
        <v>95.24</v>
      </c>
      <c r="K1401" s="410">
        <v>1</v>
      </c>
      <c r="L1401" s="397">
        <v>1</v>
      </c>
      <c r="M1401" s="398">
        <v>95.24</v>
      </c>
    </row>
    <row r="1402" spans="1:13" ht="14.4" customHeight="1" x14ac:dyDescent="0.3">
      <c r="A1402" s="393" t="s">
        <v>1638</v>
      </c>
      <c r="B1402" s="394" t="s">
        <v>1462</v>
      </c>
      <c r="C1402" s="394" t="s">
        <v>585</v>
      </c>
      <c r="D1402" s="394" t="s">
        <v>586</v>
      </c>
      <c r="E1402" s="394" t="s">
        <v>587</v>
      </c>
      <c r="F1402" s="397"/>
      <c r="G1402" s="397"/>
      <c r="H1402" s="410">
        <v>0</v>
      </c>
      <c r="I1402" s="397">
        <v>2</v>
      </c>
      <c r="J1402" s="397">
        <v>380.96</v>
      </c>
      <c r="K1402" s="410">
        <v>1</v>
      </c>
      <c r="L1402" s="397">
        <v>2</v>
      </c>
      <c r="M1402" s="398">
        <v>380.96</v>
      </c>
    </row>
    <row r="1403" spans="1:13" ht="14.4" customHeight="1" x14ac:dyDescent="0.3">
      <c r="A1403" s="393" t="s">
        <v>1638</v>
      </c>
      <c r="B1403" s="394" t="s">
        <v>1462</v>
      </c>
      <c r="C1403" s="394" t="s">
        <v>589</v>
      </c>
      <c r="D1403" s="394" t="s">
        <v>586</v>
      </c>
      <c r="E1403" s="394" t="s">
        <v>590</v>
      </c>
      <c r="F1403" s="397"/>
      <c r="G1403" s="397"/>
      <c r="H1403" s="410">
        <v>0</v>
      </c>
      <c r="I1403" s="397">
        <v>1</v>
      </c>
      <c r="J1403" s="397">
        <v>612.26</v>
      </c>
      <c r="K1403" s="410">
        <v>1</v>
      </c>
      <c r="L1403" s="397">
        <v>1</v>
      </c>
      <c r="M1403" s="398">
        <v>612.26</v>
      </c>
    </row>
    <row r="1404" spans="1:13" ht="14.4" customHeight="1" x14ac:dyDescent="0.3">
      <c r="A1404" s="393" t="s">
        <v>1638</v>
      </c>
      <c r="B1404" s="394" t="s">
        <v>1710</v>
      </c>
      <c r="C1404" s="394" t="s">
        <v>1711</v>
      </c>
      <c r="D1404" s="394" t="s">
        <v>1712</v>
      </c>
      <c r="E1404" s="394" t="s">
        <v>1713</v>
      </c>
      <c r="F1404" s="397"/>
      <c r="G1404" s="397"/>
      <c r="H1404" s="410">
        <v>0</v>
      </c>
      <c r="I1404" s="397">
        <v>2</v>
      </c>
      <c r="J1404" s="397">
        <v>139.72</v>
      </c>
      <c r="K1404" s="410">
        <v>1</v>
      </c>
      <c r="L1404" s="397">
        <v>2</v>
      </c>
      <c r="M1404" s="398">
        <v>139.72</v>
      </c>
    </row>
    <row r="1405" spans="1:13" ht="14.4" customHeight="1" x14ac:dyDescent="0.3">
      <c r="A1405" s="393" t="s">
        <v>1638</v>
      </c>
      <c r="B1405" s="394" t="s">
        <v>1847</v>
      </c>
      <c r="C1405" s="394" t="s">
        <v>1905</v>
      </c>
      <c r="D1405" s="394" t="s">
        <v>1849</v>
      </c>
      <c r="E1405" s="394" t="s">
        <v>1872</v>
      </c>
      <c r="F1405" s="397"/>
      <c r="G1405" s="397"/>
      <c r="H1405" s="410">
        <v>0</v>
      </c>
      <c r="I1405" s="397">
        <v>3</v>
      </c>
      <c r="J1405" s="397">
        <v>289.89</v>
      </c>
      <c r="K1405" s="410">
        <v>1</v>
      </c>
      <c r="L1405" s="397">
        <v>3</v>
      </c>
      <c r="M1405" s="398">
        <v>289.89</v>
      </c>
    </row>
    <row r="1406" spans="1:13" ht="14.4" customHeight="1" x14ac:dyDescent="0.3">
      <c r="A1406" s="393" t="s">
        <v>1638</v>
      </c>
      <c r="B1406" s="394" t="s">
        <v>1847</v>
      </c>
      <c r="C1406" s="394" t="s">
        <v>1848</v>
      </c>
      <c r="D1406" s="394" t="s">
        <v>1849</v>
      </c>
      <c r="E1406" s="394" t="s">
        <v>1850</v>
      </c>
      <c r="F1406" s="397"/>
      <c r="G1406" s="397"/>
      <c r="H1406" s="410">
        <v>0</v>
      </c>
      <c r="I1406" s="397">
        <v>1</v>
      </c>
      <c r="J1406" s="397">
        <v>193.26</v>
      </c>
      <c r="K1406" s="410">
        <v>1</v>
      </c>
      <c r="L1406" s="397">
        <v>1</v>
      </c>
      <c r="M1406" s="398">
        <v>193.26</v>
      </c>
    </row>
    <row r="1407" spans="1:13" ht="14.4" customHeight="1" x14ac:dyDescent="0.3">
      <c r="A1407" s="393" t="s">
        <v>1638</v>
      </c>
      <c r="B1407" s="394" t="s">
        <v>2708</v>
      </c>
      <c r="C1407" s="394" t="s">
        <v>2709</v>
      </c>
      <c r="D1407" s="394" t="s">
        <v>2710</v>
      </c>
      <c r="E1407" s="394" t="s">
        <v>2711</v>
      </c>
      <c r="F1407" s="397"/>
      <c r="G1407" s="397"/>
      <c r="H1407" s="410">
        <v>0</v>
      </c>
      <c r="I1407" s="397">
        <v>1</v>
      </c>
      <c r="J1407" s="397">
        <v>1027.5999999999999</v>
      </c>
      <c r="K1407" s="410">
        <v>1</v>
      </c>
      <c r="L1407" s="397">
        <v>1</v>
      </c>
      <c r="M1407" s="398">
        <v>1027.5999999999999</v>
      </c>
    </row>
    <row r="1408" spans="1:13" ht="14.4" customHeight="1" x14ac:dyDescent="0.3">
      <c r="A1408" s="393" t="s">
        <v>1638</v>
      </c>
      <c r="B1408" s="394" t="s">
        <v>1489</v>
      </c>
      <c r="C1408" s="394" t="s">
        <v>2001</v>
      </c>
      <c r="D1408" s="394" t="s">
        <v>1806</v>
      </c>
      <c r="E1408" s="394" t="s">
        <v>1886</v>
      </c>
      <c r="F1408" s="397"/>
      <c r="G1408" s="397"/>
      <c r="H1408" s="410">
        <v>0</v>
      </c>
      <c r="I1408" s="397">
        <v>1</v>
      </c>
      <c r="J1408" s="397">
        <v>124.51</v>
      </c>
      <c r="K1408" s="410">
        <v>1</v>
      </c>
      <c r="L1408" s="397">
        <v>1</v>
      </c>
      <c r="M1408" s="398">
        <v>124.51</v>
      </c>
    </row>
    <row r="1409" spans="1:13" ht="14.4" customHeight="1" x14ac:dyDescent="0.3">
      <c r="A1409" s="393" t="s">
        <v>1638</v>
      </c>
      <c r="B1409" s="394" t="s">
        <v>1489</v>
      </c>
      <c r="C1409" s="394" t="s">
        <v>2140</v>
      </c>
      <c r="D1409" s="394" t="s">
        <v>1806</v>
      </c>
      <c r="E1409" s="394" t="s">
        <v>2141</v>
      </c>
      <c r="F1409" s="397"/>
      <c r="G1409" s="397"/>
      <c r="H1409" s="410">
        <v>0</v>
      </c>
      <c r="I1409" s="397">
        <v>1</v>
      </c>
      <c r="J1409" s="397">
        <v>207.53</v>
      </c>
      <c r="K1409" s="410">
        <v>1</v>
      </c>
      <c r="L1409" s="397">
        <v>1</v>
      </c>
      <c r="M1409" s="398">
        <v>207.53</v>
      </c>
    </row>
    <row r="1410" spans="1:13" ht="14.4" customHeight="1" x14ac:dyDescent="0.3">
      <c r="A1410" s="393" t="s">
        <v>1638</v>
      </c>
      <c r="B1410" s="394" t="s">
        <v>1808</v>
      </c>
      <c r="C1410" s="394" t="s">
        <v>2712</v>
      </c>
      <c r="D1410" s="394" t="s">
        <v>2713</v>
      </c>
      <c r="E1410" s="394" t="s">
        <v>2714</v>
      </c>
      <c r="F1410" s="397"/>
      <c r="G1410" s="397"/>
      <c r="H1410" s="410">
        <v>0</v>
      </c>
      <c r="I1410" s="397">
        <v>1</v>
      </c>
      <c r="J1410" s="397">
        <v>428.4</v>
      </c>
      <c r="K1410" s="410">
        <v>1</v>
      </c>
      <c r="L1410" s="397">
        <v>1</v>
      </c>
      <c r="M1410" s="398">
        <v>428.4</v>
      </c>
    </row>
    <row r="1411" spans="1:13" ht="14.4" customHeight="1" x14ac:dyDescent="0.3">
      <c r="A1411" s="393" t="s">
        <v>1638</v>
      </c>
      <c r="B1411" s="394" t="s">
        <v>1808</v>
      </c>
      <c r="C1411" s="394" t="s">
        <v>1809</v>
      </c>
      <c r="D1411" s="394" t="s">
        <v>1810</v>
      </c>
      <c r="E1411" s="394" t="s">
        <v>1811</v>
      </c>
      <c r="F1411" s="397"/>
      <c r="G1411" s="397"/>
      <c r="H1411" s="410">
        <v>0</v>
      </c>
      <c r="I1411" s="397">
        <v>1</v>
      </c>
      <c r="J1411" s="397">
        <v>104.19</v>
      </c>
      <c r="K1411" s="410">
        <v>1</v>
      </c>
      <c r="L1411" s="397">
        <v>1</v>
      </c>
      <c r="M1411" s="398">
        <v>104.19</v>
      </c>
    </row>
    <row r="1412" spans="1:13" ht="14.4" customHeight="1" x14ac:dyDescent="0.3">
      <c r="A1412" s="393" t="s">
        <v>1638</v>
      </c>
      <c r="B1412" s="394" t="s">
        <v>1490</v>
      </c>
      <c r="C1412" s="394" t="s">
        <v>2715</v>
      </c>
      <c r="D1412" s="394" t="s">
        <v>2716</v>
      </c>
      <c r="E1412" s="394" t="s">
        <v>2717</v>
      </c>
      <c r="F1412" s="397">
        <v>3</v>
      </c>
      <c r="G1412" s="397">
        <v>698.55</v>
      </c>
      <c r="H1412" s="410">
        <v>1</v>
      </c>
      <c r="I1412" s="397"/>
      <c r="J1412" s="397"/>
      <c r="K1412" s="410">
        <v>0</v>
      </c>
      <c r="L1412" s="397">
        <v>3</v>
      </c>
      <c r="M1412" s="398">
        <v>698.55</v>
      </c>
    </row>
    <row r="1413" spans="1:13" ht="14.4" customHeight="1" x14ac:dyDescent="0.3">
      <c r="A1413" s="393" t="s">
        <v>1638</v>
      </c>
      <c r="B1413" s="394" t="s">
        <v>1928</v>
      </c>
      <c r="C1413" s="394" t="s">
        <v>1932</v>
      </c>
      <c r="D1413" s="394" t="s">
        <v>1933</v>
      </c>
      <c r="E1413" s="394" t="s">
        <v>1934</v>
      </c>
      <c r="F1413" s="397"/>
      <c r="G1413" s="397"/>
      <c r="H1413" s="410">
        <v>0</v>
      </c>
      <c r="I1413" s="397">
        <v>2</v>
      </c>
      <c r="J1413" s="397">
        <v>3586.92</v>
      </c>
      <c r="K1413" s="410">
        <v>1</v>
      </c>
      <c r="L1413" s="397">
        <v>2</v>
      </c>
      <c r="M1413" s="398">
        <v>3586.92</v>
      </c>
    </row>
    <row r="1414" spans="1:13" ht="14.4" customHeight="1" x14ac:dyDescent="0.3">
      <c r="A1414" s="393" t="s">
        <v>1638</v>
      </c>
      <c r="B1414" s="394" t="s">
        <v>1501</v>
      </c>
      <c r="C1414" s="394" t="s">
        <v>2150</v>
      </c>
      <c r="D1414" s="394" t="s">
        <v>1145</v>
      </c>
      <c r="E1414" s="394" t="s">
        <v>2110</v>
      </c>
      <c r="F1414" s="397"/>
      <c r="G1414" s="397"/>
      <c r="H1414" s="410"/>
      <c r="I1414" s="397">
        <v>5</v>
      </c>
      <c r="J1414" s="397">
        <v>0</v>
      </c>
      <c r="K1414" s="410"/>
      <c r="L1414" s="397">
        <v>5</v>
      </c>
      <c r="M1414" s="398">
        <v>0</v>
      </c>
    </row>
    <row r="1415" spans="1:13" ht="14.4" customHeight="1" x14ac:dyDescent="0.3">
      <c r="A1415" s="393" t="s">
        <v>1638</v>
      </c>
      <c r="B1415" s="394" t="s">
        <v>1505</v>
      </c>
      <c r="C1415" s="394" t="s">
        <v>2043</v>
      </c>
      <c r="D1415" s="394" t="s">
        <v>2044</v>
      </c>
      <c r="E1415" s="394" t="s">
        <v>1951</v>
      </c>
      <c r="F1415" s="397"/>
      <c r="G1415" s="397"/>
      <c r="H1415" s="410">
        <v>0</v>
      </c>
      <c r="I1415" s="397">
        <v>1</v>
      </c>
      <c r="J1415" s="397">
        <v>172</v>
      </c>
      <c r="K1415" s="410">
        <v>1</v>
      </c>
      <c r="L1415" s="397">
        <v>1</v>
      </c>
      <c r="M1415" s="398">
        <v>172</v>
      </c>
    </row>
    <row r="1416" spans="1:13" ht="14.4" customHeight="1" x14ac:dyDescent="0.3">
      <c r="A1416" s="393" t="s">
        <v>1638</v>
      </c>
      <c r="B1416" s="394" t="s">
        <v>1505</v>
      </c>
      <c r="C1416" s="394" t="s">
        <v>817</v>
      </c>
      <c r="D1416" s="394" t="s">
        <v>1165</v>
      </c>
      <c r="E1416" s="394" t="s">
        <v>1166</v>
      </c>
      <c r="F1416" s="397"/>
      <c r="G1416" s="397"/>
      <c r="H1416" s="410">
        <v>0</v>
      </c>
      <c r="I1416" s="397">
        <v>5</v>
      </c>
      <c r="J1416" s="397">
        <v>688</v>
      </c>
      <c r="K1416" s="410">
        <v>1</v>
      </c>
      <c r="L1416" s="397">
        <v>5</v>
      </c>
      <c r="M1416" s="398">
        <v>688</v>
      </c>
    </row>
    <row r="1417" spans="1:13" ht="14.4" customHeight="1" x14ac:dyDescent="0.3">
      <c r="A1417" s="393" t="s">
        <v>1639</v>
      </c>
      <c r="B1417" s="394" t="s">
        <v>1467</v>
      </c>
      <c r="C1417" s="394" t="s">
        <v>1048</v>
      </c>
      <c r="D1417" s="394" t="s">
        <v>998</v>
      </c>
      <c r="E1417" s="394" t="s">
        <v>1049</v>
      </c>
      <c r="F1417" s="397"/>
      <c r="G1417" s="397"/>
      <c r="H1417" s="410">
        <v>0</v>
      </c>
      <c r="I1417" s="397">
        <v>39</v>
      </c>
      <c r="J1417" s="397">
        <v>24386.309999999998</v>
      </c>
      <c r="K1417" s="410">
        <v>1</v>
      </c>
      <c r="L1417" s="397">
        <v>39</v>
      </c>
      <c r="M1417" s="398">
        <v>24386.309999999998</v>
      </c>
    </row>
    <row r="1418" spans="1:13" ht="14.4" customHeight="1" x14ac:dyDescent="0.3">
      <c r="A1418" s="393" t="s">
        <v>1639</v>
      </c>
      <c r="B1418" s="394" t="s">
        <v>1467</v>
      </c>
      <c r="C1418" s="394" t="s">
        <v>997</v>
      </c>
      <c r="D1418" s="394" t="s">
        <v>998</v>
      </c>
      <c r="E1418" s="394" t="s">
        <v>999</v>
      </c>
      <c r="F1418" s="397"/>
      <c r="G1418" s="397"/>
      <c r="H1418" s="410">
        <v>0</v>
      </c>
      <c r="I1418" s="397">
        <v>11</v>
      </c>
      <c r="J1418" s="397">
        <v>10317.23</v>
      </c>
      <c r="K1418" s="410">
        <v>1</v>
      </c>
      <c r="L1418" s="397">
        <v>11</v>
      </c>
      <c r="M1418" s="398">
        <v>10317.23</v>
      </c>
    </row>
    <row r="1419" spans="1:13" ht="14.4" customHeight="1" x14ac:dyDescent="0.3">
      <c r="A1419" s="393" t="s">
        <v>1639</v>
      </c>
      <c r="B1419" s="394" t="s">
        <v>1851</v>
      </c>
      <c r="C1419" s="394" t="s">
        <v>1852</v>
      </c>
      <c r="D1419" s="394" t="s">
        <v>1853</v>
      </c>
      <c r="E1419" s="394" t="s">
        <v>1854</v>
      </c>
      <c r="F1419" s="397">
        <v>3</v>
      </c>
      <c r="G1419" s="397">
        <v>1418.1299999999999</v>
      </c>
      <c r="H1419" s="410">
        <v>1</v>
      </c>
      <c r="I1419" s="397"/>
      <c r="J1419" s="397"/>
      <c r="K1419" s="410">
        <v>0</v>
      </c>
      <c r="L1419" s="397">
        <v>3</v>
      </c>
      <c r="M1419" s="398">
        <v>1418.1299999999999</v>
      </c>
    </row>
    <row r="1420" spans="1:13" ht="14.4" customHeight="1" x14ac:dyDescent="0.3">
      <c r="A1420" s="393" t="s">
        <v>1639</v>
      </c>
      <c r="B1420" s="394" t="s">
        <v>1480</v>
      </c>
      <c r="C1420" s="394" t="s">
        <v>1096</v>
      </c>
      <c r="D1420" s="394" t="s">
        <v>1481</v>
      </c>
      <c r="E1420" s="394" t="s">
        <v>1482</v>
      </c>
      <c r="F1420" s="397"/>
      <c r="G1420" s="397"/>
      <c r="H1420" s="410">
        <v>0</v>
      </c>
      <c r="I1420" s="397">
        <v>1</v>
      </c>
      <c r="J1420" s="397">
        <v>333.31</v>
      </c>
      <c r="K1420" s="410">
        <v>1</v>
      </c>
      <c r="L1420" s="397">
        <v>1</v>
      </c>
      <c r="M1420" s="398">
        <v>333.31</v>
      </c>
    </row>
    <row r="1421" spans="1:13" ht="14.4" customHeight="1" x14ac:dyDescent="0.3">
      <c r="A1421" s="393" t="s">
        <v>1639</v>
      </c>
      <c r="B1421" s="394" t="s">
        <v>1480</v>
      </c>
      <c r="C1421" s="394" t="s">
        <v>1838</v>
      </c>
      <c r="D1421" s="394" t="s">
        <v>1839</v>
      </c>
      <c r="E1421" s="394" t="s">
        <v>1840</v>
      </c>
      <c r="F1421" s="397"/>
      <c r="G1421" s="397"/>
      <c r="H1421" s="410">
        <v>0</v>
      </c>
      <c r="I1421" s="397">
        <v>3</v>
      </c>
      <c r="J1421" s="397">
        <v>999.93000000000006</v>
      </c>
      <c r="K1421" s="410">
        <v>1</v>
      </c>
      <c r="L1421" s="397">
        <v>3</v>
      </c>
      <c r="M1421" s="398">
        <v>999.93000000000006</v>
      </c>
    </row>
    <row r="1422" spans="1:13" ht="14.4" customHeight="1" x14ac:dyDescent="0.3">
      <c r="A1422" s="393" t="s">
        <v>1639</v>
      </c>
      <c r="B1422" s="394" t="s">
        <v>1480</v>
      </c>
      <c r="C1422" s="394" t="s">
        <v>1841</v>
      </c>
      <c r="D1422" s="394" t="s">
        <v>1842</v>
      </c>
      <c r="E1422" s="394" t="s">
        <v>1843</v>
      </c>
      <c r="F1422" s="397"/>
      <c r="G1422" s="397"/>
      <c r="H1422" s="410">
        <v>0</v>
      </c>
      <c r="I1422" s="397">
        <v>19</v>
      </c>
      <c r="J1422" s="397">
        <v>6332.8900000000012</v>
      </c>
      <c r="K1422" s="410">
        <v>1</v>
      </c>
      <c r="L1422" s="397">
        <v>19</v>
      </c>
      <c r="M1422" s="398">
        <v>6332.8900000000012</v>
      </c>
    </row>
    <row r="1423" spans="1:13" ht="14.4" customHeight="1" x14ac:dyDescent="0.3">
      <c r="A1423" s="393" t="s">
        <v>1639</v>
      </c>
      <c r="B1423" s="394" t="s">
        <v>1485</v>
      </c>
      <c r="C1423" s="394" t="s">
        <v>1845</v>
      </c>
      <c r="D1423" s="394" t="s">
        <v>1846</v>
      </c>
      <c r="E1423" s="394" t="s">
        <v>1717</v>
      </c>
      <c r="F1423" s="397"/>
      <c r="G1423" s="397"/>
      <c r="H1423" s="410">
        <v>0</v>
      </c>
      <c r="I1423" s="397">
        <v>1</v>
      </c>
      <c r="J1423" s="397">
        <v>184.22</v>
      </c>
      <c r="K1423" s="410">
        <v>1</v>
      </c>
      <c r="L1423" s="397">
        <v>1</v>
      </c>
      <c r="M1423" s="398">
        <v>184.22</v>
      </c>
    </row>
    <row r="1424" spans="1:13" ht="14.4" customHeight="1" x14ac:dyDescent="0.3">
      <c r="A1424" s="393" t="s">
        <v>1639</v>
      </c>
      <c r="B1424" s="394" t="s">
        <v>1820</v>
      </c>
      <c r="C1424" s="394" t="s">
        <v>1821</v>
      </c>
      <c r="D1424" s="394" t="s">
        <v>1822</v>
      </c>
      <c r="E1424" s="394" t="s">
        <v>1823</v>
      </c>
      <c r="F1424" s="397"/>
      <c r="G1424" s="397"/>
      <c r="H1424" s="410">
        <v>0</v>
      </c>
      <c r="I1424" s="397">
        <v>3</v>
      </c>
      <c r="J1424" s="397">
        <v>462.03</v>
      </c>
      <c r="K1424" s="410">
        <v>1</v>
      </c>
      <c r="L1424" s="397">
        <v>3</v>
      </c>
      <c r="M1424" s="398">
        <v>462.03</v>
      </c>
    </row>
    <row r="1425" spans="1:13" ht="14.4" customHeight="1" x14ac:dyDescent="0.3">
      <c r="A1425" s="393" t="s">
        <v>1639</v>
      </c>
      <c r="B1425" s="394" t="s">
        <v>1820</v>
      </c>
      <c r="C1425" s="394" t="s">
        <v>2268</v>
      </c>
      <c r="D1425" s="394" t="s">
        <v>1822</v>
      </c>
      <c r="E1425" s="394" t="s">
        <v>1823</v>
      </c>
      <c r="F1425" s="397"/>
      <c r="G1425" s="397"/>
      <c r="H1425" s="410">
        <v>0</v>
      </c>
      <c r="I1425" s="397">
        <v>1</v>
      </c>
      <c r="J1425" s="397">
        <v>143.18</v>
      </c>
      <c r="K1425" s="410">
        <v>1</v>
      </c>
      <c r="L1425" s="397">
        <v>1</v>
      </c>
      <c r="M1425" s="398">
        <v>143.18</v>
      </c>
    </row>
    <row r="1426" spans="1:13" ht="14.4" customHeight="1" x14ac:dyDescent="0.3">
      <c r="A1426" s="393" t="s">
        <v>1639</v>
      </c>
      <c r="B1426" s="394" t="s">
        <v>1847</v>
      </c>
      <c r="C1426" s="394" t="s">
        <v>1873</v>
      </c>
      <c r="D1426" s="394" t="s">
        <v>1849</v>
      </c>
      <c r="E1426" s="394" t="s">
        <v>1874</v>
      </c>
      <c r="F1426" s="397"/>
      <c r="G1426" s="397"/>
      <c r="H1426" s="410">
        <v>0</v>
      </c>
      <c r="I1426" s="397">
        <v>8</v>
      </c>
      <c r="J1426" s="397">
        <v>386.48</v>
      </c>
      <c r="K1426" s="410">
        <v>1</v>
      </c>
      <c r="L1426" s="397">
        <v>8</v>
      </c>
      <c r="M1426" s="398">
        <v>386.48</v>
      </c>
    </row>
    <row r="1427" spans="1:13" ht="14.4" customHeight="1" x14ac:dyDescent="0.3">
      <c r="A1427" s="393" t="s">
        <v>1639</v>
      </c>
      <c r="B1427" s="394" t="s">
        <v>1847</v>
      </c>
      <c r="C1427" s="394" t="s">
        <v>1905</v>
      </c>
      <c r="D1427" s="394" t="s">
        <v>1849</v>
      </c>
      <c r="E1427" s="394" t="s">
        <v>1872</v>
      </c>
      <c r="F1427" s="397"/>
      <c r="G1427" s="397"/>
      <c r="H1427" s="410">
        <v>0</v>
      </c>
      <c r="I1427" s="397">
        <v>12</v>
      </c>
      <c r="J1427" s="397">
        <v>1159.56</v>
      </c>
      <c r="K1427" s="410">
        <v>1</v>
      </c>
      <c r="L1427" s="397">
        <v>12</v>
      </c>
      <c r="M1427" s="398">
        <v>1159.56</v>
      </c>
    </row>
    <row r="1428" spans="1:13" ht="14.4" customHeight="1" x14ac:dyDescent="0.3">
      <c r="A1428" s="393" t="s">
        <v>1639</v>
      </c>
      <c r="B1428" s="394" t="s">
        <v>1489</v>
      </c>
      <c r="C1428" s="394" t="s">
        <v>1909</v>
      </c>
      <c r="D1428" s="394" t="s">
        <v>1910</v>
      </c>
      <c r="E1428" s="394" t="s">
        <v>1911</v>
      </c>
      <c r="F1428" s="397"/>
      <c r="G1428" s="397"/>
      <c r="H1428" s="410">
        <v>0</v>
      </c>
      <c r="I1428" s="397">
        <v>5</v>
      </c>
      <c r="J1428" s="397">
        <v>196.45999999999998</v>
      </c>
      <c r="K1428" s="410">
        <v>1</v>
      </c>
      <c r="L1428" s="397">
        <v>5</v>
      </c>
      <c r="M1428" s="398">
        <v>196.45999999999998</v>
      </c>
    </row>
    <row r="1429" spans="1:13" ht="14.4" customHeight="1" x14ac:dyDescent="0.3">
      <c r="A1429" s="393" t="s">
        <v>1639</v>
      </c>
      <c r="B1429" s="394" t="s">
        <v>1489</v>
      </c>
      <c r="C1429" s="394" t="s">
        <v>2001</v>
      </c>
      <c r="D1429" s="394" t="s">
        <v>1806</v>
      </c>
      <c r="E1429" s="394" t="s">
        <v>1886</v>
      </c>
      <c r="F1429" s="397"/>
      <c r="G1429" s="397"/>
      <c r="H1429" s="410">
        <v>0</v>
      </c>
      <c r="I1429" s="397">
        <v>2</v>
      </c>
      <c r="J1429" s="397">
        <v>222.74</v>
      </c>
      <c r="K1429" s="410">
        <v>1</v>
      </c>
      <c r="L1429" s="397">
        <v>2</v>
      </c>
      <c r="M1429" s="398">
        <v>222.74</v>
      </c>
    </row>
    <row r="1430" spans="1:13" ht="14.4" customHeight="1" x14ac:dyDescent="0.3">
      <c r="A1430" s="393" t="s">
        <v>1640</v>
      </c>
      <c r="B1430" s="394" t="s">
        <v>1466</v>
      </c>
      <c r="C1430" s="394" t="s">
        <v>2067</v>
      </c>
      <c r="D1430" s="394" t="s">
        <v>1023</v>
      </c>
      <c r="E1430" s="394" t="s">
        <v>2068</v>
      </c>
      <c r="F1430" s="397"/>
      <c r="G1430" s="397"/>
      <c r="H1430" s="410">
        <v>0</v>
      </c>
      <c r="I1430" s="397">
        <v>2</v>
      </c>
      <c r="J1430" s="397">
        <v>280.06</v>
      </c>
      <c r="K1430" s="410">
        <v>1</v>
      </c>
      <c r="L1430" s="397">
        <v>2</v>
      </c>
      <c r="M1430" s="398">
        <v>280.06</v>
      </c>
    </row>
    <row r="1431" spans="1:13" ht="14.4" customHeight="1" thickBot="1" x14ac:dyDescent="0.35">
      <c r="A1431" s="399" t="s">
        <v>1641</v>
      </c>
      <c r="B1431" s="400" t="s">
        <v>1480</v>
      </c>
      <c r="C1431" s="400" t="s">
        <v>1096</v>
      </c>
      <c r="D1431" s="400" t="s">
        <v>1481</v>
      </c>
      <c r="E1431" s="400" t="s">
        <v>1482</v>
      </c>
      <c r="F1431" s="403"/>
      <c r="G1431" s="403"/>
      <c r="H1431" s="411">
        <v>0</v>
      </c>
      <c r="I1431" s="403">
        <v>7</v>
      </c>
      <c r="J1431" s="403">
        <v>2333.17</v>
      </c>
      <c r="K1431" s="411">
        <v>1</v>
      </c>
      <c r="L1431" s="403">
        <v>7</v>
      </c>
      <c r="M1431" s="404">
        <v>2333.17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213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450</v>
      </c>
      <c r="B4" s="379" t="s">
        <v>451</v>
      </c>
      <c r="C4" s="380" t="s">
        <v>452</v>
      </c>
      <c r="D4" s="380" t="s">
        <v>451</v>
      </c>
      <c r="E4" s="380" t="s">
        <v>451</v>
      </c>
      <c r="F4" s="381" t="s">
        <v>451</v>
      </c>
      <c r="G4" s="380" t="s">
        <v>451</v>
      </c>
      <c r="H4" s="380" t="s">
        <v>132</v>
      </c>
    </row>
    <row r="5" spans="1:8" ht="14.4" customHeight="1" x14ac:dyDescent="0.3">
      <c r="A5" s="378" t="s">
        <v>450</v>
      </c>
      <c r="B5" s="379" t="s">
        <v>2718</v>
      </c>
      <c r="C5" s="380" t="s">
        <v>2719</v>
      </c>
      <c r="D5" s="380">
        <v>399785.72098361724</v>
      </c>
      <c r="E5" s="380">
        <v>377665.84000000008</v>
      </c>
      <c r="F5" s="381">
        <v>0.94467065774837011</v>
      </c>
      <c r="G5" s="380">
        <v>-22119.880983617157</v>
      </c>
      <c r="H5" s="380" t="s">
        <v>2</v>
      </c>
    </row>
    <row r="6" spans="1:8" ht="14.4" customHeight="1" x14ac:dyDescent="0.3">
      <c r="A6" s="378" t="s">
        <v>450</v>
      </c>
      <c r="B6" s="379" t="s">
        <v>2720</v>
      </c>
      <c r="C6" s="380" t="s">
        <v>2721</v>
      </c>
      <c r="D6" s="380">
        <v>866917.12840895017</v>
      </c>
      <c r="E6" s="380">
        <v>869469.48999999941</v>
      </c>
      <c r="F6" s="381">
        <v>1.0029441817532589</v>
      </c>
      <c r="G6" s="380">
        <v>2552.3615910492372</v>
      </c>
      <c r="H6" s="380" t="s">
        <v>2</v>
      </c>
    </row>
    <row r="7" spans="1:8" ht="14.4" customHeight="1" x14ac:dyDescent="0.3">
      <c r="A7" s="378" t="s">
        <v>450</v>
      </c>
      <c r="B7" s="379" t="s">
        <v>2722</v>
      </c>
      <c r="C7" s="380" t="s">
        <v>2723</v>
      </c>
      <c r="D7" s="380">
        <v>102099.3307490655</v>
      </c>
      <c r="E7" s="380">
        <v>118642.24000000001</v>
      </c>
      <c r="F7" s="381">
        <v>1.1620275973364882</v>
      </c>
      <c r="G7" s="380">
        <v>16542.909250934506</v>
      </c>
      <c r="H7" s="380" t="s">
        <v>2</v>
      </c>
    </row>
    <row r="8" spans="1:8" ht="14.4" customHeight="1" x14ac:dyDescent="0.3">
      <c r="A8" s="378" t="s">
        <v>450</v>
      </c>
      <c r="B8" s="379" t="s">
        <v>2724</v>
      </c>
      <c r="C8" s="380" t="s">
        <v>2725</v>
      </c>
      <c r="D8" s="380">
        <v>116207.21040588449</v>
      </c>
      <c r="E8" s="380">
        <v>131936.99</v>
      </c>
      <c r="F8" s="381">
        <v>1.1353597555536794</v>
      </c>
      <c r="G8" s="380">
        <v>15729.779594115505</v>
      </c>
      <c r="H8" s="380" t="s">
        <v>2</v>
      </c>
    </row>
    <row r="9" spans="1:8" ht="14.4" customHeight="1" x14ac:dyDescent="0.3">
      <c r="A9" s="378" t="s">
        <v>450</v>
      </c>
      <c r="B9" s="379" t="s">
        <v>2726</v>
      </c>
      <c r="C9" s="380" t="s">
        <v>2727</v>
      </c>
      <c r="D9" s="380">
        <v>90261.451289035831</v>
      </c>
      <c r="E9" s="380">
        <v>89672.789999999964</v>
      </c>
      <c r="F9" s="381">
        <v>0.99347826474503664</v>
      </c>
      <c r="G9" s="380">
        <v>-588.6612890358665</v>
      </c>
      <c r="H9" s="380" t="s">
        <v>2</v>
      </c>
    </row>
    <row r="10" spans="1:8" ht="14.4" customHeight="1" x14ac:dyDescent="0.3">
      <c r="A10" s="378" t="s">
        <v>450</v>
      </c>
      <c r="B10" s="379" t="s">
        <v>2728</v>
      </c>
      <c r="C10" s="380" t="s">
        <v>2729</v>
      </c>
      <c r="D10" s="380">
        <v>20258.15381418062</v>
      </c>
      <c r="E10" s="380">
        <v>23261.600000000002</v>
      </c>
      <c r="F10" s="381">
        <v>1.1482586327149409</v>
      </c>
      <c r="G10" s="380">
        <v>3003.4461858193827</v>
      </c>
      <c r="H10" s="380" t="s">
        <v>2</v>
      </c>
    </row>
    <row r="11" spans="1:8" ht="14.4" customHeight="1" x14ac:dyDescent="0.3">
      <c r="A11" s="378" t="s">
        <v>450</v>
      </c>
      <c r="B11" s="379" t="s">
        <v>2730</v>
      </c>
      <c r="C11" s="380" t="s">
        <v>2731</v>
      </c>
      <c r="D11" s="380">
        <v>109959.2145680219</v>
      </c>
      <c r="E11" s="380">
        <v>109914.00000000001</v>
      </c>
      <c r="F11" s="381">
        <v>0.99958880601139699</v>
      </c>
      <c r="G11" s="380">
        <v>-45.21456802188186</v>
      </c>
      <c r="H11" s="380" t="s">
        <v>2</v>
      </c>
    </row>
    <row r="12" spans="1:8" ht="14.4" customHeight="1" x14ac:dyDescent="0.3">
      <c r="A12" s="378" t="s">
        <v>450</v>
      </c>
      <c r="B12" s="379" t="s">
        <v>2732</v>
      </c>
      <c r="C12" s="380" t="s">
        <v>2733</v>
      </c>
      <c r="D12" s="380">
        <v>131700.44339492446</v>
      </c>
      <c r="E12" s="380">
        <v>110658.9</v>
      </c>
      <c r="F12" s="381">
        <v>0.84023179533399073</v>
      </c>
      <c r="G12" s="380">
        <v>-21041.543394924462</v>
      </c>
      <c r="H12" s="380" t="s">
        <v>2</v>
      </c>
    </row>
    <row r="13" spans="1:8" ht="14.4" customHeight="1" x14ac:dyDescent="0.3">
      <c r="A13" s="378" t="s">
        <v>450</v>
      </c>
      <c r="B13" s="379" t="s">
        <v>6</v>
      </c>
      <c r="C13" s="380" t="s">
        <v>452</v>
      </c>
      <c r="D13" s="380">
        <v>1837188.6536136798</v>
      </c>
      <c r="E13" s="380">
        <v>1831221.8499999996</v>
      </c>
      <c r="F13" s="381">
        <v>0.99675220963185041</v>
      </c>
      <c r="G13" s="380">
        <v>-5966.803613680182</v>
      </c>
      <c r="H13" s="380" t="s">
        <v>459</v>
      </c>
    </row>
    <row r="15" spans="1:8" ht="14.4" customHeight="1" x14ac:dyDescent="0.3">
      <c r="A15" s="378" t="s">
        <v>450</v>
      </c>
      <c r="B15" s="379" t="s">
        <v>451</v>
      </c>
      <c r="C15" s="380" t="s">
        <v>452</v>
      </c>
      <c r="D15" s="380" t="s">
        <v>451</v>
      </c>
      <c r="E15" s="380" t="s">
        <v>451</v>
      </c>
      <c r="F15" s="381" t="s">
        <v>451</v>
      </c>
      <c r="G15" s="380" t="s">
        <v>451</v>
      </c>
      <c r="H15" s="380" t="s">
        <v>132</v>
      </c>
    </row>
    <row r="16" spans="1:8" ht="14.4" customHeight="1" x14ac:dyDescent="0.3">
      <c r="A16" s="378" t="s">
        <v>460</v>
      </c>
      <c r="B16" s="379" t="s">
        <v>2718</v>
      </c>
      <c r="C16" s="380" t="s">
        <v>2719</v>
      </c>
      <c r="D16" s="380">
        <v>121753.21339676174</v>
      </c>
      <c r="E16" s="380">
        <v>52071.409999999996</v>
      </c>
      <c r="F16" s="381">
        <v>0.42767996463726132</v>
      </c>
      <c r="G16" s="380">
        <v>-69681.803396761738</v>
      </c>
      <c r="H16" s="380" t="s">
        <v>2</v>
      </c>
    </row>
    <row r="17" spans="1:8" ht="14.4" customHeight="1" x14ac:dyDescent="0.3">
      <c r="A17" s="378" t="s">
        <v>460</v>
      </c>
      <c r="B17" s="379" t="s">
        <v>2720</v>
      </c>
      <c r="C17" s="380" t="s">
        <v>2721</v>
      </c>
      <c r="D17" s="380">
        <v>302310.40207543725</v>
      </c>
      <c r="E17" s="380">
        <v>316342.34000000008</v>
      </c>
      <c r="F17" s="381">
        <v>1.0464156635968529</v>
      </c>
      <c r="G17" s="380">
        <v>14031.937924562837</v>
      </c>
      <c r="H17" s="380" t="s">
        <v>2</v>
      </c>
    </row>
    <row r="18" spans="1:8" ht="14.4" customHeight="1" x14ac:dyDescent="0.3">
      <c r="A18" s="378" t="s">
        <v>460</v>
      </c>
      <c r="B18" s="379" t="s">
        <v>2724</v>
      </c>
      <c r="C18" s="380" t="s">
        <v>2725</v>
      </c>
      <c r="D18" s="380">
        <v>19237.705099031777</v>
      </c>
      <c r="E18" s="380">
        <v>19115.099999999999</v>
      </c>
      <c r="F18" s="381">
        <v>0.99362683342942248</v>
      </c>
      <c r="G18" s="380">
        <v>-122.60509903177808</v>
      </c>
      <c r="H18" s="380" t="s">
        <v>2</v>
      </c>
    </row>
    <row r="19" spans="1:8" ht="14.4" customHeight="1" x14ac:dyDescent="0.3">
      <c r="A19" s="378" t="s">
        <v>460</v>
      </c>
      <c r="B19" s="379" t="s">
        <v>2726</v>
      </c>
      <c r="C19" s="380" t="s">
        <v>2727</v>
      </c>
      <c r="D19" s="380">
        <v>22087.9955516997</v>
      </c>
      <c r="E19" s="380">
        <v>21830.92</v>
      </c>
      <c r="F19" s="381">
        <v>0.98836130009633583</v>
      </c>
      <c r="G19" s="380">
        <v>-257.07555169970146</v>
      </c>
      <c r="H19" s="380" t="s">
        <v>2</v>
      </c>
    </row>
    <row r="20" spans="1:8" ht="14.4" customHeight="1" x14ac:dyDescent="0.3">
      <c r="A20" s="378" t="s">
        <v>460</v>
      </c>
      <c r="B20" s="379" t="s">
        <v>2728</v>
      </c>
      <c r="C20" s="380" t="s">
        <v>2729</v>
      </c>
      <c r="D20" s="380">
        <v>7339.4045464746741</v>
      </c>
      <c r="E20" s="380">
        <v>7802.5499999999993</v>
      </c>
      <c r="F20" s="381">
        <v>1.0631039549043235</v>
      </c>
      <c r="G20" s="380">
        <v>463.14545352532514</v>
      </c>
      <c r="H20" s="380" t="s">
        <v>2</v>
      </c>
    </row>
    <row r="21" spans="1:8" ht="14.4" customHeight="1" x14ac:dyDescent="0.3">
      <c r="A21" s="378" t="s">
        <v>460</v>
      </c>
      <c r="B21" s="379" t="s">
        <v>2730</v>
      </c>
      <c r="C21" s="380" t="s">
        <v>2731</v>
      </c>
      <c r="D21" s="380">
        <v>38651.997306222525</v>
      </c>
      <c r="E21" s="380">
        <v>39323.599999999999</v>
      </c>
      <c r="F21" s="381">
        <v>1.0173756271495278</v>
      </c>
      <c r="G21" s="380">
        <v>671.60269377747318</v>
      </c>
      <c r="H21" s="380" t="s">
        <v>2</v>
      </c>
    </row>
    <row r="22" spans="1:8" ht="14.4" customHeight="1" x14ac:dyDescent="0.3">
      <c r="A22" s="378" t="s">
        <v>460</v>
      </c>
      <c r="B22" s="379" t="s">
        <v>2732</v>
      </c>
      <c r="C22" s="380" t="s">
        <v>2733</v>
      </c>
      <c r="D22" s="380">
        <v>1377.7468645818074</v>
      </c>
      <c r="E22" s="380">
        <v>940.94</v>
      </c>
      <c r="F22" s="381">
        <v>0.68295564605447834</v>
      </c>
      <c r="G22" s="380">
        <v>-436.8068645818073</v>
      </c>
      <c r="H22" s="380" t="s">
        <v>2</v>
      </c>
    </row>
    <row r="23" spans="1:8" ht="14.4" customHeight="1" x14ac:dyDescent="0.3">
      <c r="A23" s="378" t="s">
        <v>460</v>
      </c>
      <c r="B23" s="379" t="s">
        <v>6</v>
      </c>
      <c r="C23" s="380" t="s">
        <v>461</v>
      </c>
      <c r="D23" s="380">
        <v>512758.4648402094</v>
      </c>
      <c r="E23" s="380">
        <v>457426.86</v>
      </c>
      <c r="F23" s="381">
        <v>0.89209031418437457</v>
      </c>
      <c r="G23" s="380">
        <v>-55331.604840209417</v>
      </c>
      <c r="H23" s="380" t="s">
        <v>462</v>
      </c>
    </row>
    <row r="24" spans="1:8" ht="14.4" customHeight="1" x14ac:dyDescent="0.3">
      <c r="A24" s="378" t="s">
        <v>451</v>
      </c>
      <c r="B24" s="379" t="s">
        <v>451</v>
      </c>
      <c r="C24" s="380" t="s">
        <v>451</v>
      </c>
      <c r="D24" s="380" t="s">
        <v>451</v>
      </c>
      <c r="E24" s="380" t="s">
        <v>451</v>
      </c>
      <c r="F24" s="381" t="s">
        <v>451</v>
      </c>
      <c r="G24" s="380" t="s">
        <v>451</v>
      </c>
      <c r="H24" s="380" t="s">
        <v>463</v>
      </c>
    </row>
    <row r="25" spans="1:8" ht="14.4" customHeight="1" x14ac:dyDescent="0.3">
      <c r="A25" s="378" t="s">
        <v>464</v>
      </c>
      <c r="B25" s="379" t="s">
        <v>2718</v>
      </c>
      <c r="C25" s="380" t="s">
        <v>2719</v>
      </c>
      <c r="D25" s="380">
        <v>8629.6594088093261</v>
      </c>
      <c r="E25" s="380">
        <v>8131.4299999999994</v>
      </c>
      <c r="F25" s="381">
        <v>0.9422654608708283</v>
      </c>
      <c r="G25" s="380">
        <v>-498.22940880932674</v>
      </c>
      <c r="H25" s="380" t="s">
        <v>2</v>
      </c>
    </row>
    <row r="26" spans="1:8" ht="14.4" customHeight="1" x14ac:dyDescent="0.3">
      <c r="A26" s="378" t="s">
        <v>464</v>
      </c>
      <c r="B26" s="379" t="s">
        <v>2720</v>
      </c>
      <c r="C26" s="380" t="s">
        <v>2721</v>
      </c>
      <c r="D26" s="380">
        <v>56249.934349646028</v>
      </c>
      <c r="E26" s="380">
        <v>56554.54</v>
      </c>
      <c r="F26" s="381">
        <v>1.0054152178820435</v>
      </c>
      <c r="G26" s="380">
        <v>304.60565035397303</v>
      </c>
      <c r="H26" s="380" t="s">
        <v>2</v>
      </c>
    </row>
    <row r="27" spans="1:8" ht="14.4" customHeight="1" x14ac:dyDescent="0.3">
      <c r="A27" s="378" t="s">
        <v>464</v>
      </c>
      <c r="B27" s="379" t="s">
        <v>2726</v>
      </c>
      <c r="C27" s="380" t="s">
        <v>2727</v>
      </c>
      <c r="D27" s="380">
        <v>421.93839343257304</v>
      </c>
      <c r="E27" s="380">
        <v>1214.26</v>
      </c>
      <c r="F27" s="381">
        <v>2.8778134886510207</v>
      </c>
      <c r="G27" s="380">
        <v>792.3216065674269</v>
      </c>
      <c r="H27" s="380" t="s">
        <v>2</v>
      </c>
    </row>
    <row r="28" spans="1:8" ht="14.4" customHeight="1" x14ac:dyDescent="0.3">
      <c r="A28" s="378" t="s">
        <v>464</v>
      </c>
      <c r="B28" s="379" t="s">
        <v>2728</v>
      </c>
      <c r="C28" s="380" t="s">
        <v>2729</v>
      </c>
      <c r="D28" s="380">
        <v>712.57413931860447</v>
      </c>
      <c r="E28" s="380">
        <v>696</v>
      </c>
      <c r="F28" s="381">
        <v>0.97674047035378886</v>
      </c>
      <c r="G28" s="380">
        <v>-16.574139318604466</v>
      </c>
      <c r="H28" s="380" t="s">
        <v>2</v>
      </c>
    </row>
    <row r="29" spans="1:8" ht="14.4" customHeight="1" x14ac:dyDescent="0.3">
      <c r="A29" s="378" t="s">
        <v>464</v>
      </c>
      <c r="B29" s="379" t="s">
        <v>2730</v>
      </c>
      <c r="C29" s="380" t="s">
        <v>2731</v>
      </c>
      <c r="D29" s="380">
        <v>9263.7212403063004</v>
      </c>
      <c r="E29" s="380">
        <v>9141.6</v>
      </c>
      <c r="F29" s="381">
        <v>0.98681725873022252</v>
      </c>
      <c r="G29" s="380">
        <v>-122.12124030630002</v>
      </c>
      <c r="H29" s="380" t="s">
        <v>2</v>
      </c>
    </row>
    <row r="30" spans="1:8" ht="14.4" customHeight="1" x14ac:dyDescent="0.3">
      <c r="A30" s="378" t="s">
        <v>464</v>
      </c>
      <c r="B30" s="379" t="s">
        <v>2732</v>
      </c>
      <c r="C30" s="380" t="s">
        <v>2733</v>
      </c>
      <c r="D30" s="380">
        <v>688.87343229090368</v>
      </c>
      <c r="E30" s="380">
        <v>377.52</v>
      </c>
      <c r="F30" s="381">
        <v>0.54802519926559956</v>
      </c>
      <c r="G30" s="380">
        <v>-311.3534322909037</v>
      </c>
      <c r="H30" s="380" t="s">
        <v>2</v>
      </c>
    </row>
    <row r="31" spans="1:8" ht="14.4" customHeight="1" x14ac:dyDescent="0.3">
      <c r="A31" s="378" t="s">
        <v>464</v>
      </c>
      <c r="B31" s="379" t="s">
        <v>6</v>
      </c>
      <c r="C31" s="380" t="s">
        <v>465</v>
      </c>
      <c r="D31" s="380">
        <v>76522.991015559746</v>
      </c>
      <c r="E31" s="380">
        <v>76115.350000000006</v>
      </c>
      <c r="F31" s="381">
        <v>0.99467296024175467</v>
      </c>
      <c r="G31" s="380">
        <v>-407.64101555974048</v>
      </c>
      <c r="H31" s="380" t="s">
        <v>462</v>
      </c>
    </row>
    <row r="32" spans="1:8" ht="14.4" customHeight="1" x14ac:dyDescent="0.3">
      <c r="A32" s="378" t="s">
        <v>451</v>
      </c>
      <c r="B32" s="379" t="s">
        <v>451</v>
      </c>
      <c r="C32" s="380" t="s">
        <v>451</v>
      </c>
      <c r="D32" s="380" t="s">
        <v>451</v>
      </c>
      <c r="E32" s="380" t="s">
        <v>451</v>
      </c>
      <c r="F32" s="381" t="s">
        <v>451</v>
      </c>
      <c r="G32" s="380" t="s">
        <v>451</v>
      </c>
      <c r="H32" s="380" t="s">
        <v>463</v>
      </c>
    </row>
    <row r="33" spans="1:8" ht="14.4" customHeight="1" x14ac:dyDescent="0.3">
      <c r="A33" s="378" t="s">
        <v>466</v>
      </c>
      <c r="B33" s="379" t="s">
        <v>2718</v>
      </c>
      <c r="C33" s="380" t="s">
        <v>2719</v>
      </c>
      <c r="D33" s="380">
        <v>206770.59719872801</v>
      </c>
      <c r="E33" s="380">
        <v>261025.58000000002</v>
      </c>
      <c r="F33" s="381">
        <v>1.2623921560236504</v>
      </c>
      <c r="G33" s="380">
        <v>54254.98280127201</v>
      </c>
      <c r="H33" s="380" t="s">
        <v>2</v>
      </c>
    </row>
    <row r="34" spans="1:8" ht="14.4" customHeight="1" x14ac:dyDescent="0.3">
      <c r="A34" s="378" t="s">
        <v>466</v>
      </c>
      <c r="B34" s="379" t="s">
        <v>2720</v>
      </c>
      <c r="C34" s="380" t="s">
        <v>2721</v>
      </c>
      <c r="D34" s="380">
        <v>77662.407600669758</v>
      </c>
      <c r="E34" s="380">
        <v>77698.349999999991</v>
      </c>
      <c r="F34" s="381">
        <v>1.0004628030528624</v>
      </c>
      <c r="G34" s="380">
        <v>35.942399330233457</v>
      </c>
      <c r="H34" s="380" t="s">
        <v>2</v>
      </c>
    </row>
    <row r="35" spans="1:8" ht="14.4" customHeight="1" x14ac:dyDescent="0.3">
      <c r="A35" s="378" t="s">
        <v>466</v>
      </c>
      <c r="B35" s="379" t="s">
        <v>2724</v>
      </c>
      <c r="C35" s="380" t="s">
        <v>2725</v>
      </c>
      <c r="D35" s="380">
        <v>7584.4932275484744</v>
      </c>
      <c r="E35" s="380">
        <v>8114.5</v>
      </c>
      <c r="F35" s="381">
        <v>1.0698803145510671</v>
      </c>
      <c r="G35" s="380">
        <v>530.00677245152565</v>
      </c>
      <c r="H35" s="380" t="s">
        <v>2</v>
      </c>
    </row>
    <row r="36" spans="1:8" ht="14.4" customHeight="1" x14ac:dyDescent="0.3">
      <c r="A36" s="378" t="s">
        <v>466</v>
      </c>
      <c r="B36" s="379" t="s">
        <v>2726</v>
      </c>
      <c r="C36" s="380" t="s">
        <v>2727</v>
      </c>
      <c r="D36" s="380">
        <v>60001.380893904374</v>
      </c>
      <c r="E36" s="380">
        <v>61688.57</v>
      </c>
      <c r="F36" s="381">
        <v>1.028119171275057</v>
      </c>
      <c r="G36" s="380">
        <v>1687.1891060956259</v>
      </c>
      <c r="H36" s="380" t="s">
        <v>2</v>
      </c>
    </row>
    <row r="37" spans="1:8" ht="14.4" customHeight="1" x14ac:dyDescent="0.3">
      <c r="A37" s="378" t="s">
        <v>466</v>
      </c>
      <c r="B37" s="379" t="s">
        <v>2728</v>
      </c>
      <c r="C37" s="380" t="s">
        <v>2729</v>
      </c>
      <c r="D37" s="380">
        <v>3563.0417212274401</v>
      </c>
      <c r="E37" s="380">
        <v>3540</v>
      </c>
      <c r="F37" s="381">
        <v>0.99353313179293834</v>
      </c>
      <c r="G37" s="380">
        <v>-23.041721227440121</v>
      </c>
      <c r="H37" s="380" t="s">
        <v>2</v>
      </c>
    </row>
    <row r="38" spans="1:8" ht="14.4" customHeight="1" x14ac:dyDescent="0.3">
      <c r="A38" s="378" t="s">
        <v>466</v>
      </c>
      <c r="B38" s="379" t="s">
        <v>2730</v>
      </c>
      <c r="C38" s="380" t="s">
        <v>2731</v>
      </c>
      <c r="D38" s="380">
        <v>26776.0714586832</v>
      </c>
      <c r="E38" s="380">
        <v>26690.399999999998</v>
      </c>
      <c r="F38" s="381">
        <v>0.99680044704035853</v>
      </c>
      <c r="G38" s="380">
        <v>-85.671458683202218</v>
      </c>
      <c r="H38" s="380" t="s">
        <v>2</v>
      </c>
    </row>
    <row r="39" spans="1:8" ht="14.4" customHeight="1" x14ac:dyDescent="0.3">
      <c r="A39" s="378" t="s">
        <v>466</v>
      </c>
      <c r="B39" s="379" t="s">
        <v>6</v>
      </c>
      <c r="C39" s="380" t="s">
        <v>467</v>
      </c>
      <c r="D39" s="380">
        <v>382357.99210076121</v>
      </c>
      <c r="E39" s="380">
        <v>438757.4</v>
      </c>
      <c r="F39" s="381">
        <v>1.1475041951898735</v>
      </c>
      <c r="G39" s="380">
        <v>56399.407899238809</v>
      </c>
      <c r="H39" s="380" t="s">
        <v>462</v>
      </c>
    </row>
    <row r="40" spans="1:8" ht="14.4" customHeight="1" x14ac:dyDescent="0.3">
      <c r="A40" s="378" t="s">
        <v>451</v>
      </c>
      <c r="B40" s="379" t="s">
        <v>451</v>
      </c>
      <c r="C40" s="380" t="s">
        <v>451</v>
      </c>
      <c r="D40" s="380" t="s">
        <v>451</v>
      </c>
      <c r="E40" s="380" t="s">
        <v>451</v>
      </c>
      <c r="F40" s="381" t="s">
        <v>451</v>
      </c>
      <c r="G40" s="380" t="s">
        <v>451</v>
      </c>
      <c r="H40" s="380" t="s">
        <v>463</v>
      </c>
    </row>
    <row r="41" spans="1:8" ht="14.4" customHeight="1" x14ac:dyDescent="0.3">
      <c r="A41" s="378" t="s">
        <v>468</v>
      </c>
      <c r="B41" s="379" t="s">
        <v>2718</v>
      </c>
      <c r="C41" s="380" t="s">
        <v>2719</v>
      </c>
      <c r="D41" s="380">
        <v>62508.537070634775</v>
      </c>
      <c r="E41" s="380">
        <v>56437.42</v>
      </c>
      <c r="F41" s="381">
        <v>0.90287539342387102</v>
      </c>
      <c r="G41" s="380">
        <v>-6071.1170706347766</v>
      </c>
      <c r="H41" s="380" t="s">
        <v>2</v>
      </c>
    </row>
    <row r="42" spans="1:8" ht="14.4" customHeight="1" x14ac:dyDescent="0.3">
      <c r="A42" s="378" t="s">
        <v>468</v>
      </c>
      <c r="B42" s="379" t="s">
        <v>2720</v>
      </c>
      <c r="C42" s="380" t="s">
        <v>2721</v>
      </c>
      <c r="D42" s="380">
        <v>430791.28414078057</v>
      </c>
      <c r="E42" s="380">
        <v>418874.26000000007</v>
      </c>
      <c r="F42" s="381">
        <v>0.9723368958948434</v>
      </c>
      <c r="G42" s="380">
        <v>-11917.024140780501</v>
      </c>
      <c r="H42" s="380" t="s">
        <v>2</v>
      </c>
    </row>
    <row r="43" spans="1:8" ht="14.4" customHeight="1" x14ac:dyDescent="0.3">
      <c r="A43" s="378" t="s">
        <v>468</v>
      </c>
      <c r="B43" s="379" t="s">
        <v>2722</v>
      </c>
      <c r="C43" s="380" t="s">
        <v>2723</v>
      </c>
      <c r="D43" s="380">
        <v>102099.3307490655</v>
      </c>
      <c r="E43" s="380">
        <v>118642.24000000001</v>
      </c>
      <c r="F43" s="381">
        <v>1.1620275973364882</v>
      </c>
      <c r="G43" s="380">
        <v>16542.909250934506</v>
      </c>
      <c r="H43" s="380" t="s">
        <v>2</v>
      </c>
    </row>
    <row r="44" spans="1:8" ht="14.4" customHeight="1" x14ac:dyDescent="0.3">
      <c r="A44" s="378" t="s">
        <v>468</v>
      </c>
      <c r="B44" s="379" t="s">
        <v>2724</v>
      </c>
      <c r="C44" s="380" t="s">
        <v>2725</v>
      </c>
      <c r="D44" s="380">
        <v>88828.722027548254</v>
      </c>
      <c r="E44" s="380">
        <v>104707.39</v>
      </c>
      <c r="F44" s="381">
        <v>1.1787560105562178</v>
      </c>
      <c r="G44" s="380">
        <v>15878.667972451745</v>
      </c>
      <c r="H44" s="380" t="s">
        <v>2</v>
      </c>
    </row>
    <row r="45" spans="1:8" ht="14.4" customHeight="1" x14ac:dyDescent="0.3">
      <c r="A45" s="378" t="s">
        <v>468</v>
      </c>
      <c r="B45" s="379" t="s">
        <v>2726</v>
      </c>
      <c r="C45" s="380" t="s">
        <v>2727</v>
      </c>
      <c r="D45" s="380">
        <v>4500</v>
      </c>
      <c r="E45" s="380">
        <v>4939.04</v>
      </c>
      <c r="F45" s="381">
        <v>1.0975644444444443</v>
      </c>
      <c r="G45" s="380">
        <v>439.03999999999996</v>
      </c>
      <c r="H45" s="380" t="s">
        <v>2</v>
      </c>
    </row>
    <row r="46" spans="1:8" ht="14.4" customHeight="1" x14ac:dyDescent="0.3">
      <c r="A46" s="378" t="s">
        <v>468</v>
      </c>
      <c r="B46" s="379" t="s">
        <v>2728</v>
      </c>
      <c r="C46" s="380" t="s">
        <v>2729</v>
      </c>
      <c r="D46" s="380">
        <v>8643.1334071598994</v>
      </c>
      <c r="E46" s="380">
        <v>11223.05</v>
      </c>
      <c r="F46" s="381">
        <v>1.2984932051034777</v>
      </c>
      <c r="G46" s="380">
        <v>2579.9165928400998</v>
      </c>
      <c r="H46" s="380" t="s">
        <v>2</v>
      </c>
    </row>
    <row r="47" spans="1:8" ht="14.4" customHeight="1" x14ac:dyDescent="0.3">
      <c r="A47" s="378" t="s">
        <v>468</v>
      </c>
      <c r="B47" s="379" t="s">
        <v>2730</v>
      </c>
      <c r="C47" s="380" t="s">
        <v>2731</v>
      </c>
      <c r="D47" s="380">
        <v>34934.905828724244</v>
      </c>
      <c r="E47" s="380">
        <v>34758.400000000001</v>
      </c>
      <c r="F47" s="381">
        <v>0.99494757966174008</v>
      </c>
      <c r="G47" s="380">
        <v>-176.50582872424275</v>
      </c>
      <c r="H47" s="380" t="s">
        <v>2</v>
      </c>
    </row>
    <row r="48" spans="1:8" ht="14.4" customHeight="1" x14ac:dyDescent="0.3">
      <c r="A48" s="378" t="s">
        <v>468</v>
      </c>
      <c r="B48" s="379" t="s">
        <v>2732</v>
      </c>
      <c r="C48" s="380" t="s">
        <v>2733</v>
      </c>
      <c r="D48" s="380">
        <v>129633.82309805175</v>
      </c>
      <c r="E48" s="380">
        <v>109340.43999999999</v>
      </c>
      <c r="F48" s="381">
        <v>0.84345610880655453</v>
      </c>
      <c r="G48" s="380">
        <v>-20293.383098051767</v>
      </c>
      <c r="H48" s="380" t="s">
        <v>2</v>
      </c>
    </row>
    <row r="49" spans="1:8" ht="14.4" customHeight="1" x14ac:dyDescent="0.3">
      <c r="A49" s="378" t="s">
        <v>468</v>
      </c>
      <c r="B49" s="379" t="s">
        <v>6</v>
      </c>
      <c r="C49" s="380" t="s">
        <v>469</v>
      </c>
      <c r="D49" s="380">
        <v>861939.73632196488</v>
      </c>
      <c r="E49" s="380">
        <v>858922.24000000011</v>
      </c>
      <c r="F49" s="381">
        <v>0.99649917947298627</v>
      </c>
      <c r="G49" s="380">
        <v>-3017.4963219647761</v>
      </c>
      <c r="H49" s="380" t="s">
        <v>462</v>
      </c>
    </row>
    <row r="50" spans="1:8" ht="14.4" customHeight="1" x14ac:dyDescent="0.3">
      <c r="A50" s="378" t="s">
        <v>451</v>
      </c>
      <c r="B50" s="379" t="s">
        <v>451</v>
      </c>
      <c r="C50" s="380" t="s">
        <v>451</v>
      </c>
      <c r="D50" s="380" t="s">
        <v>451</v>
      </c>
      <c r="E50" s="380" t="s">
        <v>451</v>
      </c>
      <c r="F50" s="381" t="s">
        <v>451</v>
      </c>
      <c r="G50" s="380" t="s">
        <v>451</v>
      </c>
      <c r="H50" s="380" t="s">
        <v>463</v>
      </c>
    </row>
    <row r="51" spans="1:8" ht="14.4" customHeight="1" x14ac:dyDescent="0.3">
      <c r="A51" s="378" t="s">
        <v>450</v>
      </c>
      <c r="B51" s="379" t="s">
        <v>6</v>
      </c>
      <c r="C51" s="380" t="s">
        <v>452</v>
      </c>
      <c r="D51" s="380">
        <v>1837188.6536136798</v>
      </c>
      <c r="E51" s="380">
        <v>1831221.8499999999</v>
      </c>
      <c r="F51" s="381">
        <v>0.99675220963185052</v>
      </c>
      <c r="G51" s="380">
        <v>-5966.8036136799492</v>
      </c>
      <c r="H51" s="380" t="s">
        <v>459</v>
      </c>
    </row>
  </sheetData>
  <autoFilter ref="A3:G3"/>
  <mergeCells count="1">
    <mergeCell ref="A1:G1"/>
  </mergeCells>
  <conditionalFormatting sqref="F14 F52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51">
    <cfRule type="cellIs" dxfId="8" priority="1" operator="greaterThan">
      <formula>0</formula>
    </cfRule>
  </conditionalFormatting>
  <conditionalFormatting sqref="F15:F51">
    <cfRule type="cellIs" dxfId="7" priority="3" operator="greaterThan">
      <formula>1</formula>
    </cfRule>
  </conditionalFormatting>
  <conditionalFormatting sqref="B15:B51">
    <cfRule type="expression" dxfId="6" priority="7">
      <formula>AND(LEFT(H15,6)&lt;&gt;"mezera",H15&lt;&gt;"")</formula>
    </cfRule>
  </conditionalFormatting>
  <conditionalFormatting sqref="A15:A51">
    <cfRule type="expression" dxfId="5" priority="4">
      <formula>AND(H15&lt;&gt;"",H15&lt;&gt;"mezeraKL")</formula>
    </cfRule>
  </conditionalFormatting>
  <conditionalFormatting sqref="B15:G51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51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302" t="s">
        <v>214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98"/>
      <c r="D3" s="299"/>
      <c r="E3" s="299"/>
      <c r="F3" s="299"/>
      <c r="G3" s="299"/>
      <c r="H3" s="183" t="s">
        <v>198</v>
      </c>
      <c r="I3" s="180">
        <f>IF(J3&lt;&gt;0,K3/J3,0)</f>
        <v>4.3183083761731824</v>
      </c>
      <c r="J3" s="180">
        <f>SUBTOTAL(9,J5:J1048576)</f>
        <v>424060</v>
      </c>
      <c r="K3" s="181">
        <f>SUBTOTAL(9,K5:K1048576)</f>
        <v>1831221.8499999999</v>
      </c>
    </row>
    <row r="4" spans="1:11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134</v>
      </c>
      <c r="H4" s="384" t="s">
        <v>14</v>
      </c>
      <c r="I4" s="385" t="s">
        <v>218</v>
      </c>
      <c r="J4" s="385" t="s">
        <v>16</v>
      </c>
      <c r="K4" s="386" t="s">
        <v>234</v>
      </c>
    </row>
    <row r="5" spans="1:11" ht="14.4" customHeight="1" x14ac:dyDescent="0.3">
      <c r="A5" s="387" t="s">
        <v>450</v>
      </c>
      <c r="B5" s="388" t="s">
        <v>452</v>
      </c>
      <c r="C5" s="389" t="s">
        <v>460</v>
      </c>
      <c r="D5" s="390" t="s">
        <v>461</v>
      </c>
      <c r="E5" s="389" t="s">
        <v>2718</v>
      </c>
      <c r="F5" s="390" t="s">
        <v>2719</v>
      </c>
      <c r="G5" s="389" t="s">
        <v>2734</v>
      </c>
      <c r="H5" s="389" t="s">
        <v>2735</v>
      </c>
      <c r="I5" s="391">
        <v>99.17</v>
      </c>
      <c r="J5" s="391">
        <v>1</v>
      </c>
      <c r="K5" s="392">
        <v>99.17</v>
      </c>
    </row>
    <row r="6" spans="1:11" ht="14.4" customHeight="1" x14ac:dyDescent="0.3">
      <c r="A6" s="393" t="s">
        <v>450</v>
      </c>
      <c r="B6" s="394" t="s">
        <v>452</v>
      </c>
      <c r="C6" s="395" t="s">
        <v>460</v>
      </c>
      <c r="D6" s="396" t="s">
        <v>461</v>
      </c>
      <c r="E6" s="395" t="s">
        <v>2718</v>
      </c>
      <c r="F6" s="396" t="s">
        <v>2719</v>
      </c>
      <c r="G6" s="395" t="s">
        <v>2736</v>
      </c>
      <c r="H6" s="395" t="s">
        <v>2737</v>
      </c>
      <c r="I6" s="397">
        <v>156.30000000000001</v>
      </c>
      <c r="J6" s="397">
        <v>1</v>
      </c>
      <c r="K6" s="398">
        <v>156.30000000000001</v>
      </c>
    </row>
    <row r="7" spans="1:11" ht="14.4" customHeight="1" x14ac:dyDescent="0.3">
      <c r="A7" s="393" t="s">
        <v>450</v>
      </c>
      <c r="B7" s="394" t="s">
        <v>452</v>
      </c>
      <c r="C7" s="395" t="s">
        <v>460</v>
      </c>
      <c r="D7" s="396" t="s">
        <v>461</v>
      </c>
      <c r="E7" s="395" t="s">
        <v>2718</v>
      </c>
      <c r="F7" s="396" t="s">
        <v>2719</v>
      </c>
      <c r="G7" s="395" t="s">
        <v>2738</v>
      </c>
      <c r="H7" s="395" t="s">
        <v>2739</v>
      </c>
      <c r="I7" s="397">
        <v>167.14</v>
      </c>
      <c r="J7" s="397">
        <v>1</v>
      </c>
      <c r="K7" s="398">
        <v>167.14</v>
      </c>
    </row>
    <row r="8" spans="1:11" ht="14.4" customHeight="1" x14ac:dyDescent="0.3">
      <c r="A8" s="393" t="s">
        <v>450</v>
      </c>
      <c r="B8" s="394" t="s">
        <v>452</v>
      </c>
      <c r="C8" s="395" t="s">
        <v>460</v>
      </c>
      <c r="D8" s="396" t="s">
        <v>461</v>
      </c>
      <c r="E8" s="395" t="s">
        <v>2718</v>
      </c>
      <c r="F8" s="396" t="s">
        <v>2719</v>
      </c>
      <c r="G8" s="395" t="s">
        <v>2740</v>
      </c>
      <c r="H8" s="395" t="s">
        <v>2741</v>
      </c>
      <c r="I8" s="397">
        <v>4.3499999999999996</v>
      </c>
      <c r="J8" s="397">
        <v>24</v>
      </c>
      <c r="K8" s="398">
        <v>104.4</v>
      </c>
    </row>
    <row r="9" spans="1:11" ht="14.4" customHeight="1" x14ac:dyDescent="0.3">
      <c r="A9" s="393" t="s">
        <v>450</v>
      </c>
      <c r="B9" s="394" t="s">
        <v>452</v>
      </c>
      <c r="C9" s="395" t="s">
        <v>460</v>
      </c>
      <c r="D9" s="396" t="s">
        <v>461</v>
      </c>
      <c r="E9" s="395" t="s">
        <v>2718</v>
      </c>
      <c r="F9" s="396" t="s">
        <v>2719</v>
      </c>
      <c r="G9" s="395" t="s">
        <v>2742</v>
      </c>
      <c r="H9" s="395" t="s">
        <v>2743</v>
      </c>
      <c r="I9" s="397">
        <v>2.3866666666666667</v>
      </c>
      <c r="J9" s="397">
        <v>300</v>
      </c>
      <c r="K9" s="398">
        <v>716</v>
      </c>
    </row>
    <row r="10" spans="1:11" ht="14.4" customHeight="1" x14ac:dyDescent="0.3">
      <c r="A10" s="393" t="s">
        <v>450</v>
      </c>
      <c r="B10" s="394" t="s">
        <v>452</v>
      </c>
      <c r="C10" s="395" t="s">
        <v>460</v>
      </c>
      <c r="D10" s="396" t="s">
        <v>461</v>
      </c>
      <c r="E10" s="395" t="s">
        <v>2718</v>
      </c>
      <c r="F10" s="396" t="s">
        <v>2719</v>
      </c>
      <c r="G10" s="395" t="s">
        <v>2744</v>
      </c>
      <c r="H10" s="395" t="s">
        <v>2745</v>
      </c>
      <c r="I10" s="397">
        <v>3.0933333333333333</v>
      </c>
      <c r="J10" s="397">
        <v>400</v>
      </c>
      <c r="K10" s="398">
        <v>1236</v>
      </c>
    </row>
    <row r="11" spans="1:11" ht="14.4" customHeight="1" x14ac:dyDescent="0.3">
      <c r="A11" s="393" t="s">
        <v>450</v>
      </c>
      <c r="B11" s="394" t="s">
        <v>452</v>
      </c>
      <c r="C11" s="395" t="s">
        <v>460</v>
      </c>
      <c r="D11" s="396" t="s">
        <v>461</v>
      </c>
      <c r="E11" s="395" t="s">
        <v>2718</v>
      </c>
      <c r="F11" s="396" t="s">
        <v>2719</v>
      </c>
      <c r="G11" s="395" t="s">
        <v>2746</v>
      </c>
      <c r="H11" s="395" t="s">
        <v>2747</v>
      </c>
      <c r="I11" s="397">
        <v>3.7866666666666666</v>
      </c>
      <c r="J11" s="397">
        <v>300</v>
      </c>
      <c r="K11" s="398">
        <v>1136</v>
      </c>
    </row>
    <row r="12" spans="1:11" ht="14.4" customHeight="1" x14ac:dyDescent="0.3">
      <c r="A12" s="393" t="s">
        <v>450</v>
      </c>
      <c r="B12" s="394" t="s">
        <v>452</v>
      </c>
      <c r="C12" s="395" t="s">
        <v>460</v>
      </c>
      <c r="D12" s="396" t="s">
        <v>461</v>
      </c>
      <c r="E12" s="395" t="s">
        <v>2718</v>
      </c>
      <c r="F12" s="396" t="s">
        <v>2719</v>
      </c>
      <c r="G12" s="395" t="s">
        <v>2748</v>
      </c>
      <c r="H12" s="395" t="s">
        <v>2749</v>
      </c>
      <c r="I12" s="397">
        <v>14.21</v>
      </c>
      <c r="J12" s="397">
        <v>40</v>
      </c>
      <c r="K12" s="398">
        <v>568.4</v>
      </c>
    </row>
    <row r="13" spans="1:11" ht="14.4" customHeight="1" x14ac:dyDescent="0.3">
      <c r="A13" s="393" t="s">
        <v>450</v>
      </c>
      <c r="B13" s="394" t="s">
        <v>452</v>
      </c>
      <c r="C13" s="395" t="s">
        <v>460</v>
      </c>
      <c r="D13" s="396" t="s">
        <v>461</v>
      </c>
      <c r="E13" s="395" t="s">
        <v>2718</v>
      </c>
      <c r="F13" s="396" t="s">
        <v>2719</v>
      </c>
      <c r="G13" s="395" t="s">
        <v>2750</v>
      </c>
      <c r="H13" s="395" t="s">
        <v>2751</v>
      </c>
      <c r="I13" s="397">
        <v>210.88</v>
      </c>
      <c r="J13" s="397">
        <v>1</v>
      </c>
      <c r="K13" s="398">
        <v>210.88</v>
      </c>
    </row>
    <row r="14" spans="1:11" ht="14.4" customHeight="1" x14ac:dyDescent="0.3">
      <c r="A14" s="393" t="s">
        <v>450</v>
      </c>
      <c r="B14" s="394" t="s">
        <v>452</v>
      </c>
      <c r="C14" s="395" t="s">
        <v>460</v>
      </c>
      <c r="D14" s="396" t="s">
        <v>461</v>
      </c>
      <c r="E14" s="395" t="s">
        <v>2718</v>
      </c>
      <c r="F14" s="396" t="s">
        <v>2719</v>
      </c>
      <c r="G14" s="395" t="s">
        <v>2752</v>
      </c>
      <c r="H14" s="395" t="s">
        <v>2753</v>
      </c>
      <c r="I14" s="397">
        <v>85.2</v>
      </c>
      <c r="J14" s="397">
        <v>1</v>
      </c>
      <c r="K14" s="398">
        <v>85.2</v>
      </c>
    </row>
    <row r="15" spans="1:11" ht="14.4" customHeight="1" x14ac:dyDescent="0.3">
      <c r="A15" s="393" t="s">
        <v>450</v>
      </c>
      <c r="B15" s="394" t="s">
        <v>452</v>
      </c>
      <c r="C15" s="395" t="s">
        <v>460</v>
      </c>
      <c r="D15" s="396" t="s">
        <v>461</v>
      </c>
      <c r="E15" s="395" t="s">
        <v>2718</v>
      </c>
      <c r="F15" s="396" t="s">
        <v>2719</v>
      </c>
      <c r="G15" s="395" t="s">
        <v>2754</v>
      </c>
      <c r="H15" s="395" t="s">
        <v>2755</v>
      </c>
      <c r="I15" s="397">
        <v>124.6</v>
      </c>
      <c r="J15" s="397">
        <v>1</v>
      </c>
      <c r="K15" s="398">
        <v>124.6</v>
      </c>
    </row>
    <row r="16" spans="1:11" ht="14.4" customHeight="1" x14ac:dyDescent="0.3">
      <c r="A16" s="393" t="s">
        <v>450</v>
      </c>
      <c r="B16" s="394" t="s">
        <v>452</v>
      </c>
      <c r="C16" s="395" t="s">
        <v>460</v>
      </c>
      <c r="D16" s="396" t="s">
        <v>461</v>
      </c>
      <c r="E16" s="395" t="s">
        <v>2718</v>
      </c>
      <c r="F16" s="396" t="s">
        <v>2719</v>
      </c>
      <c r="G16" s="395" t="s">
        <v>2756</v>
      </c>
      <c r="H16" s="395" t="s">
        <v>2757</v>
      </c>
      <c r="I16" s="397">
        <v>7.59</v>
      </c>
      <c r="J16" s="397">
        <v>72</v>
      </c>
      <c r="K16" s="398">
        <v>546.48</v>
      </c>
    </row>
    <row r="17" spans="1:11" ht="14.4" customHeight="1" x14ac:dyDescent="0.3">
      <c r="A17" s="393" t="s">
        <v>450</v>
      </c>
      <c r="B17" s="394" t="s">
        <v>452</v>
      </c>
      <c r="C17" s="395" t="s">
        <v>460</v>
      </c>
      <c r="D17" s="396" t="s">
        <v>461</v>
      </c>
      <c r="E17" s="395" t="s">
        <v>2718</v>
      </c>
      <c r="F17" s="396" t="s">
        <v>2719</v>
      </c>
      <c r="G17" s="395" t="s">
        <v>2758</v>
      </c>
      <c r="H17" s="395" t="s">
        <v>2759</v>
      </c>
      <c r="I17" s="397">
        <v>27.361666666666668</v>
      </c>
      <c r="J17" s="397">
        <v>228</v>
      </c>
      <c r="K17" s="398">
        <v>6238.2</v>
      </c>
    </row>
    <row r="18" spans="1:11" ht="14.4" customHeight="1" x14ac:dyDescent="0.3">
      <c r="A18" s="393" t="s">
        <v>450</v>
      </c>
      <c r="B18" s="394" t="s">
        <v>452</v>
      </c>
      <c r="C18" s="395" t="s">
        <v>460</v>
      </c>
      <c r="D18" s="396" t="s">
        <v>461</v>
      </c>
      <c r="E18" s="395" t="s">
        <v>2718</v>
      </c>
      <c r="F18" s="396" t="s">
        <v>2719</v>
      </c>
      <c r="G18" s="395" t="s">
        <v>2760</v>
      </c>
      <c r="H18" s="395" t="s">
        <v>2761</v>
      </c>
      <c r="I18" s="397">
        <v>39.700000000000003</v>
      </c>
      <c r="J18" s="397">
        <v>5</v>
      </c>
      <c r="K18" s="398">
        <v>198.5</v>
      </c>
    </row>
    <row r="19" spans="1:11" ht="14.4" customHeight="1" x14ac:dyDescent="0.3">
      <c r="A19" s="393" t="s">
        <v>450</v>
      </c>
      <c r="B19" s="394" t="s">
        <v>452</v>
      </c>
      <c r="C19" s="395" t="s">
        <v>460</v>
      </c>
      <c r="D19" s="396" t="s">
        <v>461</v>
      </c>
      <c r="E19" s="395" t="s">
        <v>2718</v>
      </c>
      <c r="F19" s="396" t="s">
        <v>2719</v>
      </c>
      <c r="G19" s="395" t="s">
        <v>2762</v>
      </c>
      <c r="H19" s="395" t="s">
        <v>2763</v>
      </c>
      <c r="I19" s="397">
        <v>22.2</v>
      </c>
      <c r="J19" s="397">
        <v>100</v>
      </c>
      <c r="K19" s="398">
        <v>2220</v>
      </c>
    </row>
    <row r="20" spans="1:11" ht="14.4" customHeight="1" x14ac:dyDescent="0.3">
      <c r="A20" s="393" t="s">
        <v>450</v>
      </c>
      <c r="B20" s="394" t="s">
        <v>452</v>
      </c>
      <c r="C20" s="395" t="s">
        <v>460</v>
      </c>
      <c r="D20" s="396" t="s">
        <v>461</v>
      </c>
      <c r="E20" s="395" t="s">
        <v>2718</v>
      </c>
      <c r="F20" s="396" t="s">
        <v>2719</v>
      </c>
      <c r="G20" s="395" t="s">
        <v>2764</v>
      </c>
      <c r="H20" s="395" t="s">
        <v>2765</v>
      </c>
      <c r="I20" s="397">
        <v>30.17</v>
      </c>
      <c r="J20" s="397">
        <v>50</v>
      </c>
      <c r="K20" s="398">
        <v>1508.5</v>
      </c>
    </row>
    <row r="21" spans="1:11" ht="14.4" customHeight="1" x14ac:dyDescent="0.3">
      <c r="A21" s="393" t="s">
        <v>450</v>
      </c>
      <c r="B21" s="394" t="s">
        <v>452</v>
      </c>
      <c r="C21" s="395" t="s">
        <v>460</v>
      </c>
      <c r="D21" s="396" t="s">
        <v>461</v>
      </c>
      <c r="E21" s="395" t="s">
        <v>2718</v>
      </c>
      <c r="F21" s="396" t="s">
        <v>2719</v>
      </c>
      <c r="G21" s="395" t="s">
        <v>2766</v>
      </c>
      <c r="H21" s="395" t="s">
        <v>2767</v>
      </c>
      <c r="I21" s="397">
        <v>1.1599999999999999</v>
      </c>
      <c r="J21" s="397">
        <v>700</v>
      </c>
      <c r="K21" s="398">
        <v>812</v>
      </c>
    </row>
    <row r="22" spans="1:11" ht="14.4" customHeight="1" x14ac:dyDescent="0.3">
      <c r="A22" s="393" t="s">
        <v>450</v>
      </c>
      <c r="B22" s="394" t="s">
        <v>452</v>
      </c>
      <c r="C22" s="395" t="s">
        <v>460</v>
      </c>
      <c r="D22" s="396" t="s">
        <v>461</v>
      </c>
      <c r="E22" s="395" t="s">
        <v>2718</v>
      </c>
      <c r="F22" s="396" t="s">
        <v>2719</v>
      </c>
      <c r="G22" s="395" t="s">
        <v>2768</v>
      </c>
      <c r="H22" s="395" t="s">
        <v>2769</v>
      </c>
      <c r="I22" s="397">
        <v>1.5042857142857144</v>
      </c>
      <c r="J22" s="397">
        <v>4000</v>
      </c>
      <c r="K22" s="398">
        <v>5969</v>
      </c>
    </row>
    <row r="23" spans="1:11" ht="14.4" customHeight="1" x14ac:dyDescent="0.3">
      <c r="A23" s="393" t="s">
        <v>450</v>
      </c>
      <c r="B23" s="394" t="s">
        <v>452</v>
      </c>
      <c r="C23" s="395" t="s">
        <v>460</v>
      </c>
      <c r="D23" s="396" t="s">
        <v>461</v>
      </c>
      <c r="E23" s="395" t="s">
        <v>2718</v>
      </c>
      <c r="F23" s="396" t="s">
        <v>2719</v>
      </c>
      <c r="G23" s="395" t="s">
        <v>2770</v>
      </c>
      <c r="H23" s="395" t="s">
        <v>2771</v>
      </c>
      <c r="I23" s="397">
        <v>0.6</v>
      </c>
      <c r="J23" s="397">
        <v>5000</v>
      </c>
      <c r="K23" s="398">
        <v>3000</v>
      </c>
    </row>
    <row r="24" spans="1:11" ht="14.4" customHeight="1" x14ac:dyDescent="0.3">
      <c r="A24" s="393" t="s">
        <v>450</v>
      </c>
      <c r="B24" s="394" t="s">
        <v>452</v>
      </c>
      <c r="C24" s="395" t="s">
        <v>460</v>
      </c>
      <c r="D24" s="396" t="s">
        <v>461</v>
      </c>
      <c r="E24" s="395" t="s">
        <v>2718</v>
      </c>
      <c r="F24" s="396" t="s">
        <v>2719</v>
      </c>
      <c r="G24" s="395" t="s">
        <v>2772</v>
      </c>
      <c r="H24" s="395" t="s">
        <v>2773</v>
      </c>
      <c r="I24" s="397">
        <v>4.2549999999999999</v>
      </c>
      <c r="J24" s="397">
        <v>200</v>
      </c>
      <c r="K24" s="398">
        <v>851</v>
      </c>
    </row>
    <row r="25" spans="1:11" ht="14.4" customHeight="1" x14ac:dyDescent="0.3">
      <c r="A25" s="393" t="s">
        <v>450</v>
      </c>
      <c r="B25" s="394" t="s">
        <v>452</v>
      </c>
      <c r="C25" s="395" t="s">
        <v>460</v>
      </c>
      <c r="D25" s="396" t="s">
        <v>461</v>
      </c>
      <c r="E25" s="395" t="s">
        <v>2718</v>
      </c>
      <c r="F25" s="396" t="s">
        <v>2719</v>
      </c>
      <c r="G25" s="395" t="s">
        <v>2774</v>
      </c>
      <c r="H25" s="395" t="s">
        <v>2775</v>
      </c>
      <c r="I25" s="397">
        <v>8.6049999999999986</v>
      </c>
      <c r="J25" s="397">
        <v>264</v>
      </c>
      <c r="K25" s="398">
        <v>2273.52</v>
      </c>
    </row>
    <row r="26" spans="1:11" ht="14.4" customHeight="1" x14ac:dyDescent="0.3">
      <c r="A26" s="393" t="s">
        <v>450</v>
      </c>
      <c r="B26" s="394" t="s">
        <v>452</v>
      </c>
      <c r="C26" s="395" t="s">
        <v>460</v>
      </c>
      <c r="D26" s="396" t="s">
        <v>461</v>
      </c>
      <c r="E26" s="395" t="s">
        <v>2718</v>
      </c>
      <c r="F26" s="396" t="s">
        <v>2719</v>
      </c>
      <c r="G26" s="395" t="s">
        <v>2776</v>
      </c>
      <c r="H26" s="395" t="s">
        <v>2777</v>
      </c>
      <c r="I26" s="397">
        <v>26.887999999999998</v>
      </c>
      <c r="J26" s="397">
        <v>68</v>
      </c>
      <c r="K26" s="398">
        <v>1823.96</v>
      </c>
    </row>
    <row r="27" spans="1:11" ht="14.4" customHeight="1" x14ac:dyDescent="0.3">
      <c r="A27" s="393" t="s">
        <v>450</v>
      </c>
      <c r="B27" s="394" t="s">
        <v>452</v>
      </c>
      <c r="C27" s="395" t="s">
        <v>460</v>
      </c>
      <c r="D27" s="396" t="s">
        <v>461</v>
      </c>
      <c r="E27" s="395" t="s">
        <v>2718</v>
      </c>
      <c r="F27" s="396" t="s">
        <v>2719</v>
      </c>
      <c r="G27" s="395" t="s">
        <v>2778</v>
      </c>
      <c r="H27" s="395" t="s">
        <v>2779</v>
      </c>
      <c r="I27" s="397">
        <v>12.54</v>
      </c>
      <c r="J27" s="397">
        <v>70</v>
      </c>
      <c r="K27" s="398">
        <v>883.6400000000001</v>
      </c>
    </row>
    <row r="28" spans="1:11" ht="14.4" customHeight="1" x14ac:dyDescent="0.3">
      <c r="A28" s="393" t="s">
        <v>450</v>
      </c>
      <c r="B28" s="394" t="s">
        <v>452</v>
      </c>
      <c r="C28" s="395" t="s">
        <v>460</v>
      </c>
      <c r="D28" s="396" t="s">
        <v>461</v>
      </c>
      <c r="E28" s="395" t="s">
        <v>2718</v>
      </c>
      <c r="F28" s="396" t="s">
        <v>2719</v>
      </c>
      <c r="G28" s="395" t="s">
        <v>2780</v>
      </c>
      <c r="H28" s="395" t="s">
        <v>2781</v>
      </c>
      <c r="I28" s="397">
        <v>7.57</v>
      </c>
      <c r="J28" s="397">
        <v>30</v>
      </c>
      <c r="K28" s="398">
        <v>227.01</v>
      </c>
    </row>
    <row r="29" spans="1:11" ht="14.4" customHeight="1" x14ac:dyDescent="0.3">
      <c r="A29" s="393" t="s">
        <v>450</v>
      </c>
      <c r="B29" s="394" t="s">
        <v>452</v>
      </c>
      <c r="C29" s="395" t="s">
        <v>460</v>
      </c>
      <c r="D29" s="396" t="s">
        <v>461</v>
      </c>
      <c r="E29" s="395" t="s">
        <v>2718</v>
      </c>
      <c r="F29" s="396" t="s">
        <v>2719</v>
      </c>
      <c r="G29" s="395" t="s">
        <v>2782</v>
      </c>
      <c r="H29" s="395" t="s">
        <v>2783</v>
      </c>
      <c r="I29" s="397">
        <v>18.315000000000001</v>
      </c>
      <c r="J29" s="397">
        <v>60</v>
      </c>
      <c r="K29" s="398">
        <v>1098.76</v>
      </c>
    </row>
    <row r="30" spans="1:11" ht="14.4" customHeight="1" x14ac:dyDescent="0.3">
      <c r="A30" s="393" t="s">
        <v>450</v>
      </c>
      <c r="B30" s="394" t="s">
        <v>452</v>
      </c>
      <c r="C30" s="395" t="s">
        <v>460</v>
      </c>
      <c r="D30" s="396" t="s">
        <v>461</v>
      </c>
      <c r="E30" s="395" t="s">
        <v>2718</v>
      </c>
      <c r="F30" s="396" t="s">
        <v>2719</v>
      </c>
      <c r="G30" s="395" t="s">
        <v>2784</v>
      </c>
      <c r="H30" s="395" t="s">
        <v>2785</v>
      </c>
      <c r="I30" s="397">
        <v>0.36</v>
      </c>
      <c r="J30" s="397">
        <v>1000</v>
      </c>
      <c r="K30" s="398">
        <v>360</v>
      </c>
    </row>
    <row r="31" spans="1:11" ht="14.4" customHeight="1" x14ac:dyDescent="0.3">
      <c r="A31" s="393" t="s">
        <v>450</v>
      </c>
      <c r="B31" s="394" t="s">
        <v>452</v>
      </c>
      <c r="C31" s="395" t="s">
        <v>460</v>
      </c>
      <c r="D31" s="396" t="s">
        <v>461</v>
      </c>
      <c r="E31" s="395" t="s">
        <v>2718</v>
      </c>
      <c r="F31" s="396" t="s">
        <v>2719</v>
      </c>
      <c r="G31" s="395" t="s">
        <v>2786</v>
      </c>
      <c r="H31" s="395" t="s">
        <v>2787</v>
      </c>
      <c r="I31" s="397">
        <v>19.829999999999998</v>
      </c>
      <c r="J31" s="397">
        <v>6</v>
      </c>
      <c r="K31" s="398">
        <v>118.98</v>
      </c>
    </row>
    <row r="32" spans="1:11" ht="14.4" customHeight="1" x14ac:dyDescent="0.3">
      <c r="A32" s="393" t="s">
        <v>450</v>
      </c>
      <c r="B32" s="394" t="s">
        <v>452</v>
      </c>
      <c r="C32" s="395" t="s">
        <v>460</v>
      </c>
      <c r="D32" s="396" t="s">
        <v>461</v>
      </c>
      <c r="E32" s="395" t="s">
        <v>2718</v>
      </c>
      <c r="F32" s="396" t="s">
        <v>2719</v>
      </c>
      <c r="G32" s="395" t="s">
        <v>2788</v>
      </c>
      <c r="H32" s="395" t="s">
        <v>2789</v>
      </c>
      <c r="I32" s="397">
        <v>98.39</v>
      </c>
      <c r="J32" s="397">
        <v>1</v>
      </c>
      <c r="K32" s="398">
        <v>98.39</v>
      </c>
    </row>
    <row r="33" spans="1:11" ht="14.4" customHeight="1" x14ac:dyDescent="0.3">
      <c r="A33" s="393" t="s">
        <v>450</v>
      </c>
      <c r="B33" s="394" t="s">
        <v>452</v>
      </c>
      <c r="C33" s="395" t="s">
        <v>460</v>
      </c>
      <c r="D33" s="396" t="s">
        <v>461</v>
      </c>
      <c r="E33" s="395" t="s">
        <v>2718</v>
      </c>
      <c r="F33" s="396" t="s">
        <v>2719</v>
      </c>
      <c r="G33" s="395" t="s">
        <v>2790</v>
      </c>
      <c r="H33" s="395" t="s">
        <v>2791</v>
      </c>
      <c r="I33" s="397">
        <v>0.56000000000000005</v>
      </c>
      <c r="J33" s="397">
        <v>2000</v>
      </c>
      <c r="K33" s="398">
        <v>1120</v>
      </c>
    </row>
    <row r="34" spans="1:11" ht="14.4" customHeight="1" x14ac:dyDescent="0.3">
      <c r="A34" s="393" t="s">
        <v>450</v>
      </c>
      <c r="B34" s="394" t="s">
        <v>452</v>
      </c>
      <c r="C34" s="395" t="s">
        <v>460</v>
      </c>
      <c r="D34" s="396" t="s">
        <v>461</v>
      </c>
      <c r="E34" s="395" t="s">
        <v>2718</v>
      </c>
      <c r="F34" s="396" t="s">
        <v>2719</v>
      </c>
      <c r="G34" s="395" t="s">
        <v>2792</v>
      </c>
      <c r="H34" s="395" t="s">
        <v>2793</v>
      </c>
      <c r="I34" s="397">
        <v>1.52</v>
      </c>
      <c r="J34" s="397">
        <v>200</v>
      </c>
      <c r="K34" s="398">
        <v>304</v>
      </c>
    </row>
    <row r="35" spans="1:11" ht="14.4" customHeight="1" x14ac:dyDescent="0.3">
      <c r="A35" s="393" t="s">
        <v>450</v>
      </c>
      <c r="B35" s="394" t="s">
        <v>452</v>
      </c>
      <c r="C35" s="395" t="s">
        <v>460</v>
      </c>
      <c r="D35" s="396" t="s">
        <v>461</v>
      </c>
      <c r="E35" s="395" t="s">
        <v>2718</v>
      </c>
      <c r="F35" s="396" t="s">
        <v>2719</v>
      </c>
      <c r="G35" s="395" t="s">
        <v>2794</v>
      </c>
      <c r="H35" s="395" t="s">
        <v>2795</v>
      </c>
      <c r="I35" s="397">
        <v>2.0649999999999999</v>
      </c>
      <c r="J35" s="397">
        <v>250</v>
      </c>
      <c r="K35" s="398">
        <v>516.5</v>
      </c>
    </row>
    <row r="36" spans="1:11" ht="14.4" customHeight="1" x14ac:dyDescent="0.3">
      <c r="A36" s="393" t="s">
        <v>450</v>
      </c>
      <c r="B36" s="394" t="s">
        <v>452</v>
      </c>
      <c r="C36" s="395" t="s">
        <v>460</v>
      </c>
      <c r="D36" s="396" t="s">
        <v>461</v>
      </c>
      <c r="E36" s="395" t="s">
        <v>2718</v>
      </c>
      <c r="F36" s="396" t="s">
        <v>2719</v>
      </c>
      <c r="G36" s="395" t="s">
        <v>2796</v>
      </c>
      <c r="H36" s="395" t="s">
        <v>2797</v>
      </c>
      <c r="I36" s="397">
        <v>32.130000000000003</v>
      </c>
      <c r="J36" s="397">
        <v>500</v>
      </c>
      <c r="K36" s="398">
        <v>16011</v>
      </c>
    </row>
    <row r="37" spans="1:11" ht="14.4" customHeight="1" x14ac:dyDescent="0.3">
      <c r="A37" s="393" t="s">
        <v>450</v>
      </c>
      <c r="B37" s="394" t="s">
        <v>452</v>
      </c>
      <c r="C37" s="395" t="s">
        <v>460</v>
      </c>
      <c r="D37" s="396" t="s">
        <v>461</v>
      </c>
      <c r="E37" s="395" t="s">
        <v>2718</v>
      </c>
      <c r="F37" s="396" t="s">
        <v>2719</v>
      </c>
      <c r="G37" s="395" t="s">
        <v>2798</v>
      </c>
      <c r="H37" s="395" t="s">
        <v>2799</v>
      </c>
      <c r="I37" s="397">
        <v>140.63</v>
      </c>
      <c r="J37" s="397">
        <v>1</v>
      </c>
      <c r="K37" s="398">
        <v>140.63</v>
      </c>
    </row>
    <row r="38" spans="1:11" ht="14.4" customHeight="1" x14ac:dyDescent="0.3">
      <c r="A38" s="393" t="s">
        <v>450</v>
      </c>
      <c r="B38" s="394" t="s">
        <v>452</v>
      </c>
      <c r="C38" s="395" t="s">
        <v>460</v>
      </c>
      <c r="D38" s="396" t="s">
        <v>461</v>
      </c>
      <c r="E38" s="395" t="s">
        <v>2718</v>
      </c>
      <c r="F38" s="396" t="s">
        <v>2719</v>
      </c>
      <c r="G38" s="395" t="s">
        <v>2800</v>
      </c>
      <c r="H38" s="395" t="s">
        <v>2801</v>
      </c>
      <c r="I38" s="397">
        <v>243.83</v>
      </c>
      <c r="J38" s="397">
        <v>1</v>
      </c>
      <c r="K38" s="398">
        <v>243.83</v>
      </c>
    </row>
    <row r="39" spans="1:11" ht="14.4" customHeight="1" x14ac:dyDescent="0.3">
      <c r="A39" s="393" t="s">
        <v>450</v>
      </c>
      <c r="B39" s="394" t="s">
        <v>452</v>
      </c>
      <c r="C39" s="395" t="s">
        <v>460</v>
      </c>
      <c r="D39" s="396" t="s">
        <v>461</v>
      </c>
      <c r="E39" s="395" t="s">
        <v>2718</v>
      </c>
      <c r="F39" s="396" t="s">
        <v>2719</v>
      </c>
      <c r="G39" s="395" t="s">
        <v>2802</v>
      </c>
      <c r="H39" s="395" t="s">
        <v>2803</v>
      </c>
      <c r="I39" s="397">
        <v>2.68</v>
      </c>
      <c r="J39" s="397">
        <v>50</v>
      </c>
      <c r="K39" s="398">
        <v>134</v>
      </c>
    </row>
    <row r="40" spans="1:11" ht="14.4" customHeight="1" x14ac:dyDescent="0.3">
      <c r="A40" s="393" t="s">
        <v>450</v>
      </c>
      <c r="B40" s="394" t="s">
        <v>452</v>
      </c>
      <c r="C40" s="395" t="s">
        <v>460</v>
      </c>
      <c r="D40" s="396" t="s">
        <v>461</v>
      </c>
      <c r="E40" s="395" t="s">
        <v>2718</v>
      </c>
      <c r="F40" s="396" t="s">
        <v>2719</v>
      </c>
      <c r="G40" s="395" t="s">
        <v>2804</v>
      </c>
      <c r="H40" s="395" t="s">
        <v>2805</v>
      </c>
      <c r="I40" s="397">
        <v>2.7949999999999999</v>
      </c>
      <c r="J40" s="397">
        <v>100</v>
      </c>
      <c r="K40" s="398">
        <v>279.68</v>
      </c>
    </row>
    <row r="41" spans="1:11" ht="14.4" customHeight="1" x14ac:dyDescent="0.3">
      <c r="A41" s="393" t="s">
        <v>450</v>
      </c>
      <c r="B41" s="394" t="s">
        <v>452</v>
      </c>
      <c r="C41" s="395" t="s">
        <v>460</v>
      </c>
      <c r="D41" s="396" t="s">
        <v>461</v>
      </c>
      <c r="E41" s="395" t="s">
        <v>2718</v>
      </c>
      <c r="F41" s="396" t="s">
        <v>2719</v>
      </c>
      <c r="G41" s="395" t="s">
        <v>2806</v>
      </c>
      <c r="H41" s="395" t="s">
        <v>2807</v>
      </c>
      <c r="I41" s="397">
        <v>1.22</v>
      </c>
      <c r="J41" s="397">
        <v>400</v>
      </c>
      <c r="K41" s="398">
        <v>489.74</v>
      </c>
    </row>
    <row r="42" spans="1:11" ht="14.4" customHeight="1" x14ac:dyDescent="0.3">
      <c r="A42" s="393" t="s">
        <v>450</v>
      </c>
      <c r="B42" s="394" t="s">
        <v>452</v>
      </c>
      <c r="C42" s="395" t="s">
        <v>460</v>
      </c>
      <c r="D42" s="396" t="s">
        <v>461</v>
      </c>
      <c r="E42" s="395" t="s">
        <v>2720</v>
      </c>
      <c r="F42" s="396" t="s">
        <v>2721</v>
      </c>
      <c r="G42" s="395" t="s">
        <v>2808</v>
      </c>
      <c r="H42" s="395" t="s">
        <v>2809</v>
      </c>
      <c r="I42" s="397">
        <v>0.21</v>
      </c>
      <c r="J42" s="397">
        <v>900</v>
      </c>
      <c r="K42" s="398">
        <v>189</v>
      </c>
    </row>
    <row r="43" spans="1:11" ht="14.4" customHeight="1" x14ac:dyDescent="0.3">
      <c r="A43" s="393" t="s">
        <v>450</v>
      </c>
      <c r="B43" s="394" t="s">
        <v>452</v>
      </c>
      <c r="C43" s="395" t="s">
        <v>460</v>
      </c>
      <c r="D43" s="396" t="s">
        <v>461</v>
      </c>
      <c r="E43" s="395" t="s">
        <v>2720</v>
      </c>
      <c r="F43" s="396" t="s">
        <v>2721</v>
      </c>
      <c r="G43" s="395" t="s">
        <v>2810</v>
      </c>
      <c r="H43" s="395" t="s">
        <v>2811</v>
      </c>
      <c r="I43" s="397">
        <v>11.111111111111112</v>
      </c>
      <c r="J43" s="397">
        <v>800</v>
      </c>
      <c r="K43" s="398">
        <v>8890.5</v>
      </c>
    </row>
    <row r="44" spans="1:11" ht="14.4" customHeight="1" x14ac:dyDescent="0.3">
      <c r="A44" s="393" t="s">
        <v>450</v>
      </c>
      <c r="B44" s="394" t="s">
        <v>452</v>
      </c>
      <c r="C44" s="395" t="s">
        <v>460</v>
      </c>
      <c r="D44" s="396" t="s">
        <v>461</v>
      </c>
      <c r="E44" s="395" t="s">
        <v>2720</v>
      </c>
      <c r="F44" s="396" t="s">
        <v>2721</v>
      </c>
      <c r="G44" s="395" t="s">
        <v>2812</v>
      </c>
      <c r="H44" s="395" t="s">
        <v>2813</v>
      </c>
      <c r="I44" s="397">
        <v>0.92599999999999993</v>
      </c>
      <c r="J44" s="397">
        <v>7100</v>
      </c>
      <c r="K44" s="398">
        <v>6559</v>
      </c>
    </row>
    <row r="45" spans="1:11" ht="14.4" customHeight="1" x14ac:dyDescent="0.3">
      <c r="A45" s="393" t="s">
        <v>450</v>
      </c>
      <c r="B45" s="394" t="s">
        <v>452</v>
      </c>
      <c r="C45" s="395" t="s">
        <v>460</v>
      </c>
      <c r="D45" s="396" t="s">
        <v>461</v>
      </c>
      <c r="E45" s="395" t="s">
        <v>2720</v>
      </c>
      <c r="F45" s="396" t="s">
        <v>2721</v>
      </c>
      <c r="G45" s="395" t="s">
        <v>2814</v>
      </c>
      <c r="H45" s="395" t="s">
        <v>2815</v>
      </c>
      <c r="I45" s="397">
        <v>1.4228571428571428</v>
      </c>
      <c r="J45" s="397">
        <v>1400</v>
      </c>
      <c r="K45" s="398">
        <v>1993</v>
      </c>
    </row>
    <row r="46" spans="1:11" ht="14.4" customHeight="1" x14ac:dyDescent="0.3">
      <c r="A46" s="393" t="s">
        <v>450</v>
      </c>
      <c r="B46" s="394" t="s">
        <v>452</v>
      </c>
      <c r="C46" s="395" t="s">
        <v>460</v>
      </c>
      <c r="D46" s="396" t="s">
        <v>461</v>
      </c>
      <c r="E46" s="395" t="s">
        <v>2720</v>
      </c>
      <c r="F46" s="396" t="s">
        <v>2721</v>
      </c>
      <c r="G46" s="395" t="s">
        <v>2816</v>
      </c>
      <c r="H46" s="395" t="s">
        <v>2817</v>
      </c>
      <c r="I46" s="397">
        <v>0.41666666666666663</v>
      </c>
      <c r="J46" s="397">
        <v>4600</v>
      </c>
      <c r="K46" s="398">
        <v>1911</v>
      </c>
    </row>
    <row r="47" spans="1:11" ht="14.4" customHeight="1" x14ac:dyDescent="0.3">
      <c r="A47" s="393" t="s">
        <v>450</v>
      </c>
      <c r="B47" s="394" t="s">
        <v>452</v>
      </c>
      <c r="C47" s="395" t="s">
        <v>460</v>
      </c>
      <c r="D47" s="396" t="s">
        <v>461</v>
      </c>
      <c r="E47" s="395" t="s">
        <v>2720</v>
      </c>
      <c r="F47" s="396" t="s">
        <v>2721</v>
      </c>
      <c r="G47" s="395" t="s">
        <v>2818</v>
      </c>
      <c r="H47" s="395" t="s">
        <v>2819</v>
      </c>
      <c r="I47" s="397">
        <v>0.57454545454545458</v>
      </c>
      <c r="J47" s="397">
        <v>6600</v>
      </c>
      <c r="K47" s="398">
        <v>3778</v>
      </c>
    </row>
    <row r="48" spans="1:11" ht="14.4" customHeight="1" x14ac:dyDescent="0.3">
      <c r="A48" s="393" t="s">
        <v>450</v>
      </c>
      <c r="B48" s="394" t="s">
        <v>452</v>
      </c>
      <c r="C48" s="395" t="s">
        <v>460</v>
      </c>
      <c r="D48" s="396" t="s">
        <v>461</v>
      </c>
      <c r="E48" s="395" t="s">
        <v>2720</v>
      </c>
      <c r="F48" s="396" t="s">
        <v>2721</v>
      </c>
      <c r="G48" s="395" t="s">
        <v>2820</v>
      </c>
      <c r="H48" s="395" t="s">
        <v>2821</v>
      </c>
      <c r="I48" s="397">
        <v>3.1</v>
      </c>
      <c r="J48" s="397">
        <v>100</v>
      </c>
      <c r="K48" s="398">
        <v>310</v>
      </c>
    </row>
    <row r="49" spans="1:11" ht="14.4" customHeight="1" x14ac:dyDescent="0.3">
      <c r="A49" s="393" t="s">
        <v>450</v>
      </c>
      <c r="B49" s="394" t="s">
        <v>452</v>
      </c>
      <c r="C49" s="395" t="s">
        <v>460</v>
      </c>
      <c r="D49" s="396" t="s">
        <v>461</v>
      </c>
      <c r="E49" s="395" t="s">
        <v>2720</v>
      </c>
      <c r="F49" s="396" t="s">
        <v>2721</v>
      </c>
      <c r="G49" s="395" t="s">
        <v>2822</v>
      </c>
      <c r="H49" s="395" t="s">
        <v>2823</v>
      </c>
      <c r="I49" s="397">
        <v>1.84</v>
      </c>
      <c r="J49" s="397">
        <v>100</v>
      </c>
      <c r="K49" s="398">
        <v>197.01</v>
      </c>
    </row>
    <row r="50" spans="1:11" ht="14.4" customHeight="1" x14ac:dyDescent="0.3">
      <c r="A50" s="393" t="s">
        <v>450</v>
      </c>
      <c r="B50" s="394" t="s">
        <v>452</v>
      </c>
      <c r="C50" s="395" t="s">
        <v>460</v>
      </c>
      <c r="D50" s="396" t="s">
        <v>461</v>
      </c>
      <c r="E50" s="395" t="s">
        <v>2720</v>
      </c>
      <c r="F50" s="396" t="s">
        <v>2721</v>
      </c>
      <c r="G50" s="395" t="s">
        <v>2824</v>
      </c>
      <c r="H50" s="395" t="s">
        <v>2825</v>
      </c>
      <c r="I50" s="397">
        <v>5.88</v>
      </c>
      <c r="J50" s="397">
        <v>20</v>
      </c>
      <c r="K50" s="398">
        <v>117.6</v>
      </c>
    </row>
    <row r="51" spans="1:11" ht="14.4" customHeight="1" x14ac:dyDescent="0.3">
      <c r="A51" s="393" t="s">
        <v>450</v>
      </c>
      <c r="B51" s="394" t="s">
        <v>452</v>
      </c>
      <c r="C51" s="395" t="s">
        <v>460</v>
      </c>
      <c r="D51" s="396" t="s">
        <v>461</v>
      </c>
      <c r="E51" s="395" t="s">
        <v>2720</v>
      </c>
      <c r="F51" s="396" t="s">
        <v>2721</v>
      </c>
      <c r="G51" s="395" t="s">
        <v>2826</v>
      </c>
      <c r="H51" s="395" t="s">
        <v>2827</v>
      </c>
      <c r="I51" s="397">
        <v>6.29</v>
      </c>
      <c r="J51" s="397">
        <v>20</v>
      </c>
      <c r="K51" s="398">
        <v>125.8</v>
      </c>
    </row>
    <row r="52" spans="1:11" ht="14.4" customHeight="1" x14ac:dyDescent="0.3">
      <c r="A52" s="393" t="s">
        <v>450</v>
      </c>
      <c r="B52" s="394" t="s">
        <v>452</v>
      </c>
      <c r="C52" s="395" t="s">
        <v>460</v>
      </c>
      <c r="D52" s="396" t="s">
        <v>461</v>
      </c>
      <c r="E52" s="395" t="s">
        <v>2720</v>
      </c>
      <c r="F52" s="396" t="s">
        <v>2721</v>
      </c>
      <c r="G52" s="395" t="s">
        <v>2828</v>
      </c>
      <c r="H52" s="395" t="s">
        <v>2829</v>
      </c>
      <c r="I52" s="397">
        <v>7.2650000000000006</v>
      </c>
      <c r="J52" s="397">
        <v>60</v>
      </c>
      <c r="K52" s="398">
        <v>435.9</v>
      </c>
    </row>
    <row r="53" spans="1:11" ht="14.4" customHeight="1" x14ac:dyDescent="0.3">
      <c r="A53" s="393" t="s">
        <v>450</v>
      </c>
      <c r="B53" s="394" t="s">
        <v>452</v>
      </c>
      <c r="C53" s="395" t="s">
        <v>460</v>
      </c>
      <c r="D53" s="396" t="s">
        <v>461</v>
      </c>
      <c r="E53" s="395" t="s">
        <v>2720</v>
      </c>
      <c r="F53" s="396" t="s">
        <v>2721</v>
      </c>
      <c r="G53" s="395" t="s">
        <v>2830</v>
      </c>
      <c r="H53" s="395" t="s">
        <v>2831</v>
      </c>
      <c r="I53" s="397">
        <v>2.19</v>
      </c>
      <c r="J53" s="397">
        <v>200</v>
      </c>
      <c r="K53" s="398">
        <v>438.9</v>
      </c>
    </row>
    <row r="54" spans="1:11" ht="14.4" customHeight="1" x14ac:dyDescent="0.3">
      <c r="A54" s="393" t="s">
        <v>450</v>
      </c>
      <c r="B54" s="394" t="s">
        <v>452</v>
      </c>
      <c r="C54" s="395" t="s">
        <v>460</v>
      </c>
      <c r="D54" s="396" t="s">
        <v>461</v>
      </c>
      <c r="E54" s="395" t="s">
        <v>2720</v>
      </c>
      <c r="F54" s="396" t="s">
        <v>2721</v>
      </c>
      <c r="G54" s="395" t="s">
        <v>2832</v>
      </c>
      <c r="H54" s="395" t="s">
        <v>2833</v>
      </c>
      <c r="I54" s="397">
        <v>66.944999999999993</v>
      </c>
      <c r="J54" s="397">
        <v>7</v>
      </c>
      <c r="K54" s="398">
        <v>468.62</v>
      </c>
    </row>
    <row r="55" spans="1:11" ht="14.4" customHeight="1" x14ac:dyDescent="0.3">
      <c r="A55" s="393" t="s">
        <v>450</v>
      </c>
      <c r="B55" s="394" t="s">
        <v>452</v>
      </c>
      <c r="C55" s="395" t="s">
        <v>460</v>
      </c>
      <c r="D55" s="396" t="s">
        <v>461</v>
      </c>
      <c r="E55" s="395" t="s">
        <v>2720</v>
      </c>
      <c r="F55" s="396" t="s">
        <v>2721</v>
      </c>
      <c r="G55" s="395" t="s">
        <v>2834</v>
      </c>
      <c r="H55" s="395" t="s">
        <v>2835</v>
      </c>
      <c r="I55" s="397">
        <v>5.5616666666666665</v>
      </c>
      <c r="J55" s="397">
        <v>600</v>
      </c>
      <c r="K55" s="398">
        <v>3337</v>
      </c>
    </row>
    <row r="56" spans="1:11" ht="14.4" customHeight="1" x14ac:dyDescent="0.3">
      <c r="A56" s="393" t="s">
        <v>450</v>
      </c>
      <c r="B56" s="394" t="s">
        <v>452</v>
      </c>
      <c r="C56" s="395" t="s">
        <v>460</v>
      </c>
      <c r="D56" s="396" t="s">
        <v>461</v>
      </c>
      <c r="E56" s="395" t="s">
        <v>2720</v>
      </c>
      <c r="F56" s="396" t="s">
        <v>2721</v>
      </c>
      <c r="G56" s="395" t="s">
        <v>2836</v>
      </c>
      <c r="H56" s="395" t="s">
        <v>2837</v>
      </c>
      <c r="I56" s="397">
        <v>4.4766666666666666</v>
      </c>
      <c r="J56" s="397">
        <v>300</v>
      </c>
      <c r="K56" s="398">
        <v>1343</v>
      </c>
    </row>
    <row r="57" spans="1:11" ht="14.4" customHeight="1" x14ac:dyDescent="0.3">
      <c r="A57" s="393" t="s">
        <v>450</v>
      </c>
      <c r="B57" s="394" t="s">
        <v>452</v>
      </c>
      <c r="C57" s="395" t="s">
        <v>460</v>
      </c>
      <c r="D57" s="396" t="s">
        <v>461</v>
      </c>
      <c r="E57" s="395" t="s">
        <v>2720</v>
      </c>
      <c r="F57" s="396" t="s">
        <v>2721</v>
      </c>
      <c r="G57" s="395" t="s">
        <v>2838</v>
      </c>
      <c r="H57" s="395" t="s">
        <v>2839</v>
      </c>
      <c r="I57" s="397">
        <v>2.37</v>
      </c>
      <c r="J57" s="397">
        <v>50</v>
      </c>
      <c r="K57" s="398">
        <v>118.5</v>
      </c>
    </row>
    <row r="58" spans="1:11" ht="14.4" customHeight="1" x14ac:dyDescent="0.3">
      <c r="A58" s="393" t="s">
        <v>450</v>
      </c>
      <c r="B58" s="394" t="s">
        <v>452</v>
      </c>
      <c r="C58" s="395" t="s">
        <v>460</v>
      </c>
      <c r="D58" s="396" t="s">
        <v>461</v>
      </c>
      <c r="E58" s="395" t="s">
        <v>2720</v>
      </c>
      <c r="F58" s="396" t="s">
        <v>2721</v>
      </c>
      <c r="G58" s="395" t="s">
        <v>2840</v>
      </c>
      <c r="H58" s="395" t="s">
        <v>2841</v>
      </c>
      <c r="I58" s="397">
        <v>1.77</v>
      </c>
      <c r="J58" s="397">
        <v>8950</v>
      </c>
      <c r="K58" s="398">
        <v>15825</v>
      </c>
    </row>
    <row r="59" spans="1:11" ht="14.4" customHeight="1" x14ac:dyDescent="0.3">
      <c r="A59" s="393" t="s">
        <v>450</v>
      </c>
      <c r="B59" s="394" t="s">
        <v>452</v>
      </c>
      <c r="C59" s="395" t="s">
        <v>460</v>
      </c>
      <c r="D59" s="396" t="s">
        <v>461</v>
      </c>
      <c r="E59" s="395" t="s">
        <v>2720</v>
      </c>
      <c r="F59" s="396" t="s">
        <v>2721</v>
      </c>
      <c r="G59" s="395" t="s">
        <v>2842</v>
      </c>
      <c r="H59" s="395" t="s">
        <v>2843</v>
      </c>
      <c r="I59" s="397">
        <v>1.77</v>
      </c>
      <c r="J59" s="397">
        <v>250</v>
      </c>
      <c r="K59" s="398">
        <v>442</v>
      </c>
    </row>
    <row r="60" spans="1:11" ht="14.4" customHeight="1" x14ac:dyDescent="0.3">
      <c r="A60" s="393" t="s">
        <v>450</v>
      </c>
      <c r="B60" s="394" t="s">
        <v>452</v>
      </c>
      <c r="C60" s="395" t="s">
        <v>460</v>
      </c>
      <c r="D60" s="396" t="s">
        <v>461</v>
      </c>
      <c r="E60" s="395" t="s">
        <v>2720</v>
      </c>
      <c r="F60" s="396" t="s">
        <v>2721</v>
      </c>
      <c r="G60" s="395" t="s">
        <v>2844</v>
      </c>
      <c r="H60" s="395" t="s">
        <v>2845</v>
      </c>
      <c r="I60" s="397">
        <v>2.75</v>
      </c>
      <c r="J60" s="397">
        <v>150</v>
      </c>
      <c r="K60" s="398">
        <v>412.5</v>
      </c>
    </row>
    <row r="61" spans="1:11" ht="14.4" customHeight="1" x14ac:dyDescent="0.3">
      <c r="A61" s="393" t="s">
        <v>450</v>
      </c>
      <c r="B61" s="394" t="s">
        <v>452</v>
      </c>
      <c r="C61" s="395" t="s">
        <v>460</v>
      </c>
      <c r="D61" s="396" t="s">
        <v>461</v>
      </c>
      <c r="E61" s="395" t="s">
        <v>2720</v>
      </c>
      <c r="F61" s="396" t="s">
        <v>2721</v>
      </c>
      <c r="G61" s="395" t="s">
        <v>2846</v>
      </c>
      <c r="H61" s="395" t="s">
        <v>2847</v>
      </c>
      <c r="I61" s="397">
        <v>1.71</v>
      </c>
      <c r="J61" s="397">
        <v>300</v>
      </c>
      <c r="K61" s="398">
        <v>508</v>
      </c>
    </row>
    <row r="62" spans="1:11" ht="14.4" customHeight="1" x14ac:dyDescent="0.3">
      <c r="A62" s="393" t="s">
        <v>450</v>
      </c>
      <c r="B62" s="394" t="s">
        <v>452</v>
      </c>
      <c r="C62" s="395" t="s">
        <v>460</v>
      </c>
      <c r="D62" s="396" t="s">
        <v>461</v>
      </c>
      <c r="E62" s="395" t="s">
        <v>2720</v>
      </c>
      <c r="F62" s="396" t="s">
        <v>2721</v>
      </c>
      <c r="G62" s="395" t="s">
        <v>2848</v>
      </c>
      <c r="H62" s="395" t="s">
        <v>2849</v>
      </c>
      <c r="I62" s="397">
        <v>4.7858823529411758</v>
      </c>
      <c r="J62" s="397">
        <v>9100</v>
      </c>
      <c r="K62" s="398">
        <v>43577</v>
      </c>
    </row>
    <row r="63" spans="1:11" ht="14.4" customHeight="1" x14ac:dyDescent="0.3">
      <c r="A63" s="393" t="s">
        <v>450</v>
      </c>
      <c r="B63" s="394" t="s">
        <v>452</v>
      </c>
      <c r="C63" s="395" t="s">
        <v>460</v>
      </c>
      <c r="D63" s="396" t="s">
        <v>461</v>
      </c>
      <c r="E63" s="395" t="s">
        <v>2720</v>
      </c>
      <c r="F63" s="396" t="s">
        <v>2721</v>
      </c>
      <c r="G63" s="395" t="s">
        <v>2850</v>
      </c>
      <c r="H63" s="395" t="s">
        <v>2851</v>
      </c>
      <c r="I63" s="397">
        <v>1.9835714285714285</v>
      </c>
      <c r="J63" s="397">
        <v>8100</v>
      </c>
      <c r="K63" s="398">
        <v>16050</v>
      </c>
    </row>
    <row r="64" spans="1:11" ht="14.4" customHeight="1" x14ac:dyDescent="0.3">
      <c r="A64" s="393" t="s">
        <v>450</v>
      </c>
      <c r="B64" s="394" t="s">
        <v>452</v>
      </c>
      <c r="C64" s="395" t="s">
        <v>460</v>
      </c>
      <c r="D64" s="396" t="s">
        <v>461</v>
      </c>
      <c r="E64" s="395" t="s">
        <v>2720</v>
      </c>
      <c r="F64" s="396" t="s">
        <v>2721</v>
      </c>
      <c r="G64" s="395" t="s">
        <v>2852</v>
      </c>
      <c r="H64" s="395" t="s">
        <v>2853</v>
      </c>
      <c r="I64" s="397">
        <v>2.3892857142857147</v>
      </c>
      <c r="J64" s="397">
        <v>9050</v>
      </c>
      <c r="K64" s="398">
        <v>21582.5</v>
      </c>
    </row>
    <row r="65" spans="1:11" ht="14.4" customHeight="1" x14ac:dyDescent="0.3">
      <c r="A65" s="393" t="s">
        <v>450</v>
      </c>
      <c r="B65" s="394" t="s">
        <v>452</v>
      </c>
      <c r="C65" s="395" t="s">
        <v>460</v>
      </c>
      <c r="D65" s="396" t="s">
        <v>461</v>
      </c>
      <c r="E65" s="395" t="s">
        <v>2720</v>
      </c>
      <c r="F65" s="396" t="s">
        <v>2721</v>
      </c>
      <c r="G65" s="395" t="s">
        <v>2854</v>
      </c>
      <c r="H65" s="395" t="s">
        <v>2855</v>
      </c>
      <c r="I65" s="397">
        <v>4.2350000000000003</v>
      </c>
      <c r="J65" s="397">
        <v>100</v>
      </c>
      <c r="K65" s="398">
        <v>423.5</v>
      </c>
    </row>
    <row r="66" spans="1:11" ht="14.4" customHeight="1" x14ac:dyDescent="0.3">
      <c r="A66" s="393" t="s">
        <v>450</v>
      </c>
      <c r="B66" s="394" t="s">
        <v>452</v>
      </c>
      <c r="C66" s="395" t="s">
        <v>460</v>
      </c>
      <c r="D66" s="396" t="s">
        <v>461</v>
      </c>
      <c r="E66" s="395" t="s">
        <v>2720</v>
      </c>
      <c r="F66" s="396" t="s">
        <v>2721</v>
      </c>
      <c r="G66" s="395" t="s">
        <v>2856</v>
      </c>
      <c r="H66" s="395" t="s">
        <v>2857</v>
      </c>
      <c r="I66" s="397">
        <v>34.22</v>
      </c>
      <c r="J66" s="397">
        <v>24</v>
      </c>
      <c r="K66" s="398">
        <v>821.28</v>
      </c>
    </row>
    <row r="67" spans="1:11" ht="14.4" customHeight="1" x14ac:dyDescent="0.3">
      <c r="A67" s="393" t="s">
        <v>450</v>
      </c>
      <c r="B67" s="394" t="s">
        <v>452</v>
      </c>
      <c r="C67" s="395" t="s">
        <v>460</v>
      </c>
      <c r="D67" s="396" t="s">
        <v>461</v>
      </c>
      <c r="E67" s="395" t="s">
        <v>2720</v>
      </c>
      <c r="F67" s="396" t="s">
        <v>2721</v>
      </c>
      <c r="G67" s="395" t="s">
        <v>2858</v>
      </c>
      <c r="H67" s="395" t="s">
        <v>2859</v>
      </c>
      <c r="I67" s="397">
        <v>2.86</v>
      </c>
      <c r="J67" s="397">
        <v>100</v>
      </c>
      <c r="K67" s="398">
        <v>286</v>
      </c>
    </row>
    <row r="68" spans="1:11" ht="14.4" customHeight="1" x14ac:dyDescent="0.3">
      <c r="A68" s="393" t="s">
        <v>450</v>
      </c>
      <c r="B68" s="394" t="s">
        <v>452</v>
      </c>
      <c r="C68" s="395" t="s">
        <v>460</v>
      </c>
      <c r="D68" s="396" t="s">
        <v>461</v>
      </c>
      <c r="E68" s="395" t="s">
        <v>2720</v>
      </c>
      <c r="F68" s="396" t="s">
        <v>2721</v>
      </c>
      <c r="G68" s="395" t="s">
        <v>2860</v>
      </c>
      <c r="H68" s="395" t="s">
        <v>2861</v>
      </c>
      <c r="I68" s="397">
        <v>29.896666666666672</v>
      </c>
      <c r="J68" s="397">
        <v>280</v>
      </c>
      <c r="K68" s="398">
        <v>8371.2000000000007</v>
      </c>
    </row>
    <row r="69" spans="1:11" ht="14.4" customHeight="1" x14ac:dyDescent="0.3">
      <c r="A69" s="393" t="s">
        <v>450</v>
      </c>
      <c r="B69" s="394" t="s">
        <v>452</v>
      </c>
      <c r="C69" s="395" t="s">
        <v>460</v>
      </c>
      <c r="D69" s="396" t="s">
        <v>461</v>
      </c>
      <c r="E69" s="395" t="s">
        <v>2720</v>
      </c>
      <c r="F69" s="396" t="s">
        <v>2721</v>
      </c>
      <c r="G69" s="395" t="s">
        <v>2862</v>
      </c>
      <c r="H69" s="395" t="s">
        <v>2863</v>
      </c>
      <c r="I69" s="397">
        <v>0.67</v>
      </c>
      <c r="J69" s="397">
        <v>2000</v>
      </c>
      <c r="K69" s="398">
        <v>1340</v>
      </c>
    </row>
    <row r="70" spans="1:11" ht="14.4" customHeight="1" x14ac:dyDescent="0.3">
      <c r="A70" s="393" t="s">
        <v>450</v>
      </c>
      <c r="B70" s="394" t="s">
        <v>452</v>
      </c>
      <c r="C70" s="395" t="s">
        <v>460</v>
      </c>
      <c r="D70" s="396" t="s">
        <v>461</v>
      </c>
      <c r="E70" s="395" t="s">
        <v>2720</v>
      </c>
      <c r="F70" s="396" t="s">
        <v>2721</v>
      </c>
      <c r="G70" s="395" t="s">
        <v>2864</v>
      </c>
      <c r="H70" s="395" t="s">
        <v>2865</v>
      </c>
      <c r="I70" s="397">
        <v>1.548</v>
      </c>
      <c r="J70" s="397">
        <v>1700</v>
      </c>
      <c r="K70" s="398">
        <v>2636</v>
      </c>
    </row>
    <row r="71" spans="1:11" ht="14.4" customHeight="1" x14ac:dyDescent="0.3">
      <c r="A71" s="393" t="s">
        <v>450</v>
      </c>
      <c r="B71" s="394" t="s">
        <v>452</v>
      </c>
      <c r="C71" s="395" t="s">
        <v>460</v>
      </c>
      <c r="D71" s="396" t="s">
        <v>461</v>
      </c>
      <c r="E71" s="395" t="s">
        <v>2720</v>
      </c>
      <c r="F71" s="396" t="s">
        <v>2721</v>
      </c>
      <c r="G71" s="395" t="s">
        <v>2866</v>
      </c>
      <c r="H71" s="395" t="s">
        <v>2867</v>
      </c>
      <c r="I71" s="397">
        <v>29.04</v>
      </c>
      <c r="J71" s="397">
        <v>12</v>
      </c>
      <c r="K71" s="398">
        <v>348.48</v>
      </c>
    </row>
    <row r="72" spans="1:11" ht="14.4" customHeight="1" x14ac:dyDescent="0.3">
      <c r="A72" s="393" t="s">
        <v>450</v>
      </c>
      <c r="B72" s="394" t="s">
        <v>452</v>
      </c>
      <c r="C72" s="395" t="s">
        <v>460</v>
      </c>
      <c r="D72" s="396" t="s">
        <v>461</v>
      </c>
      <c r="E72" s="395" t="s">
        <v>2720</v>
      </c>
      <c r="F72" s="396" t="s">
        <v>2721</v>
      </c>
      <c r="G72" s="395" t="s">
        <v>2868</v>
      </c>
      <c r="H72" s="395" t="s">
        <v>2869</v>
      </c>
      <c r="I72" s="397">
        <v>29.04</v>
      </c>
      <c r="J72" s="397">
        <v>72</v>
      </c>
      <c r="K72" s="398">
        <v>2090.88</v>
      </c>
    </row>
    <row r="73" spans="1:11" ht="14.4" customHeight="1" x14ac:dyDescent="0.3">
      <c r="A73" s="393" t="s">
        <v>450</v>
      </c>
      <c r="B73" s="394" t="s">
        <v>452</v>
      </c>
      <c r="C73" s="395" t="s">
        <v>460</v>
      </c>
      <c r="D73" s="396" t="s">
        <v>461</v>
      </c>
      <c r="E73" s="395" t="s">
        <v>2720</v>
      </c>
      <c r="F73" s="396" t="s">
        <v>2721</v>
      </c>
      <c r="G73" s="395" t="s">
        <v>2870</v>
      </c>
      <c r="H73" s="395" t="s">
        <v>2871</v>
      </c>
      <c r="I73" s="397">
        <v>5.0100000000000007</v>
      </c>
      <c r="J73" s="397">
        <v>4840</v>
      </c>
      <c r="K73" s="398">
        <v>24207</v>
      </c>
    </row>
    <row r="74" spans="1:11" ht="14.4" customHeight="1" x14ac:dyDescent="0.3">
      <c r="A74" s="393" t="s">
        <v>450</v>
      </c>
      <c r="B74" s="394" t="s">
        <v>452</v>
      </c>
      <c r="C74" s="395" t="s">
        <v>460</v>
      </c>
      <c r="D74" s="396" t="s">
        <v>461</v>
      </c>
      <c r="E74" s="395" t="s">
        <v>2720</v>
      </c>
      <c r="F74" s="396" t="s">
        <v>2721</v>
      </c>
      <c r="G74" s="395" t="s">
        <v>2872</v>
      </c>
      <c r="H74" s="395" t="s">
        <v>2873</v>
      </c>
      <c r="I74" s="397">
        <v>182.63</v>
      </c>
      <c r="J74" s="397">
        <v>2</v>
      </c>
      <c r="K74" s="398">
        <v>365.26</v>
      </c>
    </row>
    <row r="75" spans="1:11" ht="14.4" customHeight="1" x14ac:dyDescent="0.3">
      <c r="A75" s="393" t="s">
        <v>450</v>
      </c>
      <c r="B75" s="394" t="s">
        <v>452</v>
      </c>
      <c r="C75" s="395" t="s">
        <v>460</v>
      </c>
      <c r="D75" s="396" t="s">
        <v>461</v>
      </c>
      <c r="E75" s="395" t="s">
        <v>2720</v>
      </c>
      <c r="F75" s="396" t="s">
        <v>2721</v>
      </c>
      <c r="G75" s="395" t="s">
        <v>2874</v>
      </c>
      <c r="H75" s="395" t="s">
        <v>2875</v>
      </c>
      <c r="I75" s="397">
        <v>116.28</v>
      </c>
      <c r="J75" s="397">
        <v>3</v>
      </c>
      <c r="K75" s="398">
        <v>348.84</v>
      </c>
    </row>
    <row r="76" spans="1:11" ht="14.4" customHeight="1" x14ac:dyDescent="0.3">
      <c r="A76" s="393" t="s">
        <v>450</v>
      </c>
      <c r="B76" s="394" t="s">
        <v>452</v>
      </c>
      <c r="C76" s="395" t="s">
        <v>460</v>
      </c>
      <c r="D76" s="396" t="s">
        <v>461</v>
      </c>
      <c r="E76" s="395" t="s">
        <v>2720</v>
      </c>
      <c r="F76" s="396" t="s">
        <v>2721</v>
      </c>
      <c r="G76" s="395" t="s">
        <v>2876</v>
      </c>
      <c r="H76" s="395" t="s">
        <v>2877</v>
      </c>
      <c r="I76" s="397">
        <v>17.850909090909088</v>
      </c>
      <c r="J76" s="397">
        <v>1300</v>
      </c>
      <c r="K76" s="398">
        <v>23147.5</v>
      </c>
    </row>
    <row r="77" spans="1:11" ht="14.4" customHeight="1" x14ac:dyDescent="0.3">
      <c r="A77" s="393" t="s">
        <v>450</v>
      </c>
      <c r="B77" s="394" t="s">
        <v>452</v>
      </c>
      <c r="C77" s="395" t="s">
        <v>460</v>
      </c>
      <c r="D77" s="396" t="s">
        <v>461</v>
      </c>
      <c r="E77" s="395" t="s">
        <v>2720</v>
      </c>
      <c r="F77" s="396" t="s">
        <v>2721</v>
      </c>
      <c r="G77" s="395" t="s">
        <v>2878</v>
      </c>
      <c r="H77" s="395" t="s">
        <v>2879</v>
      </c>
      <c r="I77" s="397">
        <v>17.878571428571426</v>
      </c>
      <c r="J77" s="397">
        <v>4300</v>
      </c>
      <c r="K77" s="398">
        <v>76620.5</v>
      </c>
    </row>
    <row r="78" spans="1:11" ht="14.4" customHeight="1" x14ac:dyDescent="0.3">
      <c r="A78" s="393" t="s">
        <v>450</v>
      </c>
      <c r="B78" s="394" t="s">
        <v>452</v>
      </c>
      <c r="C78" s="395" t="s">
        <v>460</v>
      </c>
      <c r="D78" s="396" t="s">
        <v>461</v>
      </c>
      <c r="E78" s="395" t="s">
        <v>2720</v>
      </c>
      <c r="F78" s="396" t="s">
        <v>2721</v>
      </c>
      <c r="G78" s="395" t="s">
        <v>2880</v>
      </c>
      <c r="H78" s="395" t="s">
        <v>2881</v>
      </c>
      <c r="I78" s="397">
        <v>14.97</v>
      </c>
      <c r="J78" s="397">
        <v>30</v>
      </c>
      <c r="K78" s="398">
        <v>449.1</v>
      </c>
    </row>
    <row r="79" spans="1:11" ht="14.4" customHeight="1" x14ac:dyDescent="0.3">
      <c r="A79" s="393" t="s">
        <v>450</v>
      </c>
      <c r="B79" s="394" t="s">
        <v>452</v>
      </c>
      <c r="C79" s="395" t="s">
        <v>460</v>
      </c>
      <c r="D79" s="396" t="s">
        <v>461</v>
      </c>
      <c r="E79" s="395" t="s">
        <v>2720</v>
      </c>
      <c r="F79" s="396" t="s">
        <v>2721</v>
      </c>
      <c r="G79" s="395" t="s">
        <v>2882</v>
      </c>
      <c r="H79" s="395" t="s">
        <v>2883</v>
      </c>
      <c r="I79" s="397">
        <v>25.53</v>
      </c>
      <c r="J79" s="397">
        <v>80</v>
      </c>
      <c r="K79" s="398">
        <v>2042.4</v>
      </c>
    </row>
    <row r="80" spans="1:11" ht="14.4" customHeight="1" x14ac:dyDescent="0.3">
      <c r="A80" s="393" t="s">
        <v>450</v>
      </c>
      <c r="B80" s="394" t="s">
        <v>452</v>
      </c>
      <c r="C80" s="395" t="s">
        <v>460</v>
      </c>
      <c r="D80" s="396" t="s">
        <v>461</v>
      </c>
      <c r="E80" s="395" t="s">
        <v>2720</v>
      </c>
      <c r="F80" s="396" t="s">
        <v>2721</v>
      </c>
      <c r="G80" s="395" t="s">
        <v>2884</v>
      </c>
      <c r="H80" s="395" t="s">
        <v>2885</v>
      </c>
      <c r="I80" s="397">
        <v>8.951666666666668</v>
      </c>
      <c r="J80" s="397">
        <v>600</v>
      </c>
      <c r="K80" s="398">
        <v>5370.9</v>
      </c>
    </row>
    <row r="81" spans="1:11" ht="14.4" customHeight="1" x14ac:dyDescent="0.3">
      <c r="A81" s="393" t="s">
        <v>450</v>
      </c>
      <c r="B81" s="394" t="s">
        <v>452</v>
      </c>
      <c r="C81" s="395" t="s">
        <v>460</v>
      </c>
      <c r="D81" s="396" t="s">
        <v>461</v>
      </c>
      <c r="E81" s="395" t="s">
        <v>2720</v>
      </c>
      <c r="F81" s="396" t="s">
        <v>2721</v>
      </c>
      <c r="G81" s="395" t="s">
        <v>2886</v>
      </c>
      <c r="H81" s="395" t="s">
        <v>2887</v>
      </c>
      <c r="I81" s="397">
        <v>2.8278571428571433</v>
      </c>
      <c r="J81" s="397">
        <v>4450</v>
      </c>
      <c r="K81" s="398">
        <v>12556.5</v>
      </c>
    </row>
    <row r="82" spans="1:11" ht="14.4" customHeight="1" x14ac:dyDescent="0.3">
      <c r="A82" s="393" t="s">
        <v>450</v>
      </c>
      <c r="B82" s="394" t="s">
        <v>452</v>
      </c>
      <c r="C82" s="395" t="s">
        <v>460</v>
      </c>
      <c r="D82" s="396" t="s">
        <v>461</v>
      </c>
      <c r="E82" s="395" t="s">
        <v>2720</v>
      </c>
      <c r="F82" s="396" t="s">
        <v>2721</v>
      </c>
      <c r="G82" s="395" t="s">
        <v>2888</v>
      </c>
      <c r="H82" s="395" t="s">
        <v>2889</v>
      </c>
      <c r="I82" s="397">
        <v>13.15</v>
      </c>
      <c r="J82" s="397">
        <v>120</v>
      </c>
      <c r="K82" s="398">
        <v>1578.2</v>
      </c>
    </row>
    <row r="83" spans="1:11" ht="14.4" customHeight="1" x14ac:dyDescent="0.3">
      <c r="A83" s="393" t="s">
        <v>450</v>
      </c>
      <c r="B83" s="394" t="s">
        <v>452</v>
      </c>
      <c r="C83" s="395" t="s">
        <v>460</v>
      </c>
      <c r="D83" s="396" t="s">
        <v>461</v>
      </c>
      <c r="E83" s="395" t="s">
        <v>2720</v>
      </c>
      <c r="F83" s="396" t="s">
        <v>2721</v>
      </c>
      <c r="G83" s="395" t="s">
        <v>2890</v>
      </c>
      <c r="H83" s="395" t="s">
        <v>2891</v>
      </c>
      <c r="I83" s="397">
        <v>13.18</v>
      </c>
      <c r="J83" s="397">
        <v>20</v>
      </c>
      <c r="K83" s="398">
        <v>263.60000000000002</v>
      </c>
    </row>
    <row r="84" spans="1:11" ht="14.4" customHeight="1" x14ac:dyDescent="0.3">
      <c r="A84" s="393" t="s">
        <v>450</v>
      </c>
      <c r="B84" s="394" t="s">
        <v>452</v>
      </c>
      <c r="C84" s="395" t="s">
        <v>460</v>
      </c>
      <c r="D84" s="396" t="s">
        <v>461</v>
      </c>
      <c r="E84" s="395" t="s">
        <v>2720</v>
      </c>
      <c r="F84" s="396" t="s">
        <v>2721</v>
      </c>
      <c r="G84" s="395" t="s">
        <v>2892</v>
      </c>
      <c r="H84" s="395" t="s">
        <v>2893</v>
      </c>
      <c r="I84" s="397">
        <v>13.184999999999999</v>
      </c>
      <c r="J84" s="397">
        <v>50</v>
      </c>
      <c r="K84" s="398">
        <v>659.1</v>
      </c>
    </row>
    <row r="85" spans="1:11" ht="14.4" customHeight="1" x14ac:dyDescent="0.3">
      <c r="A85" s="393" t="s">
        <v>450</v>
      </c>
      <c r="B85" s="394" t="s">
        <v>452</v>
      </c>
      <c r="C85" s="395" t="s">
        <v>460</v>
      </c>
      <c r="D85" s="396" t="s">
        <v>461</v>
      </c>
      <c r="E85" s="395" t="s">
        <v>2720</v>
      </c>
      <c r="F85" s="396" t="s">
        <v>2721</v>
      </c>
      <c r="G85" s="395" t="s">
        <v>2894</v>
      </c>
      <c r="H85" s="395" t="s">
        <v>2895</v>
      </c>
      <c r="I85" s="397">
        <v>1.55</v>
      </c>
      <c r="J85" s="397">
        <v>150</v>
      </c>
      <c r="K85" s="398">
        <v>232.5</v>
      </c>
    </row>
    <row r="86" spans="1:11" ht="14.4" customHeight="1" x14ac:dyDescent="0.3">
      <c r="A86" s="393" t="s">
        <v>450</v>
      </c>
      <c r="B86" s="394" t="s">
        <v>452</v>
      </c>
      <c r="C86" s="395" t="s">
        <v>460</v>
      </c>
      <c r="D86" s="396" t="s">
        <v>461</v>
      </c>
      <c r="E86" s="395" t="s">
        <v>2720</v>
      </c>
      <c r="F86" s="396" t="s">
        <v>2721</v>
      </c>
      <c r="G86" s="395" t="s">
        <v>2896</v>
      </c>
      <c r="H86" s="395" t="s">
        <v>2897</v>
      </c>
      <c r="I86" s="397">
        <v>21.233333333333334</v>
      </c>
      <c r="J86" s="397">
        <v>75</v>
      </c>
      <c r="K86" s="398">
        <v>1592.55</v>
      </c>
    </row>
    <row r="87" spans="1:11" ht="14.4" customHeight="1" x14ac:dyDescent="0.3">
      <c r="A87" s="393" t="s">
        <v>450</v>
      </c>
      <c r="B87" s="394" t="s">
        <v>452</v>
      </c>
      <c r="C87" s="395" t="s">
        <v>460</v>
      </c>
      <c r="D87" s="396" t="s">
        <v>461</v>
      </c>
      <c r="E87" s="395" t="s">
        <v>2720</v>
      </c>
      <c r="F87" s="396" t="s">
        <v>2721</v>
      </c>
      <c r="G87" s="395" t="s">
        <v>2898</v>
      </c>
      <c r="H87" s="395" t="s">
        <v>2899</v>
      </c>
      <c r="I87" s="397">
        <v>21.079000000000004</v>
      </c>
      <c r="J87" s="397">
        <v>600</v>
      </c>
      <c r="K87" s="398">
        <v>12584.5</v>
      </c>
    </row>
    <row r="88" spans="1:11" ht="14.4" customHeight="1" x14ac:dyDescent="0.3">
      <c r="A88" s="393" t="s">
        <v>450</v>
      </c>
      <c r="B88" s="394" t="s">
        <v>452</v>
      </c>
      <c r="C88" s="395" t="s">
        <v>460</v>
      </c>
      <c r="D88" s="396" t="s">
        <v>461</v>
      </c>
      <c r="E88" s="395" t="s">
        <v>2720</v>
      </c>
      <c r="F88" s="396" t="s">
        <v>2721</v>
      </c>
      <c r="G88" s="395" t="s">
        <v>2900</v>
      </c>
      <c r="H88" s="395" t="s">
        <v>2901</v>
      </c>
      <c r="I88" s="397">
        <v>11.39</v>
      </c>
      <c r="J88" s="397">
        <v>300</v>
      </c>
      <c r="K88" s="398">
        <v>3412.5</v>
      </c>
    </row>
    <row r="89" spans="1:11" ht="14.4" customHeight="1" x14ac:dyDescent="0.3">
      <c r="A89" s="393" t="s">
        <v>450</v>
      </c>
      <c r="B89" s="394" t="s">
        <v>452</v>
      </c>
      <c r="C89" s="395" t="s">
        <v>460</v>
      </c>
      <c r="D89" s="396" t="s">
        <v>461</v>
      </c>
      <c r="E89" s="395" t="s">
        <v>2720</v>
      </c>
      <c r="F89" s="396" t="s">
        <v>2721</v>
      </c>
      <c r="G89" s="395" t="s">
        <v>2902</v>
      </c>
      <c r="H89" s="395" t="s">
        <v>2903</v>
      </c>
      <c r="I89" s="397">
        <v>0.47</v>
      </c>
      <c r="J89" s="397">
        <v>200</v>
      </c>
      <c r="K89" s="398">
        <v>94</v>
      </c>
    </row>
    <row r="90" spans="1:11" ht="14.4" customHeight="1" x14ac:dyDescent="0.3">
      <c r="A90" s="393" t="s">
        <v>450</v>
      </c>
      <c r="B90" s="394" t="s">
        <v>452</v>
      </c>
      <c r="C90" s="395" t="s">
        <v>460</v>
      </c>
      <c r="D90" s="396" t="s">
        <v>461</v>
      </c>
      <c r="E90" s="395" t="s">
        <v>2720</v>
      </c>
      <c r="F90" s="396" t="s">
        <v>2721</v>
      </c>
      <c r="G90" s="395" t="s">
        <v>2904</v>
      </c>
      <c r="H90" s="395" t="s">
        <v>2905</v>
      </c>
      <c r="I90" s="397">
        <v>0.46799999999999997</v>
      </c>
      <c r="J90" s="397">
        <v>3200</v>
      </c>
      <c r="K90" s="398">
        <v>1498</v>
      </c>
    </row>
    <row r="91" spans="1:11" ht="14.4" customHeight="1" x14ac:dyDescent="0.3">
      <c r="A91" s="393" t="s">
        <v>450</v>
      </c>
      <c r="B91" s="394" t="s">
        <v>452</v>
      </c>
      <c r="C91" s="395" t="s">
        <v>460</v>
      </c>
      <c r="D91" s="396" t="s">
        <v>461</v>
      </c>
      <c r="E91" s="395" t="s">
        <v>2720</v>
      </c>
      <c r="F91" s="396" t="s">
        <v>2721</v>
      </c>
      <c r="G91" s="395" t="s">
        <v>2906</v>
      </c>
      <c r="H91" s="395" t="s">
        <v>2907</v>
      </c>
      <c r="I91" s="397">
        <v>181.5</v>
      </c>
      <c r="J91" s="397">
        <v>1</v>
      </c>
      <c r="K91" s="398">
        <v>181.5</v>
      </c>
    </row>
    <row r="92" spans="1:11" ht="14.4" customHeight="1" x14ac:dyDescent="0.3">
      <c r="A92" s="393" t="s">
        <v>450</v>
      </c>
      <c r="B92" s="394" t="s">
        <v>452</v>
      </c>
      <c r="C92" s="395" t="s">
        <v>460</v>
      </c>
      <c r="D92" s="396" t="s">
        <v>461</v>
      </c>
      <c r="E92" s="395" t="s">
        <v>2720</v>
      </c>
      <c r="F92" s="396" t="s">
        <v>2721</v>
      </c>
      <c r="G92" s="395" t="s">
        <v>2908</v>
      </c>
      <c r="H92" s="395" t="s">
        <v>2909</v>
      </c>
      <c r="I92" s="397">
        <v>649.77</v>
      </c>
      <c r="J92" s="397">
        <v>2</v>
      </c>
      <c r="K92" s="398">
        <v>1299.54</v>
      </c>
    </row>
    <row r="93" spans="1:11" ht="14.4" customHeight="1" x14ac:dyDescent="0.3">
      <c r="A93" s="393" t="s">
        <v>450</v>
      </c>
      <c r="B93" s="394" t="s">
        <v>452</v>
      </c>
      <c r="C93" s="395" t="s">
        <v>460</v>
      </c>
      <c r="D93" s="396" t="s">
        <v>461</v>
      </c>
      <c r="E93" s="395" t="s">
        <v>2720</v>
      </c>
      <c r="F93" s="396" t="s">
        <v>2721</v>
      </c>
      <c r="G93" s="395" t="s">
        <v>2910</v>
      </c>
      <c r="H93" s="395" t="s">
        <v>2911</v>
      </c>
      <c r="I93" s="397">
        <v>33.35</v>
      </c>
      <c r="J93" s="397">
        <v>12</v>
      </c>
      <c r="K93" s="398">
        <v>400.2</v>
      </c>
    </row>
    <row r="94" spans="1:11" ht="14.4" customHeight="1" x14ac:dyDescent="0.3">
      <c r="A94" s="393" t="s">
        <v>450</v>
      </c>
      <c r="B94" s="394" t="s">
        <v>452</v>
      </c>
      <c r="C94" s="395" t="s">
        <v>460</v>
      </c>
      <c r="D94" s="396" t="s">
        <v>461</v>
      </c>
      <c r="E94" s="395" t="s">
        <v>2720</v>
      </c>
      <c r="F94" s="396" t="s">
        <v>2721</v>
      </c>
      <c r="G94" s="395" t="s">
        <v>2912</v>
      </c>
      <c r="H94" s="395" t="s">
        <v>2913</v>
      </c>
      <c r="I94" s="397">
        <v>181.5</v>
      </c>
      <c r="J94" s="397">
        <v>1</v>
      </c>
      <c r="K94" s="398">
        <v>181.5</v>
      </c>
    </row>
    <row r="95" spans="1:11" ht="14.4" customHeight="1" x14ac:dyDescent="0.3">
      <c r="A95" s="393" t="s">
        <v>450</v>
      </c>
      <c r="B95" s="394" t="s">
        <v>452</v>
      </c>
      <c r="C95" s="395" t="s">
        <v>460</v>
      </c>
      <c r="D95" s="396" t="s">
        <v>461</v>
      </c>
      <c r="E95" s="395" t="s">
        <v>2720</v>
      </c>
      <c r="F95" s="396" t="s">
        <v>2721</v>
      </c>
      <c r="G95" s="395" t="s">
        <v>2914</v>
      </c>
      <c r="H95" s="395" t="s">
        <v>2915</v>
      </c>
      <c r="I95" s="397">
        <v>29.04</v>
      </c>
      <c r="J95" s="397">
        <v>12</v>
      </c>
      <c r="K95" s="398">
        <v>348.48</v>
      </c>
    </row>
    <row r="96" spans="1:11" ht="14.4" customHeight="1" x14ac:dyDescent="0.3">
      <c r="A96" s="393" t="s">
        <v>450</v>
      </c>
      <c r="B96" s="394" t="s">
        <v>452</v>
      </c>
      <c r="C96" s="395" t="s">
        <v>460</v>
      </c>
      <c r="D96" s="396" t="s">
        <v>461</v>
      </c>
      <c r="E96" s="395" t="s">
        <v>2720</v>
      </c>
      <c r="F96" s="396" t="s">
        <v>2721</v>
      </c>
      <c r="G96" s="395" t="s">
        <v>2916</v>
      </c>
      <c r="H96" s="395" t="s">
        <v>2901</v>
      </c>
      <c r="I96" s="397">
        <v>8.57</v>
      </c>
      <c r="J96" s="397">
        <v>50</v>
      </c>
      <c r="K96" s="398">
        <v>428.5</v>
      </c>
    </row>
    <row r="97" spans="1:11" ht="14.4" customHeight="1" x14ac:dyDescent="0.3">
      <c r="A97" s="393" t="s">
        <v>450</v>
      </c>
      <c r="B97" s="394" t="s">
        <v>452</v>
      </c>
      <c r="C97" s="395" t="s">
        <v>460</v>
      </c>
      <c r="D97" s="396" t="s">
        <v>461</v>
      </c>
      <c r="E97" s="395" t="s">
        <v>2720</v>
      </c>
      <c r="F97" s="396" t="s">
        <v>2721</v>
      </c>
      <c r="G97" s="395" t="s">
        <v>2917</v>
      </c>
      <c r="H97" s="395" t="s">
        <v>2918</v>
      </c>
      <c r="I97" s="397">
        <v>9.1999999999999993</v>
      </c>
      <c r="J97" s="397">
        <v>150</v>
      </c>
      <c r="K97" s="398">
        <v>1380</v>
      </c>
    </row>
    <row r="98" spans="1:11" ht="14.4" customHeight="1" x14ac:dyDescent="0.3">
      <c r="A98" s="393" t="s">
        <v>450</v>
      </c>
      <c r="B98" s="394" t="s">
        <v>452</v>
      </c>
      <c r="C98" s="395" t="s">
        <v>460</v>
      </c>
      <c r="D98" s="396" t="s">
        <v>461</v>
      </c>
      <c r="E98" s="395" t="s">
        <v>2720</v>
      </c>
      <c r="F98" s="396" t="s">
        <v>2721</v>
      </c>
      <c r="G98" s="395" t="s">
        <v>2919</v>
      </c>
      <c r="H98" s="395" t="s">
        <v>2920</v>
      </c>
      <c r="I98" s="397">
        <v>172.5</v>
      </c>
      <c r="J98" s="397">
        <v>1</v>
      </c>
      <c r="K98" s="398">
        <v>172.5</v>
      </c>
    </row>
    <row r="99" spans="1:11" ht="14.4" customHeight="1" x14ac:dyDescent="0.3">
      <c r="A99" s="393" t="s">
        <v>450</v>
      </c>
      <c r="B99" s="394" t="s">
        <v>452</v>
      </c>
      <c r="C99" s="395" t="s">
        <v>460</v>
      </c>
      <c r="D99" s="396" t="s">
        <v>461</v>
      </c>
      <c r="E99" s="395" t="s">
        <v>2724</v>
      </c>
      <c r="F99" s="396" t="s">
        <v>2725</v>
      </c>
      <c r="G99" s="395" t="s">
        <v>2921</v>
      </c>
      <c r="H99" s="395" t="s">
        <v>2922</v>
      </c>
      <c r="I99" s="397">
        <v>8.1107692307692307</v>
      </c>
      <c r="J99" s="397">
        <v>2360</v>
      </c>
      <c r="K99" s="398">
        <v>19115.099999999999</v>
      </c>
    </row>
    <row r="100" spans="1:11" ht="14.4" customHeight="1" x14ac:dyDescent="0.3">
      <c r="A100" s="393" t="s">
        <v>450</v>
      </c>
      <c r="B100" s="394" t="s">
        <v>452</v>
      </c>
      <c r="C100" s="395" t="s">
        <v>460</v>
      </c>
      <c r="D100" s="396" t="s">
        <v>461</v>
      </c>
      <c r="E100" s="395" t="s">
        <v>2726</v>
      </c>
      <c r="F100" s="396" t="s">
        <v>2727</v>
      </c>
      <c r="G100" s="395" t="s">
        <v>2923</v>
      </c>
      <c r="H100" s="395" t="s">
        <v>2924</v>
      </c>
      <c r="I100" s="397">
        <v>36.549999999999997</v>
      </c>
      <c r="J100" s="397">
        <v>72</v>
      </c>
      <c r="K100" s="398">
        <v>2564.4600000000005</v>
      </c>
    </row>
    <row r="101" spans="1:11" ht="14.4" customHeight="1" x14ac:dyDescent="0.3">
      <c r="A101" s="393" t="s">
        <v>450</v>
      </c>
      <c r="B101" s="394" t="s">
        <v>452</v>
      </c>
      <c r="C101" s="395" t="s">
        <v>460</v>
      </c>
      <c r="D101" s="396" t="s">
        <v>461</v>
      </c>
      <c r="E101" s="395" t="s">
        <v>2726</v>
      </c>
      <c r="F101" s="396" t="s">
        <v>2727</v>
      </c>
      <c r="G101" s="395" t="s">
        <v>2925</v>
      </c>
      <c r="H101" s="395" t="s">
        <v>2926</v>
      </c>
      <c r="I101" s="397">
        <v>33.729999999999997</v>
      </c>
      <c r="J101" s="397">
        <v>72</v>
      </c>
      <c r="K101" s="398">
        <v>2428.52</v>
      </c>
    </row>
    <row r="102" spans="1:11" ht="14.4" customHeight="1" x14ac:dyDescent="0.3">
      <c r="A102" s="393" t="s">
        <v>450</v>
      </c>
      <c r="B102" s="394" t="s">
        <v>452</v>
      </c>
      <c r="C102" s="395" t="s">
        <v>460</v>
      </c>
      <c r="D102" s="396" t="s">
        <v>461</v>
      </c>
      <c r="E102" s="395" t="s">
        <v>2726</v>
      </c>
      <c r="F102" s="396" t="s">
        <v>2727</v>
      </c>
      <c r="G102" s="395" t="s">
        <v>2927</v>
      </c>
      <c r="H102" s="395" t="s">
        <v>2928</v>
      </c>
      <c r="I102" s="397">
        <v>50.11</v>
      </c>
      <c r="J102" s="397">
        <v>36</v>
      </c>
      <c r="K102" s="398">
        <v>1803.96</v>
      </c>
    </row>
    <row r="103" spans="1:11" ht="14.4" customHeight="1" x14ac:dyDescent="0.3">
      <c r="A103" s="393" t="s">
        <v>450</v>
      </c>
      <c r="B103" s="394" t="s">
        <v>452</v>
      </c>
      <c r="C103" s="395" t="s">
        <v>460</v>
      </c>
      <c r="D103" s="396" t="s">
        <v>461</v>
      </c>
      <c r="E103" s="395" t="s">
        <v>2726</v>
      </c>
      <c r="F103" s="396" t="s">
        <v>2727</v>
      </c>
      <c r="G103" s="395" t="s">
        <v>2929</v>
      </c>
      <c r="H103" s="395" t="s">
        <v>2930</v>
      </c>
      <c r="I103" s="397">
        <v>38.200000000000003</v>
      </c>
      <c r="J103" s="397">
        <v>72</v>
      </c>
      <c r="K103" s="398">
        <v>2750.62</v>
      </c>
    </row>
    <row r="104" spans="1:11" ht="14.4" customHeight="1" x14ac:dyDescent="0.3">
      <c r="A104" s="393" t="s">
        <v>450</v>
      </c>
      <c r="B104" s="394" t="s">
        <v>452</v>
      </c>
      <c r="C104" s="395" t="s">
        <v>460</v>
      </c>
      <c r="D104" s="396" t="s">
        <v>461</v>
      </c>
      <c r="E104" s="395" t="s">
        <v>2726</v>
      </c>
      <c r="F104" s="396" t="s">
        <v>2727</v>
      </c>
      <c r="G104" s="395" t="s">
        <v>2931</v>
      </c>
      <c r="H104" s="395" t="s">
        <v>2932</v>
      </c>
      <c r="I104" s="397">
        <v>34.119999999999997</v>
      </c>
      <c r="J104" s="397">
        <v>360</v>
      </c>
      <c r="K104" s="398">
        <v>12283.36</v>
      </c>
    </row>
    <row r="105" spans="1:11" ht="14.4" customHeight="1" x14ac:dyDescent="0.3">
      <c r="A105" s="393" t="s">
        <v>450</v>
      </c>
      <c r="B105" s="394" t="s">
        <v>452</v>
      </c>
      <c r="C105" s="395" t="s">
        <v>460</v>
      </c>
      <c r="D105" s="396" t="s">
        <v>461</v>
      </c>
      <c r="E105" s="395" t="s">
        <v>2728</v>
      </c>
      <c r="F105" s="396" t="s">
        <v>2729</v>
      </c>
      <c r="G105" s="395" t="s">
        <v>2933</v>
      </c>
      <c r="H105" s="395" t="s">
        <v>2934</v>
      </c>
      <c r="I105" s="397">
        <v>0.29499999999999998</v>
      </c>
      <c r="J105" s="397">
        <v>1300</v>
      </c>
      <c r="K105" s="398">
        <v>386</v>
      </c>
    </row>
    <row r="106" spans="1:11" ht="14.4" customHeight="1" x14ac:dyDescent="0.3">
      <c r="A106" s="393" t="s">
        <v>450</v>
      </c>
      <c r="B106" s="394" t="s">
        <v>452</v>
      </c>
      <c r="C106" s="395" t="s">
        <v>460</v>
      </c>
      <c r="D106" s="396" t="s">
        <v>461</v>
      </c>
      <c r="E106" s="395" t="s">
        <v>2728</v>
      </c>
      <c r="F106" s="396" t="s">
        <v>2729</v>
      </c>
      <c r="G106" s="395" t="s">
        <v>2935</v>
      </c>
      <c r="H106" s="395" t="s">
        <v>2936</v>
      </c>
      <c r="I106" s="397">
        <v>0.29333333333333333</v>
      </c>
      <c r="J106" s="397">
        <v>4900</v>
      </c>
      <c r="K106" s="398">
        <v>1435</v>
      </c>
    </row>
    <row r="107" spans="1:11" ht="14.4" customHeight="1" x14ac:dyDescent="0.3">
      <c r="A107" s="393" t="s">
        <v>450</v>
      </c>
      <c r="B107" s="394" t="s">
        <v>452</v>
      </c>
      <c r="C107" s="395" t="s">
        <v>460</v>
      </c>
      <c r="D107" s="396" t="s">
        <v>461</v>
      </c>
      <c r="E107" s="395" t="s">
        <v>2728</v>
      </c>
      <c r="F107" s="396" t="s">
        <v>2729</v>
      </c>
      <c r="G107" s="395" t="s">
        <v>2937</v>
      </c>
      <c r="H107" s="395" t="s">
        <v>2938</v>
      </c>
      <c r="I107" s="397">
        <v>0.29833333333333334</v>
      </c>
      <c r="J107" s="397">
        <v>4500</v>
      </c>
      <c r="K107" s="398">
        <v>1337</v>
      </c>
    </row>
    <row r="108" spans="1:11" ht="14.4" customHeight="1" x14ac:dyDescent="0.3">
      <c r="A108" s="393" t="s">
        <v>450</v>
      </c>
      <c r="B108" s="394" t="s">
        <v>452</v>
      </c>
      <c r="C108" s="395" t="s">
        <v>460</v>
      </c>
      <c r="D108" s="396" t="s">
        <v>461</v>
      </c>
      <c r="E108" s="395" t="s">
        <v>2728</v>
      </c>
      <c r="F108" s="396" t="s">
        <v>2729</v>
      </c>
      <c r="G108" s="395" t="s">
        <v>2939</v>
      </c>
      <c r="H108" s="395" t="s">
        <v>2940</v>
      </c>
      <c r="I108" s="397">
        <v>0.29333333333333339</v>
      </c>
      <c r="J108" s="397">
        <v>700</v>
      </c>
      <c r="K108" s="398">
        <v>204</v>
      </c>
    </row>
    <row r="109" spans="1:11" ht="14.4" customHeight="1" x14ac:dyDescent="0.3">
      <c r="A109" s="393" t="s">
        <v>450</v>
      </c>
      <c r="B109" s="394" t="s">
        <v>452</v>
      </c>
      <c r="C109" s="395" t="s">
        <v>460</v>
      </c>
      <c r="D109" s="396" t="s">
        <v>461</v>
      </c>
      <c r="E109" s="395" t="s">
        <v>2728</v>
      </c>
      <c r="F109" s="396" t="s">
        <v>2729</v>
      </c>
      <c r="G109" s="395" t="s">
        <v>2941</v>
      </c>
      <c r="H109" s="395" t="s">
        <v>2942</v>
      </c>
      <c r="I109" s="397">
        <v>0.48</v>
      </c>
      <c r="J109" s="397">
        <v>100</v>
      </c>
      <c r="K109" s="398">
        <v>48</v>
      </c>
    </row>
    <row r="110" spans="1:11" ht="14.4" customHeight="1" x14ac:dyDescent="0.3">
      <c r="A110" s="393" t="s">
        <v>450</v>
      </c>
      <c r="B110" s="394" t="s">
        <v>452</v>
      </c>
      <c r="C110" s="395" t="s">
        <v>460</v>
      </c>
      <c r="D110" s="396" t="s">
        <v>461</v>
      </c>
      <c r="E110" s="395" t="s">
        <v>2728</v>
      </c>
      <c r="F110" s="396" t="s">
        <v>2729</v>
      </c>
      <c r="G110" s="395" t="s">
        <v>2943</v>
      </c>
      <c r="H110" s="395" t="s">
        <v>2944</v>
      </c>
      <c r="I110" s="397">
        <v>0.29833333333333334</v>
      </c>
      <c r="J110" s="397">
        <v>3900</v>
      </c>
      <c r="K110" s="398">
        <v>1160</v>
      </c>
    </row>
    <row r="111" spans="1:11" ht="14.4" customHeight="1" x14ac:dyDescent="0.3">
      <c r="A111" s="393" t="s">
        <v>450</v>
      </c>
      <c r="B111" s="394" t="s">
        <v>452</v>
      </c>
      <c r="C111" s="395" t="s">
        <v>460</v>
      </c>
      <c r="D111" s="396" t="s">
        <v>461</v>
      </c>
      <c r="E111" s="395" t="s">
        <v>2728</v>
      </c>
      <c r="F111" s="396" t="s">
        <v>2729</v>
      </c>
      <c r="G111" s="395" t="s">
        <v>2945</v>
      </c>
      <c r="H111" s="395" t="s">
        <v>2946</v>
      </c>
      <c r="I111" s="397">
        <v>48.37</v>
      </c>
      <c r="J111" s="397">
        <v>20</v>
      </c>
      <c r="K111" s="398">
        <v>967.4</v>
      </c>
    </row>
    <row r="112" spans="1:11" ht="14.4" customHeight="1" x14ac:dyDescent="0.3">
      <c r="A112" s="393" t="s">
        <v>450</v>
      </c>
      <c r="B112" s="394" t="s">
        <v>452</v>
      </c>
      <c r="C112" s="395" t="s">
        <v>460</v>
      </c>
      <c r="D112" s="396" t="s">
        <v>461</v>
      </c>
      <c r="E112" s="395" t="s">
        <v>2728</v>
      </c>
      <c r="F112" s="396" t="s">
        <v>2729</v>
      </c>
      <c r="G112" s="395" t="s">
        <v>2947</v>
      </c>
      <c r="H112" s="395" t="s">
        <v>2948</v>
      </c>
      <c r="I112" s="397">
        <v>113.26</v>
      </c>
      <c r="J112" s="397">
        <v>20</v>
      </c>
      <c r="K112" s="398">
        <v>2265.15</v>
      </c>
    </row>
    <row r="113" spans="1:11" ht="14.4" customHeight="1" x14ac:dyDescent="0.3">
      <c r="A113" s="393" t="s">
        <v>450</v>
      </c>
      <c r="B113" s="394" t="s">
        <v>452</v>
      </c>
      <c r="C113" s="395" t="s">
        <v>460</v>
      </c>
      <c r="D113" s="396" t="s">
        <v>461</v>
      </c>
      <c r="E113" s="395" t="s">
        <v>2730</v>
      </c>
      <c r="F113" s="396" t="s">
        <v>2731</v>
      </c>
      <c r="G113" s="395" t="s">
        <v>2949</v>
      </c>
      <c r="H113" s="395" t="s">
        <v>2950</v>
      </c>
      <c r="I113" s="397">
        <v>0.78599999999999992</v>
      </c>
      <c r="J113" s="397">
        <v>9200</v>
      </c>
      <c r="K113" s="398">
        <v>7201</v>
      </c>
    </row>
    <row r="114" spans="1:11" ht="14.4" customHeight="1" x14ac:dyDescent="0.3">
      <c r="A114" s="393" t="s">
        <v>450</v>
      </c>
      <c r="B114" s="394" t="s">
        <v>452</v>
      </c>
      <c r="C114" s="395" t="s">
        <v>460</v>
      </c>
      <c r="D114" s="396" t="s">
        <v>461</v>
      </c>
      <c r="E114" s="395" t="s">
        <v>2730</v>
      </c>
      <c r="F114" s="396" t="s">
        <v>2731</v>
      </c>
      <c r="G114" s="395" t="s">
        <v>2951</v>
      </c>
      <c r="H114" s="395" t="s">
        <v>2952</v>
      </c>
      <c r="I114" s="397">
        <v>0.65</v>
      </c>
      <c r="J114" s="397">
        <v>1800</v>
      </c>
      <c r="K114" s="398">
        <v>1170</v>
      </c>
    </row>
    <row r="115" spans="1:11" ht="14.4" customHeight="1" x14ac:dyDescent="0.3">
      <c r="A115" s="393" t="s">
        <v>450</v>
      </c>
      <c r="B115" s="394" t="s">
        <v>452</v>
      </c>
      <c r="C115" s="395" t="s">
        <v>460</v>
      </c>
      <c r="D115" s="396" t="s">
        <v>461</v>
      </c>
      <c r="E115" s="395" t="s">
        <v>2730</v>
      </c>
      <c r="F115" s="396" t="s">
        <v>2731</v>
      </c>
      <c r="G115" s="395" t="s">
        <v>2953</v>
      </c>
      <c r="H115" s="395" t="s">
        <v>2954</v>
      </c>
      <c r="I115" s="397">
        <v>7.5</v>
      </c>
      <c r="J115" s="397">
        <v>100</v>
      </c>
      <c r="K115" s="398">
        <v>750</v>
      </c>
    </row>
    <row r="116" spans="1:11" ht="14.4" customHeight="1" x14ac:dyDescent="0.3">
      <c r="A116" s="393" t="s">
        <v>450</v>
      </c>
      <c r="B116" s="394" t="s">
        <v>452</v>
      </c>
      <c r="C116" s="395" t="s">
        <v>460</v>
      </c>
      <c r="D116" s="396" t="s">
        <v>461</v>
      </c>
      <c r="E116" s="395" t="s">
        <v>2730</v>
      </c>
      <c r="F116" s="396" t="s">
        <v>2731</v>
      </c>
      <c r="G116" s="395" t="s">
        <v>2955</v>
      </c>
      <c r="H116" s="395" t="s">
        <v>2956</v>
      </c>
      <c r="I116" s="397">
        <v>7.48</v>
      </c>
      <c r="J116" s="397">
        <v>150</v>
      </c>
      <c r="K116" s="398">
        <v>1121</v>
      </c>
    </row>
    <row r="117" spans="1:11" ht="14.4" customHeight="1" x14ac:dyDescent="0.3">
      <c r="A117" s="393" t="s">
        <v>450</v>
      </c>
      <c r="B117" s="394" t="s">
        <v>452</v>
      </c>
      <c r="C117" s="395" t="s">
        <v>460</v>
      </c>
      <c r="D117" s="396" t="s">
        <v>461</v>
      </c>
      <c r="E117" s="395" t="s">
        <v>2730</v>
      </c>
      <c r="F117" s="396" t="s">
        <v>2731</v>
      </c>
      <c r="G117" s="395" t="s">
        <v>2957</v>
      </c>
      <c r="H117" s="395" t="s">
        <v>2958</v>
      </c>
      <c r="I117" s="397">
        <v>7.51</v>
      </c>
      <c r="J117" s="397">
        <v>100</v>
      </c>
      <c r="K117" s="398">
        <v>751</v>
      </c>
    </row>
    <row r="118" spans="1:11" ht="14.4" customHeight="1" x14ac:dyDescent="0.3">
      <c r="A118" s="393" t="s">
        <v>450</v>
      </c>
      <c r="B118" s="394" t="s">
        <v>452</v>
      </c>
      <c r="C118" s="395" t="s">
        <v>460</v>
      </c>
      <c r="D118" s="396" t="s">
        <v>461</v>
      </c>
      <c r="E118" s="395" t="s">
        <v>2730</v>
      </c>
      <c r="F118" s="396" t="s">
        <v>2731</v>
      </c>
      <c r="G118" s="395" t="s">
        <v>2959</v>
      </c>
      <c r="H118" s="395" t="s">
        <v>2960</v>
      </c>
      <c r="I118" s="397">
        <v>10.99</v>
      </c>
      <c r="J118" s="397">
        <v>40</v>
      </c>
      <c r="K118" s="398">
        <v>439.6</v>
      </c>
    </row>
    <row r="119" spans="1:11" ht="14.4" customHeight="1" x14ac:dyDescent="0.3">
      <c r="A119" s="393" t="s">
        <v>450</v>
      </c>
      <c r="B119" s="394" t="s">
        <v>452</v>
      </c>
      <c r="C119" s="395" t="s">
        <v>460</v>
      </c>
      <c r="D119" s="396" t="s">
        <v>461</v>
      </c>
      <c r="E119" s="395" t="s">
        <v>2730</v>
      </c>
      <c r="F119" s="396" t="s">
        <v>2731</v>
      </c>
      <c r="G119" s="395" t="s">
        <v>2961</v>
      </c>
      <c r="H119" s="395" t="s">
        <v>2962</v>
      </c>
      <c r="I119" s="397">
        <v>0.80333333333333345</v>
      </c>
      <c r="J119" s="397">
        <v>35000</v>
      </c>
      <c r="K119" s="398">
        <v>27891</v>
      </c>
    </row>
    <row r="120" spans="1:11" ht="14.4" customHeight="1" x14ac:dyDescent="0.3">
      <c r="A120" s="393" t="s">
        <v>450</v>
      </c>
      <c r="B120" s="394" t="s">
        <v>452</v>
      </c>
      <c r="C120" s="395" t="s">
        <v>460</v>
      </c>
      <c r="D120" s="396" t="s">
        <v>461</v>
      </c>
      <c r="E120" s="395" t="s">
        <v>2732</v>
      </c>
      <c r="F120" s="396" t="s">
        <v>2733</v>
      </c>
      <c r="G120" s="395" t="s">
        <v>2963</v>
      </c>
      <c r="H120" s="395" t="s">
        <v>2964</v>
      </c>
      <c r="I120" s="397">
        <v>188.18800000000002</v>
      </c>
      <c r="J120" s="397">
        <v>5</v>
      </c>
      <c r="K120" s="398">
        <v>940.94</v>
      </c>
    </row>
    <row r="121" spans="1:11" ht="14.4" customHeight="1" x14ac:dyDescent="0.3">
      <c r="A121" s="393" t="s">
        <v>450</v>
      </c>
      <c r="B121" s="394" t="s">
        <v>452</v>
      </c>
      <c r="C121" s="395" t="s">
        <v>464</v>
      </c>
      <c r="D121" s="396" t="s">
        <v>465</v>
      </c>
      <c r="E121" s="395" t="s">
        <v>2718</v>
      </c>
      <c r="F121" s="396" t="s">
        <v>2719</v>
      </c>
      <c r="G121" s="395" t="s">
        <v>2758</v>
      </c>
      <c r="H121" s="395" t="s">
        <v>2759</v>
      </c>
      <c r="I121" s="397">
        <v>26.679999999999996</v>
      </c>
      <c r="J121" s="397">
        <v>96</v>
      </c>
      <c r="K121" s="398">
        <v>2566.5600000000004</v>
      </c>
    </row>
    <row r="122" spans="1:11" ht="14.4" customHeight="1" x14ac:dyDescent="0.3">
      <c r="A122" s="393" t="s">
        <v>450</v>
      </c>
      <c r="B122" s="394" t="s">
        <v>452</v>
      </c>
      <c r="C122" s="395" t="s">
        <v>464</v>
      </c>
      <c r="D122" s="396" t="s">
        <v>465</v>
      </c>
      <c r="E122" s="395" t="s">
        <v>2718</v>
      </c>
      <c r="F122" s="396" t="s">
        <v>2719</v>
      </c>
      <c r="G122" s="395" t="s">
        <v>2762</v>
      </c>
      <c r="H122" s="395" t="s">
        <v>2763</v>
      </c>
      <c r="I122" s="397">
        <v>22.21</v>
      </c>
      <c r="J122" s="397">
        <v>50</v>
      </c>
      <c r="K122" s="398">
        <v>1110.5</v>
      </c>
    </row>
    <row r="123" spans="1:11" ht="14.4" customHeight="1" x14ac:dyDescent="0.3">
      <c r="A123" s="393" t="s">
        <v>450</v>
      </c>
      <c r="B123" s="394" t="s">
        <v>452</v>
      </c>
      <c r="C123" s="395" t="s">
        <v>464</v>
      </c>
      <c r="D123" s="396" t="s">
        <v>465</v>
      </c>
      <c r="E123" s="395" t="s">
        <v>2718</v>
      </c>
      <c r="F123" s="396" t="s">
        <v>2719</v>
      </c>
      <c r="G123" s="395" t="s">
        <v>2768</v>
      </c>
      <c r="H123" s="395" t="s">
        <v>2769</v>
      </c>
      <c r="I123" s="397">
        <v>1.4</v>
      </c>
      <c r="J123" s="397">
        <v>800</v>
      </c>
      <c r="K123" s="398">
        <v>1120</v>
      </c>
    </row>
    <row r="124" spans="1:11" ht="14.4" customHeight="1" x14ac:dyDescent="0.3">
      <c r="A124" s="393" t="s">
        <v>450</v>
      </c>
      <c r="B124" s="394" t="s">
        <v>452</v>
      </c>
      <c r="C124" s="395" t="s">
        <v>464</v>
      </c>
      <c r="D124" s="396" t="s">
        <v>465</v>
      </c>
      <c r="E124" s="395" t="s">
        <v>2718</v>
      </c>
      <c r="F124" s="396" t="s">
        <v>2719</v>
      </c>
      <c r="G124" s="395" t="s">
        <v>2770</v>
      </c>
      <c r="H124" s="395" t="s">
        <v>2771</v>
      </c>
      <c r="I124" s="397">
        <v>0.6</v>
      </c>
      <c r="J124" s="397">
        <v>1000</v>
      </c>
      <c r="K124" s="398">
        <v>600</v>
      </c>
    </row>
    <row r="125" spans="1:11" ht="14.4" customHeight="1" x14ac:dyDescent="0.3">
      <c r="A125" s="393" t="s">
        <v>450</v>
      </c>
      <c r="B125" s="394" t="s">
        <v>452</v>
      </c>
      <c r="C125" s="395" t="s">
        <v>464</v>
      </c>
      <c r="D125" s="396" t="s">
        <v>465</v>
      </c>
      <c r="E125" s="395" t="s">
        <v>2718</v>
      </c>
      <c r="F125" s="396" t="s">
        <v>2719</v>
      </c>
      <c r="G125" s="395" t="s">
        <v>2776</v>
      </c>
      <c r="H125" s="395" t="s">
        <v>2777</v>
      </c>
      <c r="I125" s="397">
        <v>27.287500000000001</v>
      </c>
      <c r="J125" s="397">
        <v>52</v>
      </c>
      <c r="K125" s="398">
        <v>1415.0800000000002</v>
      </c>
    </row>
    <row r="126" spans="1:11" ht="14.4" customHeight="1" x14ac:dyDescent="0.3">
      <c r="A126" s="393" t="s">
        <v>450</v>
      </c>
      <c r="B126" s="394" t="s">
        <v>452</v>
      </c>
      <c r="C126" s="395" t="s">
        <v>464</v>
      </c>
      <c r="D126" s="396" t="s">
        <v>465</v>
      </c>
      <c r="E126" s="395" t="s">
        <v>2718</v>
      </c>
      <c r="F126" s="396" t="s">
        <v>2719</v>
      </c>
      <c r="G126" s="395" t="s">
        <v>2965</v>
      </c>
      <c r="H126" s="395" t="s">
        <v>2966</v>
      </c>
      <c r="I126" s="397">
        <v>18.75</v>
      </c>
      <c r="J126" s="397">
        <v>30</v>
      </c>
      <c r="K126" s="398">
        <v>562.59</v>
      </c>
    </row>
    <row r="127" spans="1:11" ht="14.4" customHeight="1" x14ac:dyDescent="0.3">
      <c r="A127" s="393" t="s">
        <v>450</v>
      </c>
      <c r="B127" s="394" t="s">
        <v>452</v>
      </c>
      <c r="C127" s="395" t="s">
        <v>464</v>
      </c>
      <c r="D127" s="396" t="s">
        <v>465</v>
      </c>
      <c r="E127" s="395" t="s">
        <v>2718</v>
      </c>
      <c r="F127" s="396" t="s">
        <v>2719</v>
      </c>
      <c r="G127" s="395" t="s">
        <v>2802</v>
      </c>
      <c r="H127" s="395" t="s">
        <v>2803</v>
      </c>
      <c r="I127" s="397">
        <v>2.68</v>
      </c>
      <c r="J127" s="397">
        <v>100</v>
      </c>
      <c r="K127" s="398">
        <v>267.95</v>
      </c>
    </row>
    <row r="128" spans="1:11" ht="14.4" customHeight="1" x14ac:dyDescent="0.3">
      <c r="A128" s="393" t="s">
        <v>450</v>
      </c>
      <c r="B128" s="394" t="s">
        <v>452</v>
      </c>
      <c r="C128" s="395" t="s">
        <v>464</v>
      </c>
      <c r="D128" s="396" t="s">
        <v>465</v>
      </c>
      <c r="E128" s="395" t="s">
        <v>2718</v>
      </c>
      <c r="F128" s="396" t="s">
        <v>2719</v>
      </c>
      <c r="G128" s="395" t="s">
        <v>2804</v>
      </c>
      <c r="H128" s="395" t="s">
        <v>2805</v>
      </c>
      <c r="I128" s="397">
        <v>2.78</v>
      </c>
      <c r="J128" s="397">
        <v>50</v>
      </c>
      <c r="K128" s="398">
        <v>139.15</v>
      </c>
    </row>
    <row r="129" spans="1:11" ht="14.4" customHeight="1" x14ac:dyDescent="0.3">
      <c r="A129" s="393" t="s">
        <v>450</v>
      </c>
      <c r="B129" s="394" t="s">
        <v>452</v>
      </c>
      <c r="C129" s="395" t="s">
        <v>464</v>
      </c>
      <c r="D129" s="396" t="s">
        <v>465</v>
      </c>
      <c r="E129" s="395" t="s">
        <v>2718</v>
      </c>
      <c r="F129" s="396" t="s">
        <v>2719</v>
      </c>
      <c r="G129" s="395" t="s">
        <v>2967</v>
      </c>
      <c r="H129" s="395" t="s">
        <v>2968</v>
      </c>
      <c r="I129" s="397">
        <v>6.99</v>
      </c>
      <c r="J129" s="397">
        <v>50</v>
      </c>
      <c r="K129" s="398">
        <v>349.6</v>
      </c>
    </row>
    <row r="130" spans="1:11" ht="14.4" customHeight="1" x14ac:dyDescent="0.3">
      <c r="A130" s="393" t="s">
        <v>450</v>
      </c>
      <c r="B130" s="394" t="s">
        <v>452</v>
      </c>
      <c r="C130" s="395" t="s">
        <v>464</v>
      </c>
      <c r="D130" s="396" t="s">
        <v>465</v>
      </c>
      <c r="E130" s="395" t="s">
        <v>2720</v>
      </c>
      <c r="F130" s="396" t="s">
        <v>2721</v>
      </c>
      <c r="G130" s="395" t="s">
        <v>2969</v>
      </c>
      <c r="H130" s="395" t="s">
        <v>2970</v>
      </c>
      <c r="I130" s="397">
        <v>46.81</v>
      </c>
      <c r="J130" s="397">
        <v>80</v>
      </c>
      <c r="K130" s="398">
        <v>3744.5</v>
      </c>
    </row>
    <row r="131" spans="1:11" ht="14.4" customHeight="1" x14ac:dyDescent="0.3">
      <c r="A131" s="393" t="s">
        <v>450</v>
      </c>
      <c r="B131" s="394" t="s">
        <v>452</v>
      </c>
      <c r="C131" s="395" t="s">
        <v>464</v>
      </c>
      <c r="D131" s="396" t="s">
        <v>465</v>
      </c>
      <c r="E131" s="395" t="s">
        <v>2720</v>
      </c>
      <c r="F131" s="396" t="s">
        <v>2721</v>
      </c>
      <c r="G131" s="395" t="s">
        <v>2971</v>
      </c>
      <c r="H131" s="395" t="s">
        <v>2972</v>
      </c>
      <c r="I131" s="397">
        <v>46.81</v>
      </c>
      <c r="J131" s="397">
        <v>80</v>
      </c>
      <c r="K131" s="398">
        <v>3744.4</v>
      </c>
    </row>
    <row r="132" spans="1:11" ht="14.4" customHeight="1" x14ac:dyDescent="0.3">
      <c r="A132" s="393" t="s">
        <v>450</v>
      </c>
      <c r="B132" s="394" t="s">
        <v>452</v>
      </c>
      <c r="C132" s="395" t="s">
        <v>464</v>
      </c>
      <c r="D132" s="396" t="s">
        <v>465</v>
      </c>
      <c r="E132" s="395" t="s">
        <v>2720</v>
      </c>
      <c r="F132" s="396" t="s">
        <v>2721</v>
      </c>
      <c r="G132" s="395" t="s">
        <v>2973</v>
      </c>
      <c r="H132" s="395" t="s">
        <v>2974</v>
      </c>
      <c r="I132" s="397">
        <v>2.89</v>
      </c>
      <c r="J132" s="397">
        <v>100</v>
      </c>
      <c r="K132" s="398">
        <v>289</v>
      </c>
    </row>
    <row r="133" spans="1:11" ht="14.4" customHeight="1" x14ac:dyDescent="0.3">
      <c r="A133" s="393" t="s">
        <v>450</v>
      </c>
      <c r="B133" s="394" t="s">
        <v>452</v>
      </c>
      <c r="C133" s="395" t="s">
        <v>464</v>
      </c>
      <c r="D133" s="396" t="s">
        <v>465</v>
      </c>
      <c r="E133" s="395" t="s">
        <v>2720</v>
      </c>
      <c r="F133" s="396" t="s">
        <v>2721</v>
      </c>
      <c r="G133" s="395" t="s">
        <v>2975</v>
      </c>
      <c r="H133" s="395" t="s">
        <v>2976</v>
      </c>
      <c r="I133" s="397">
        <v>18.39</v>
      </c>
      <c r="J133" s="397">
        <v>24</v>
      </c>
      <c r="K133" s="398">
        <v>441.41</v>
      </c>
    </row>
    <row r="134" spans="1:11" ht="14.4" customHeight="1" x14ac:dyDescent="0.3">
      <c r="A134" s="393" t="s">
        <v>450</v>
      </c>
      <c r="B134" s="394" t="s">
        <v>452</v>
      </c>
      <c r="C134" s="395" t="s">
        <v>464</v>
      </c>
      <c r="D134" s="396" t="s">
        <v>465</v>
      </c>
      <c r="E134" s="395" t="s">
        <v>2720</v>
      </c>
      <c r="F134" s="396" t="s">
        <v>2721</v>
      </c>
      <c r="G134" s="395" t="s">
        <v>2810</v>
      </c>
      <c r="H134" s="395" t="s">
        <v>2811</v>
      </c>
      <c r="I134" s="397">
        <v>11.07</v>
      </c>
      <c r="J134" s="397">
        <v>200</v>
      </c>
      <c r="K134" s="398">
        <v>2217.5</v>
      </c>
    </row>
    <row r="135" spans="1:11" ht="14.4" customHeight="1" x14ac:dyDescent="0.3">
      <c r="A135" s="393" t="s">
        <v>450</v>
      </c>
      <c r="B135" s="394" t="s">
        <v>452</v>
      </c>
      <c r="C135" s="395" t="s">
        <v>464</v>
      </c>
      <c r="D135" s="396" t="s">
        <v>465</v>
      </c>
      <c r="E135" s="395" t="s">
        <v>2720</v>
      </c>
      <c r="F135" s="396" t="s">
        <v>2721</v>
      </c>
      <c r="G135" s="395" t="s">
        <v>2820</v>
      </c>
      <c r="H135" s="395" t="s">
        <v>2821</v>
      </c>
      <c r="I135" s="397">
        <v>3.13</v>
      </c>
      <c r="J135" s="397">
        <v>100</v>
      </c>
      <c r="K135" s="398">
        <v>313</v>
      </c>
    </row>
    <row r="136" spans="1:11" ht="14.4" customHeight="1" x14ac:dyDescent="0.3">
      <c r="A136" s="393" t="s">
        <v>450</v>
      </c>
      <c r="B136" s="394" t="s">
        <v>452</v>
      </c>
      <c r="C136" s="395" t="s">
        <v>464</v>
      </c>
      <c r="D136" s="396" t="s">
        <v>465</v>
      </c>
      <c r="E136" s="395" t="s">
        <v>2720</v>
      </c>
      <c r="F136" s="396" t="s">
        <v>2721</v>
      </c>
      <c r="G136" s="395" t="s">
        <v>2832</v>
      </c>
      <c r="H136" s="395" t="s">
        <v>2833</v>
      </c>
      <c r="I136" s="397">
        <v>68.349999999999994</v>
      </c>
      <c r="J136" s="397">
        <v>6</v>
      </c>
      <c r="K136" s="398">
        <v>410.1</v>
      </c>
    </row>
    <row r="137" spans="1:11" ht="14.4" customHeight="1" x14ac:dyDescent="0.3">
      <c r="A137" s="393" t="s">
        <v>450</v>
      </c>
      <c r="B137" s="394" t="s">
        <v>452</v>
      </c>
      <c r="C137" s="395" t="s">
        <v>464</v>
      </c>
      <c r="D137" s="396" t="s">
        <v>465</v>
      </c>
      <c r="E137" s="395" t="s">
        <v>2720</v>
      </c>
      <c r="F137" s="396" t="s">
        <v>2721</v>
      </c>
      <c r="G137" s="395" t="s">
        <v>2836</v>
      </c>
      <c r="H137" s="395" t="s">
        <v>2837</v>
      </c>
      <c r="I137" s="397">
        <v>4.4800000000000004</v>
      </c>
      <c r="J137" s="397">
        <v>400</v>
      </c>
      <c r="K137" s="398">
        <v>1792</v>
      </c>
    </row>
    <row r="138" spans="1:11" ht="14.4" customHeight="1" x14ac:dyDescent="0.3">
      <c r="A138" s="393" t="s">
        <v>450</v>
      </c>
      <c r="B138" s="394" t="s">
        <v>452</v>
      </c>
      <c r="C138" s="395" t="s">
        <v>464</v>
      </c>
      <c r="D138" s="396" t="s">
        <v>465</v>
      </c>
      <c r="E138" s="395" t="s">
        <v>2720</v>
      </c>
      <c r="F138" s="396" t="s">
        <v>2721</v>
      </c>
      <c r="G138" s="395" t="s">
        <v>2840</v>
      </c>
      <c r="H138" s="395" t="s">
        <v>2841</v>
      </c>
      <c r="I138" s="397">
        <v>1.78</v>
      </c>
      <c r="J138" s="397">
        <v>300</v>
      </c>
      <c r="K138" s="398">
        <v>534</v>
      </c>
    </row>
    <row r="139" spans="1:11" ht="14.4" customHeight="1" x14ac:dyDescent="0.3">
      <c r="A139" s="393" t="s">
        <v>450</v>
      </c>
      <c r="B139" s="394" t="s">
        <v>452</v>
      </c>
      <c r="C139" s="395" t="s">
        <v>464</v>
      </c>
      <c r="D139" s="396" t="s">
        <v>465</v>
      </c>
      <c r="E139" s="395" t="s">
        <v>2720</v>
      </c>
      <c r="F139" s="396" t="s">
        <v>2721</v>
      </c>
      <c r="G139" s="395" t="s">
        <v>2846</v>
      </c>
      <c r="H139" s="395" t="s">
        <v>2847</v>
      </c>
      <c r="I139" s="397">
        <v>1.76</v>
      </c>
      <c r="J139" s="397">
        <v>100</v>
      </c>
      <c r="K139" s="398">
        <v>176</v>
      </c>
    </row>
    <row r="140" spans="1:11" ht="14.4" customHeight="1" x14ac:dyDescent="0.3">
      <c r="A140" s="393" t="s">
        <v>450</v>
      </c>
      <c r="B140" s="394" t="s">
        <v>452</v>
      </c>
      <c r="C140" s="395" t="s">
        <v>464</v>
      </c>
      <c r="D140" s="396" t="s">
        <v>465</v>
      </c>
      <c r="E140" s="395" t="s">
        <v>2720</v>
      </c>
      <c r="F140" s="396" t="s">
        <v>2721</v>
      </c>
      <c r="G140" s="395" t="s">
        <v>2848</v>
      </c>
      <c r="H140" s="395" t="s">
        <v>2849</v>
      </c>
      <c r="I140" s="397">
        <v>4.7300000000000004</v>
      </c>
      <c r="J140" s="397">
        <v>1200</v>
      </c>
      <c r="K140" s="398">
        <v>5681</v>
      </c>
    </row>
    <row r="141" spans="1:11" ht="14.4" customHeight="1" x14ac:dyDescent="0.3">
      <c r="A141" s="393" t="s">
        <v>450</v>
      </c>
      <c r="B141" s="394" t="s">
        <v>452</v>
      </c>
      <c r="C141" s="395" t="s">
        <v>464</v>
      </c>
      <c r="D141" s="396" t="s">
        <v>465</v>
      </c>
      <c r="E141" s="395" t="s">
        <v>2720</v>
      </c>
      <c r="F141" s="396" t="s">
        <v>2721</v>
      </c>
      <c r="G141" s="395" t="s">
        <v>2850</v>
      </c>
      <c r="H141" s="395" t="s">
        <v>2851</v>
      </c>
      <c r="I141" s="397">
        <v>1.99</v>
      </c>
      <c r="J141" s="397">
        <v>500</v>
      </c>
      <c r="K141" s="398">
        <v>995</v>
      </c>
    </row>
    <row r="142" spans="1:11" ht="14.4" customHeight="1" x14ac:dyDescent="0.3">
      <c r="A142" s="393" t="s">
        <v>450</v>
      </c>
      <c r="B142" s="394" t="s">
        <v>452</v>
      </c>
      <c r="C142" s="395" t="s">
        <v>464</v>
      </c>
      <c r="D142" s="396" t="s">
        <v>465</v>
      </c>
      <c r="E142" s="395" t="s">
        <v>2720</v>
      </c>
      <c r="F142" s="396" t="s">
        <v>2721</v>
      </c>
      <c r="G142" s="395" t="s">
        <v>2852</v>
      </c>
      <c r="H142" s="395" t="s">
        <v>2853</v>
      </c>
      <c r="I142" s="397">
        <v>2.4</v>
      </c>
      <c r="J142" s="397">
        <v>300</v>
      </c>
      <c r="K142" s="398">
        <v>720</v>
      </c>
    </row>
    <row r="143" spans="1:11" ht="14.4" customHeight="1" x14ac:dyDescent="0.3">
      <c r="A143" s="393" t="s">
        <v>450</v>
      </c>
      <c r="B143" s="394" t="s">
        <v>452</v>
      </c>
      <c r="C143" s="395" t="s">
        <v>464</v>
      </c>
      <c r="D143" s="396" t="s">
        <v>465</v>
      </c>
      <c r="E143" s="395" t="s">
        <v>2720</v>
      </c>
      <c r="F143" s="396" t="s">
        <v>2721</v>
      </c>
      <c r="G143" s="395" t="s">
        <v>2856</v>
      </c>
      <c r="H143" s="395" t="s">
        <v>2857</v>
      </c>
      <c r="I143" s="397">
        <v>35.090000000000003</v>
      </c>
      <c r="J143" s="397">
        <v>24</v>
      </c>
      <c r="K143" s="398">
        <v>842.16</v>
      </c>
    </row>
    <row r="144" spans="1:11" ht="14.4" customHeight="1" x14ac:dyDescent="0.3">
      <c r="A144" s="393" t="s">
        <v>450</v>
      </c>
      <c r="B144" s="394" t="s">
        <v>452</v>
      </c>
      <c r="C144" s="395" t="s">
        <v>464</v>
      </c>
      <c r="D144" s="396" t="s">
        <v>465</v>
      </c>
      <c r="E144" s="395" t="s">
        <v>2720</v>
      </c>
      <c r="F144" s="396" t="s">
        <v>2721</v>
      </c>
      <c r="G144" s="395" t="s">
        <v>2858</v>
      </c>
      <c r="H144" s="395" t="s">
        <v>2859</v>
      </c>
      <c r="I144" s="397">
        <v>2.8879999999999999</v>
      </c>
      <c r="J144" s="397">
        <v>500</v>
      </c>
      <c r="K144" s="398">
        <v>1444</v>
      </c>
    </row>
    <row r="145" spans="1:11" ht="14.4" customHeight="1" x14ac:dyDescent="0.3">
      <c r="A145" s="393" t="s">
        <v>450</v>
      </c>
      <c r="B145" s="394" t="s">
        <v>452</v>
      </c>
      <c r="C145" s="395" t="s">
        <v>464</v>
      </c>
      <c r="D145" s="396" t="s">
        <v>465</v>
      </c>
      <c r="E145" s="395" t="s">
        <v>2720</v>
      </c>
      <c r="F145" s="396" t="s">
        <v>2721</v>
      </c>
      <c r="G145" s="395" t="s">
        <v>2864</v>
      </c>
      <c r="H145" s="395" t="s">
        <v>2865</v>
      </c>
      <c r="I145" s="397">
        <v>1.57</v>
      </c>
      <c r="J145" s="397">
        <v>800</v>
      </c>
      <c r="K145" s="398">
        <v>1256</v>
      </c>
    </row>
    <row r="146" spans="1:11" ht="14.4" customHeight="1" x14ac:dyDescent="0.3">
      <c r="A146" s="393" t="s">
        <v>450</v>
      </c>
      <c r="B146" s="394" t="s">
        <v>452</v>
      </c>
      <c r="C146" s="395" t="s">
        <v>464</v>
      </c>
      <c r="D146" s="396" t="s">
        <v>465</v>
      </c>
      <c r="E146" s="395" t="s">
        <v>2720</v>
      </c>
      <c r="F146" s="396" t="s">
        <v>2721</v>
      </c>
      <c r="G146" s="395" t="s">
        <v>2866</v>
      </c>
      <c r="H146" s="395" t="s">
        <v>2867</v>
      </c>
      <c r="I146" s="397">
        <v>29.035</v>
      </c>
      <c r="J146" s="397">
        <v>48</v>
      </c>
      <c r="K146" s="398">
        <v>1393.77</v>
      </c>
    </row>
    <row r="147" spans="1:11" ht="14.4" customHeight="1" x14ac:dyDescent="0.3">
      <c r="A147" s="393" t="s">
        <v>450</v>
      </c>
      <c r="B147" s="394" t="s">
        <v>452</v>
      </c>
      <c r="C147" s="395" t="s">
        <v>464</v>
      </c>
      <c r="D147" s="396" t="s">
        <v>465</v>
      </c>
      <c r="E147" s="395" t="s">
        <v>2720</v>
      </c>
      <c r="F147" s="396" t="s">
        <v>2721</v>
      </c>
      <c r="G147" s="395" t="s">
        <v>2868</v>
      </c>
      <c r="H147" s="395" t="s">
        <v>2869</v>
      </c>
      <c r="I147" s="397">
        <v>29.04</v>
      </c>
      <c r="J147" s="397">
        <v>48</v>
      </c>
      <c r="K147" s="398">
        <v>1393.93</v>
      </c>
    </row>
    <row r="148" spans="1:11" ht="14.4" customHeight="1" x14ac:dyDescent="0.3">
      <c r="A148" s="393" t="s">
        <v>450</v>
      </c>
      <c r="B148" s="394" t="s">
        <v>452</v>
      </c>
      <c r="C148" s="395" t="s">
        <v>464</v>
      </c>
      <c r="D148" s="396" t="s">
        <v>465</v>
      </c>
      <c r="E148" s="395" t="s">
        <v>2720</v>
      </c>
      <c r="F148" s="396" t="s">
        <v>2721</v>
      </c>
      <c r="G148" s="395" t="s">
        <v>2977</v>
      </c>
      <c r="H148" s="395" t="s">
        <v>2978</v>
      </c>
      <c r="I148" s="397">
        <v>2.83</v>
      </c>
      <c r="J148" s="397">
        <v>100</v>
      </c>
      <c r="K148" s="398">
        <v>283</v>
      </c>
    </row>
    <row r="149" spans="1:11" ht="14.4" customHeight="1" x14ac:dyDescent="0.3">
      <c r="A149" s="393" t="s">
        <v>450</v>
      </c>
      <c r="B149" s="394" t="s">
        <v>452</v>
      </c>
      <c r="C149" s="395" t="s">
        <v>464</v>
      </c>
      <c r="D149" s="396" t="s">
        <v>465</v>
      </c>
      <c r="E149" s="395" t="s">
        <v>2720</v>
      </c>
      <c r="F149" s="396" t="s">
        <v>2721</v>
      </c>
      <c r="G149" s="395" t="s">
        <v>2979</v>
      </c>
      <c r="H149" s="395" t="s">
        <v>2980</v>
      </c>
      <c r="I149" s="397">
        <v>2.74</v>
      </c>
      <c r="J149" s="397">
        <v>100</v>
      </c>
      <c r="K149" s="398">
        <v>274</v>
      </c>
    </row>
    <row r="150" spans="1:11" ht="14.4" customHeight="1" x14ac:dyDescent="0.3">
      <c r="A150" s="393" t="s">
        <v>450</v>
      </c>
      <c r="B150" s="394" t="s">
        <v>452</v>
      </c>
      <c r="C150" s="395" t="s">
        <v>464</v>
      </c>
      <c r="D150" s="396" t="s">
        <v>465</v>
      </c>
      <c r="E150" s="395" t="s">
        <v>2720</v>
      </c>
      <c r="F150" s="396" t="s">
        <v>2721</v>
      </c>
      <c r="G150" s="395" t="s">
        <v>2870</v>
      </c>
      <c r="H150" s="395" t="s">
        <v>2871</v>
      </c>
      <c r="I150" s="397">
        <v>5.04</v>
      </c>
      <c r="J150" s="397">
        <v>200</v>
      </c>
      <c r="K150" s="398">
        <v>1008</v>
      </c>
    </row>
    <row r="151" spans="1:11" ht="14.4" customHeight="1" x14ac:dyDescent="0.3">
      <c r="A151" s="393" t="s">
        <v>450</v>
      </c>
      <c r="B151" s="394" t="s">
        <v>452</v>
      </c>
      <c r="C151" s="395" t="s">
        <v>464</v>
      </c>
      <c r="D151" s="396" t="s">
        <v>465</v>
      </c>
      <c r="E151" s="395" t="s">
        <v>2720</v>
      </c>
      <c r="F151" s="396" t="s">
        <v>2721</v>
      </c>
      <c r="G151" s="395" t="s">
        <v>2878</v>
      </c>
      <c r="H151" s="395" t="s">
        <v>2879</v>
      </c>
      <c r="I151" s="397">
        <v>17.907500000000002</v>
      </c>
      <c r="J151" s="397">
        <v>650</v>
      </c>
      <c r="K151" s="398">
        <v>11656.5</v>
      </c>
    </row>
    <row r="152" spans="1:11" ht="14.4" customHeight="1" x14ac:dyDescent="0.3">
      <c r="A152" s="393" t="s">
        <v>450</v>
      </c>
      <c r="B152" s="394" t="s">
        <v>452</v>
      </c>
      <c r="C152" s="395" t="s">
        <v>464</v>
      </c>
      <c r="D152" s="396" t="s">
        <v>465</v>
      </c>
      <c r="E152" s="395" t="s">
        <v>2720</v>
      </c>
      <c r="F152" s="396" t="s">
        <v>2721</v>
      </c>
      <c r="G152" s="395" t="s">
        <v>2880</v>
      </c>
      <c r="H152" s="395" t="s">
        <v>2881</v>
      </c>
      <c r="I152" s="397">
        <v>15</v>
      </c>
      <c r="J152" s="397">
        <v>20</v>
      </c>
      <c r="K152" s="398">
        <v>300</v>
      </c>
    </row>
    <row r="153" spans="1:11" ht="14.4" customHeight="1" x14ac:dyDescent="0.3">
      <c r="A153" s="393" t="s">
        <v>450</v>
      </c>
      <c r="B153" s="394" t="s">
        <v>452</v>
      </c>
      <c r="C153" s="395" t="s">
        <v>464</v>
      </c>
      <c r="D153" s="396" t="s">
        <v>465</v>
      </c>
      <c r="E153" s="395" t="s">
        <v>2720</v>
      </c>
      <c r="F153" s="396" t="s">
        <v>2721</v>
      </c>
      <c r="G153" s="395" t="s">
        <v>2882</v>
      </c>
      <c r="H153" s="395" t="s">
        <v>2883</v>
      </c>
      <c r="I153" s="397">
        <v>25.53</v>
      </c>
      <c r="J153" s="397">
        <v>15</v>
      </c>
      <c r="K153" s="398">
        <v>382.95</v>
      </c>
    </row>
    <row r="154" spans="1:11" ht="14.4" customHeight="1" x14ac:dyDescent="0.3">
      <c r="A154" s="393" t="s">
        <v>450</v>
      </c>
      <c r="B154" s="394" t="s">
        <v>452</v>
      </c>
      <c r="C154" s="395" t="s">
        <v>464</v>
      </c>
      <c r="D154" s="396" t="s">
        <v>465</v>
      </c>
      <c r="E154" s="395" t="s">
        <v>2720</v>
      </c>
      <c r="F154" s="396" t="s">
        <v>2721</v>
      </c>
      <c r="G154" s="395" t="s">
        <v>2884</v>
      </c>
      <c r="H154" s="395" t="s">
        <v>2885</v>
      </c>
      <c r="I154" s="397">
        <v>8.9499999999999993</v>
      </c>
      <c r="J154" s="397">
        <v>100</v>
      </c>
      <c r="K154" s="398">
        <v>895</v>
      </c>
    </row>
    <row r="155" spans="1:11" ht="14.4" customHeight="1" x14ac:dyDescent="0.3">
      <c r="A155" s="393" t="s">
        <v>450</v>
      </c>
      <c r="B155" s="394" t="s">
        <v>452</v>
      </c>
      <c r="C155" s="395" t="s">
        <v>464</v>
      </c>
      <c r="D155" s="396" t="s">
        <v>465</v>
      </c>
      <c r="E155" s="395" t="s">
        <v>2720</v>
      </c>
      <c r="F155" s="396" t="s">
        <v>2721</v>
      </c>
      <c r="G155" s="395" t="s">
        <v>2981</v>
      </c>
      <c r="H155" s="395" t="s">
        <v>2982</v>
      </c>
      <c r="I155" s="397">
        <v>18.39</v>
      </c>
      <c r="J155" s="397">
        <v>12</v>
      </c>
      <c r="K155" s="398">
        <v>220.7</v>
      </c>
    </row>
    <row r="156" spans="1:11" ht="14.4" customHeight="1" x14ac:dyDescent="0.3">
      <c r="A156" s="393" t="s">
        <v>450</v>
      </c>
      <c r="B156" s="394" t="s">
        <v>452</v>
      </c>
      <c r="C156" s="395" t="s">
        <v>464</v>
      </c>
      <c r="D156" s="396" t="s">
        <v>465</v>
      </c>
      <c r="E156" s="395" t="s">
        <v>2720</v>
      </c>
      <c r="F156" s="396" t="s">
        <v>2721</v>
      </c>
      <c r="G156" s="395" t="s">
        <v>2886</v>
      </c>
      <c r="H156" s="395" t="s">
        <v>2887</v>
      </c>
      <c r="I156" s="397">
        <v>2.84</v>
      </c>
      <c r="J156" s="397">
        <v>250</v>
      </c>
      <c r="K156" s="398">
        <v>710</v>
      </c>
    </row>
    <row r="157" spans="1:11" ht="14.4" customHeight="1" x14ac:dyDescent="0.3">
      <c r="A157" s="393" t="s">
        <v>450</v>
      </c>
      <c r="B157" s="394" t="s">
        <v>452</v>
      </c>
      <c r="C157" s="395" t="s">
        <v>464</v>
      </c>
      <c r="D157" s="396" t="s">
        <v>465</v>
      </c>
      <c r="E157" s="395" t="s">
        <v>2720</v>
      </c>
      <c r="F157" s="396" t="s">
        <v>2721</v>
      </c>
      <c r="G157" s="395" t="s">
        <v>2888</v>
      </c>
      <c r="H157" s="395" t="s">
        <v>2889</v>
      </c>
      <c r="I157" s="397">
        <v>13.2</v>
      </c>
      <c r="J157" s="397">
        <v>60</v>
      </c>
      <c r="K157" s="398">
        <v>792</v>
      </c>
    </row>
    <row r="158" spans="1:11" ht="14.4" customHeight="1" x14ac:dyDescent="0.3">
      <c r="A158" s="393" t="s">
        <v>450</v>
      </c>
      <c r="B158" s="394" t="s">
        <v>452</v>
      </c>
      <c r="C158" s="395" t="s">
        <v>464</v>
      </c>
      <c r="D158" s="396" t="s">
        <v>465</v>
      </c>
      <c r="E158" s="395" t="s">
        <v>2720</v>
      </c>
      <c r="F158" s="396" t="s">
        <v>2721</v>
      </c>
      <c r="G158" s="395" t="s">
        <v>2890</v>
      </c>
      <c r="H158" s="395" t="s">
        <v>2891</v>
      </c>
      <c r="I158" s="397">
        <v>13.2</v>
      </c>
      <c r="J158" s="397">
        <v>30</v>
      </c>
      <c r="K158" s="398">
        <v>396</v>
      </c>
    </row>
    <row r="159" spans="1:11" ht="14.4" customHeight="1" x14ac:dyDescent="0.3">
      <c r="A159" s="393" t="s">
        <v>450</v>
      </c>
      <c r="B159" s="394" t="s">
        <v>452</v>
      </c>
      <c r="C159" s="395" t="s">
        <v>464</v>
      </c>
      <c r="D159" s="396" t="s">
        <v>465</v>
      </c>
      <c r="E159" s="395" t="s">
        <v>2720</v>
      </c>
      <c r="F159" s="396" t="s">
        <v>2721</v>
      </c>
      <c r="G159" s="395" t="s">
        <v>2983</v>
      </c>
      <c r="H159" s="395" t="s">
        <v>2984</v>
      </c>
      <c r="I159" s="397">
        <v>13.2</v>
      </c>
      <c r="J159" s="397">
        <v>10</v>
      </c>
      <c r="K159" s="398">
        <v>132</v>
      </c>
    </row>
    <row r="160" spans="1:11" ht="14.4" customHeight="1" x14ac:dyDescent="0.3">
      <c r="A160" s="393" t="s">
        <v>450</v>
      </c>
      <c r="B160" s="394" t="s">
        <v>452</v>
      </c>
      <c r="C160" s="395" t="s">
        <v>464</v>
      </c>
      <c r="D160" s="396" t="s">
        <v>465</v>
      </c>
      <c r="E160" s="395" t="s">
        <v>2720</v>
      </c>
      <c r="F160" s="396" t="s">
        <v>2721</v>
      </c>
      <c r="G160" s="395" t="s">
        <v>2896</v>
      </c>
      <c r="H160" s="395" t="s">
        <v>2897</v>
      </c>
      <c r="I160" s="397">
        <v>21.203333333333333</v>
      </c>
      <c r="J160" s="397">
        <v>75</v>
      </c>
      <c r="K160" s="398">
        <v>1591.2</v>
      </c>
    </row>
    <row r="161" spans="1:11" ht="14.4" customHeight="1" x14ac:dyDescent="0.3">
      <c r="A161" s="393" t="s">
        <v>450</v>
      </c>
      <c r="B161" s="394" t="s">
        <v>452</v>
      </c>
      <c r="C161" s="395" t="s">
        <v>464</v>
      </c>
      <c r="D161" s="396" t="s">
        <v>465</v>
      </c>
      <c r="E161" s="395" t="s">
        <v>2720</v>
      </c>
      <c r="F161" s="396" t="s">
        <v>2721</v>
      </c>
      <c r="G161" s="395" t="s">
        <v>2904</v>
      </c>
      <c r="H161" s="395" t="s">
        <v>2905</v>
      </c>
      <c r="I161" s="397">
        <v>0.46499999999999997</v>
      </c>
      <c r="J161" s="397">
        <v>900</v>
      </c>
      <c r="K161" s="398">
        <v>420</v>
      </c>
    </row>
    <row r="162" spans="1:11" ht="14.4" customHeight="1" x14ac:dyDescent="0.3">
      <c r="A162" s="393" t="s">
        <v>450</v>
      </c>
      <c r="B162" s="394" t="s">
        <v>452</v>
      </c>
      <c r="C162" s="395" t="s">
        <v>464</v>
      </c>
      <c r="D162" s="396" t="s">
        <v>465</v>
      </c>
      <c r="E162" s="395" t="s">
        <v>2720</v>
      </c>
      <c r="F162" s="396" t="s">
        <v>2721</v>
      </c>
      <c r="G162" s="395" t="s">
        <v>2985</v>
      </c>
      <c r="H162" s="395" t="s">
        <v>2986</v>
      </c>
      <c r="I162" s="397">
        <v>364</v>
      </c>
      <c r="J162" s="397">
        <v>2</v>
      </c>
      <c r="K162" s="398">
        <v>727.99</v>
      </c>
    </row>
    <row r="163" spans="1:11" ht="14.4" customHeight="1" x14ac:dyDescent="0.3">
      <c r="A163" s="393" t="s">
        <v>450</v>
      </c>
      <c r="B163" s="394" t="s">
        <v>452</v>
      </c>
      <c r="C163" s="395" t="s">
        <v>464</v>
      </c>
      <c r="D163" s="396" t="s">
        <v>465</v>
      </c>
      <c r="E163" s="395" t="s">
        <v>2720</v>
      </c>
      <c r="F163" s="396" t="s">
        <v>2721</v>
      </c>
      <c r="G163" s="395" t="s">
        <v>2987</v>
      </c>
      <c r="H163" s="395" t="s">
        <v>2988</v>
      </c>
      <c r="I163" s="397">
        <v>488.44</v>
      </c>
      <c r="J163" s="397">
        <v>1</v>
      </c>
      <c r="K163" s="398">
        <v>488.44</v>
      </c>
    </row>
    <row r="164" spans="1:11" ht="14.4" customHeight="1" x14ac:dyDescent="0.3">
      <c r="A164" s="393" t="s">
        <v>450</v>
      </c>
      <c r="B164" s="394" t="s">
        <v>452</v>
      </c>
      <c r="C164" s="395" t="s">
        <v>464</v>
      </c>
      <c r="D164" s="396" t="s">
        <v>465</v>
      </c>
      <c r="E164" s="395" t="s">
        <v>2720</v>
      </c>
      <c r="F164" s="396" t="s">
        <v>2721</v>
      </c>
      <c r="G164" s="395" t="s">
        <v>2989</v>
      </c>
      <c r="H164" s="395" t="s">
        <v>2990</v>
      </c>
      <c r="I164" s="397">
        <v>774</v>
      </c>
      <c r="J164" s="397">
        <v>2</v>
      </c>
      <c r="K164" s="398">
        <v>1548</v>
      </c>
    </row>
    <row r="165" spans="1:11" ht="14.4" customHeight="1" x14ac:dyDescent="0.3">
      <c r="A165" s="393" t="s">
        <v>450</v>
      </c>
      <c r="B165" s="394" t="s">
        <v>452</v>
      </c>
      <c r="C165" s="395" t="s">
        <v>464</v>
      </c>
      <c r="D165" s="396" t="s">
        <v>465</v>
      </c>
      <c r="E165" s="395" t="s">
        <v>2720</v>
      </c>
      <c r="F165" s="396" t="s">
        <v>2721</v>
      </c>
      <c r="G165" s="395" t="s">
        <v>2991</v>
      </c>
      <c r="H165" s="395" t="s">
        <v>2992</v>
      </c>
      <c r="I165" s="397">
        <v>916.74</v>
      </c>
      <c r="J165" s="397">
        <v>2</v>
      </c>
      <c r="K165" s="398">
        <v>1833.47</v>
      </c>
    </row>
    <row r="166" spans="1:11" ht="14.4" customHeight="1" x14ac:dyDescent="0.3">
      <c r="A166" s="393" t="s">
        <v>450</v>
      </c>
      <c r="B166" s="394" t="s">
        <v>452</v>
      </c>
      <c r="C166" s="395" t="s">
        <v>464</v>
      </c>
      <c r="D166" s="396" t="s">
        <v>465</v>
      </c>
      <c r="E166" s="395" t="s">
        <v>2720</v>
      </c>
      <c r="F166" s="396" t="s">
        <v>2721</v>
      </c>
      <c r="G166" s="395" t="s">
        <v>2908</v>
      </c>
      <c r="H166" s="395" t="s">
        <v>2909</v>
      </c>
      <c r="I166" s="397">
        <v>254.1</v>
      </c>
      <c r="J166" s="397">
        <v>4</v>
      </c>
      <c r="K166" s="398">
        <v>1016.4</v>
      </c>
    </row>
    <row r="167" spans="1:11" ht="14.4" customHeight="1" x14ac:dyDescent="0.3">
      <c r="A167" s="393" t="s">
        <v>450</v>
      </c>
      <c r="B167" s="394" t="s">
        <v>452</v>
      </c>
      <c r="C167" s="395" t="s">
        <v>464</v>
      </c>
      <c r="D167" s="396" t="s">
        <v>465</v>
      </c>
      <c r="E167" s="395" t="s">
        <v>2720</v>
      </c>
      <c r="F167" s="396" t="s">
        <v>2721</v>
      </c>
      <c r="G167" s="395" t="s">
        <v>2993</v>
      </c>
      <c r="H167" s="395" t="s">
        <v>2994</v>
      </c>
      <c r="I167" s="397">
        <v>40.36</v>
      </c>
      <c r="J167" s="397">
        <v>30</v>
      </c>
      <c r="K167" s="398">
        <v>1210.9000000000001</v>
      </c>
    </row>
    <row r="168" spans="1:11" ht="14.4" customHeight="1" x14ac:dyDescent="0.3">
      <c r="A168" s="393" t="s">
        <v>450</v>
      </c>
      <c r="B168" s="394" t="s">
        <v>452</v>
      </c>
      <c r="C168" s="395" t="s">
        <v>464</v>
      </c>
      <c r="D168" s="396" t="s">
        <v>465</v>
      </c>
      <c r="E168" s="395" t="s">
        <v>2720</v>
      </c>
      <c r="F168" s="396" t="s">
        <v>2721</v>
      </c>
      <c r="G168" s="395" t="s">
        <v>2910</v>
      </c>
      <c r="H168" s="395" t="s">
        <v>2911</v>
      </c>
      <c r="I168" s="397">
        <v>35.090000000000003</v>
      </c>
      <c r="J168" s="397">
        <v>12</v>
      </c>
      <c r="K168" s="398">
        <v>421.08</v>
      </c>
    </row>
    <row r="169" spans="1:11" ht="14.4" customHeight="1" x14ac:dyDescent="0.3">
      <c r="A169" s="393" t="s">
        <v>450</v>
      </c>
      <c r="B169" s="394" t="s">
        <v>452</v>
      </c>
      <c r="C169" s="395" t="s">
        <v>464</v>
      </c>
      <c r="D169" s="396" t="s">
        <v>465</v>
      </c>
      <c r="E169" s="395" t="s">
        <v>2720</v>
      </c>
      <c r="F169" s="396" t="s">
        <v>2721</v>
      </c>
      <c r="G169" s="395" t="s">
        <v>2995</v>
      </c>
      <c r="H169" s="395" t="s">
        <v>2996</v>
      </c>
      <c r="I169" s="397">
        <v>2.82</v>
      </c>
      <c r="J169" s="397">
        <v>100</v>
      </c>
      <c r="K169" s="398">
        <v>282</v>
      </c>
    </row>
    <row r="170" spans="1:11" ht="14.4" customHeight="1" x14ac:dyDescent="0.3">
      <c r="A170" s="393" t="s">
        <v>450</v>
      </c>
      <c r="B170" s="394" t="s">
        <v>452</v>
      </c>
      <c r="C170" s="395" t="s">
        <v>464</v>
      </c>
      <c r="D170" s="396" t="s">
        <v>465</v>
      </c>
      <c r="E170" s="395" t="s">
        <v>2720</v>
      </c>
      <c r="F170" s="396" t="s">
        <v>2721</v>
      </c>
      <c r="G170" s="395" t="s">
        <v>2997</v>
      </c>
      <c r="H170" s="395" t="s">
        <v>2998</v>
      </c>
      <c r="I170" s="397">
        <v>278.3</v>
      </c>
      <c r="J170" s="397">
        <v>3</v>
      </c>
      <c r="K170" s="398">
        <v>834.9</v>
      </c>
    </row>
    <row r="171" spans="1:11" ht="14.4" customHeight="1" x14ac:dyDescent="0.3">
      <c r="A171" s="393" t="s">
        <v>450</v>
      </c>
      <c r="B171" s="394" t="s">
        <v>452</v>
      </c>
      <c r="C171" s="395" t="s">
        <v>464</v>
      </c>
      <c r="D171" s="396" t="s">
        <v>465</v>
      </c>
      <c r="E171" s="395" t="s">
        <v>2720</v>
      </c>
      <c r="F171" s="396" t="s">
        <v>2721</v>
      </c>
      <c r="G171" s="395" t="s">
        <v>2914</v>
      </c>
      <c r="H171" s="395" t="s">
        <v>2915</v>
      </c>
      <c r="I171" s="397">
        <v>29.036666666666665</v>
      </c>
      <c r="J171" s="397">
        <v>60</v>
      </c>
      <c r="K171" s="398">
        <v>1742.24</v>
      </c>
    </row>
    <row r="172" spans="1:11" ht="14.4" customHeight="1" x14ac:dyDescent="0.3">
      <c r="A172" s="393" t="s">
        <v>450</v>
      </c>
      <c r="B172" s="394" t="s">
        <v>452</v>
      </c>
      <c r="C172" s="395" t="s">
        <v>464</v>
      </c>
      <c r="D172" s="396" t="s">
        <v>465</v>
      </c>
      <c r="E172" s="395" t="s">
        <v>2726</v>
      </c>
      <c r="F172" s="396" t="s">
        <v>2727</v>
      </c>
      <c r="G172" s="395" t="s">
        <v>2925</v>
      </c>
      <c r="H172" s="395" t="s">
        <v>2926</v>
      </c>
      <c r="I172" s="397">
        <v>33.729999999999997</v>
      </c>
      <c r="J172" s="397">
        <v>36</v>
      </c>
      <c r="K172" s="398">
        <v>1214.26</v>
      </c>
    </row>
    <row r="173" spans="1:11" ht="14.4" customHeight="1" x14ac:dyDescent="0.3">
      <c r="A173" s="393" t="s">
        <v>450</v>
      </c>
      <c r="B173" s="394" t="s">
        <v>452</v>
      </c>
      <c r="C173" s="395" t="s">
        <v>464</v>
      </c>
      <c r="D173" s="396" t="s">
        <v>465</v>
      </c>
      <c r="E173" s="395" t="s">
        <v>2728</v>
      </c>
      <c r="F173" s="396" t="s">
        <v>2729</v>
      </c>
      <c r="G173" s="395" t="s">
        <v>2935</v>
      </c>
      <c r="H173" s="395" t="s">
        <v>2936</v>
      </c>
      <c r="I173" s="397">
        <v>0.3</v>
      </c>
      <c r="J173" s="397">
        <v>900</v>
      </c>
      <c r="K173" s="398">
        <v>270</v>
      </c>
    </row>
    <row r="174" spans="1:11" ht="14.4" customHeight="1" x14ac:dyDescent="0.3">
      <c r="A174" s="393" t="s">
        <v>450</v>
      </c>
      <c r="B174" s="394" t="s">
        <v>452</v>
      </c>
      <c r="C174" s="395" t="s">
        <v>464</v>
      </c>
      <c r="D174" s="396" t="s">
        <v>465</v>
      </c>
      <c r="E174" s="395" t="s">
        <v>2728</v>
      </c>
      <c r="F174" s="396" t="s">
        <v>2729</v>
      </c>
      <c r="G174" s="395" t="s">
        <v>2937</v>
      </c>
      <c r="H174" s="395" t="s">
        <v>2938</v>
      </c>
      <c r="I174" s="397">
        <v>0.3</v>
      </c>
      <c r="J174" s="397">
        <v>500</v>
      </c>
      <c r="K174" s="398">
        <v>150</v>
      </c>
    </row>
    <row r="175" spans="1:11" ht="14.4" customHeight="1" x14ac:dyDescent="0.3">
      <c r="A175" s="393" t="s">
        <v>450</v>
      </c>
      <c r="B175" s="394" t="s">
        <v>452</v>
      </c>
      <c r="C175" s="395" t="s">
        <v>464</v>
      </c>
      <c r="D175" s="396" t="s">
        <v>465</v>
      </c>
      <c r="E175" s="395" t="s">
        <v>2728</v>
      </c>
      <c r="F175" s="396" t="s">
        <v>2729</v>
      </c>
      <c r="G175" s="395" t="s">
        <v>2943</v>
      </c>
      <c r="H175" s="395" t="s">
        <v>2944</v>
      </c>
      <c r="I175" s="397">
        <v>0.30499999999999999</v>
      </c>
      <c r="J175" s="397">
        <v>900</v>
      </c>
      <c r="K175" s="398">
        <v>276</v>
      </c>
    </row>
    <row r="176" spans="1:11" ht="14.4" customHeight="1" x14ac:dyDescent="0.3">
      <c r="A176" s="393" t="s">
        <v>450</v>
      </c>
      <c r="B176" s="394" t="s">
        <v>452</v>
      </c>
      <c r="C176" s="395" t="s">
        <v>464</v>
      </c>
      <c r="D176" s="396" t="s">
        <v>465</v>
      </c>
      <c r="E176" s="395" t="s">
        <v>2730</v>
      </c>
      <c r="F176" s="396" t="s">
        <v>2731</v>
      </c>
      <c r="G176" s="395" t="s">
        <v>2949</v>
      </c>
      <c r="H176" s="395" t="s">
        <v>2950</v>
      </c>
      <c r="I176" s="397">
        <v>0.78</v>
      </c>
      <c r="J176" s="397">
        <v>4000</v>
      </c>
      <c r="K176" s="398">
        <v>3220</v>
      </c>
    </row>
    <row r="177" spans="1:11" ht="14.4" customHeight="1" x14ac:dyDescent="0.3">
      <c r="A177" s="393" t="s">
        <v>450</v>
      </c>
      <c r="B177" s="394" t="s">
        <v>452</v>
      </c>
      <c r="C177" s="395" t="s">
        <v>464</v>
      </c>
      <c r="D177" s="396" t="s">
        <v>465</v>
      </c>
      <c r="E177" s="395" t="s">
        <v>2730</v>
      </c>
      <c r="F177" s="396" t="s">
        <v>2731</v>
      </c>
      <c r="G177" s="395" t="s">
        <v>2953</v>
      </c>
      <c r="H177" s="395" t="s">
        <v>2954</v>
      </c>
      <c r="I177" s="397">
        <v>7.5</v>
      </c>
      <c r="J177" s="397">
        <v>50</v>
      </c>
      <c r="K177" s="398">
        <v>375</v>
      </c>
    </row>
    <row r="178" spans="1:11" ht="14.4" customHeight="1" x14ac:dyDescent="0.3">
      <c r="A178" s="393" t="s">
        <v>450</v>
      </c>
      <c r="B178" s="394" t="s">
        <v>452</v>
      </c>
      <c r="C178" s="395" t="s">
        <v>464</v>
      </c>
      <c r="D178" s="396" t="s">
        <v>465</v>
      </c>
      <c r="E178" s="395" t="s">
        <v>2730</v>
      </c>
      <c r="F178" s="396" t="s">
        <v>2731</v>
      </c>
      <c r="G178" s="395" t="s">
        <v>2955</v>
      </c>
      <c r="H178" s="395" t="s">
        <v>2956</v>
      </c>
      <c r="I178" s="397">
        <v>7.5</v>
      </c>
      <c r="J178" s="397">
        <v>150</v>
      </c>
      <c r="K178" s="398">
        <v>1125</v>
      </c>
    </row>
    <row r="179" spans="1:11" ht="14.4" customHeight="1" x14ac:dyDescent="0.3">
      <c r="A179" s="393" t="s">
        <v>450</v>
      </c>
      <c r="B179" s="394" t="s">
        <v>452</v>
      </c>
      <c r="C179" s="395" t="s">
        <v>464</v>
      </c>
      <c r="D179" s="396" t="s">
        <v>465</v>
      </c>
      <c r="E179" s="395" t="s">
        <v>2730</v>
      </c>
      <c r="F179" s="396" t="s">
        <v>2731</v>
      </c>
      <c r="G179" s="395" t="s">
        <v>2999</v>
      </c>
      <c r="H179" s="395" t="s">
        <v>3000</v>
      </c>
      <c r="I179" s="397">
        <v>10.93</v>
      </c>
      <c r="J179" s="397">
        <v>120</v>
      </c>
      <c r="K179" s="398">
        <v>1308.8</v>
      </c>
    </row>
    <row r="180" spans="1:11" ht="14.4" customHeight="1" x14ac:dyDescent="0.3">
      <c r="A180" s="393" t="s">
        <v>450</v>
      </c>
      <c r="B180" s="394" t="s">
        <v>452</v>
      </c>
      <c r="C180" s="395" t="s">
        <v>464</v>
      </c>
      <c r="D180" s="396" t="s">
        <v>465</v>
      </c>
      <c r="E180" s="395" t="s">
        <v>2730</v>
      </c>
      <c r="F180" s="396" t="s">
        <v>2731</v>
      </c>
      <c r="G180" s="395" t="s">
        <v>2959</v>
      </c>
      <c r="H180" s="395" t="s">
        <v>2960</v>
      </c>
      <c r="I180" s="397">
        <v>10.685</v>
      </c>
      <c r="J180" s="397">
        <v>80</v>
      </c>
      <c r="K180" s="398">
        <v>854.8</v>
      </c>
    </row>
    <row r="181" spans="1:11" ht="14.4" customHeight="1" x14ac:dyDescent="0.3">
      <c r="A181" s="393" t="s">
        <v>450</v>
      </c>
      <c r="B181" s="394" t="s">
        <v>452</v>
      </c>
      <c r="C181" s="395" t="s">
        <v>464</v>
      </c>
      <c r="D181" s="396" t="s">
        <v>465</v>
      </c>
      <c r="E181" s="395" t="s">
        <v>2730</v>
      </c>
      <c r="F181" s="396" t="s">
        <v>2731</v>
      </c>
      <c r="G181" s="395" t="s">
        <v>2961</v>
      </c>
      <c r="H181" s="395" t="s">
        <v>2962</v>
      </c>
      <c r="I181" s="397">
        <v>0.78</v>
      </c>
      <c r="J181" s="397">
        <v>2900</v>
      </c>
      <c r="K181" s="398">
        <v>2258</v>
      </c>
    </row>
    <row r="182" spans="1:11" ht="14.4" customHeight="1" x14ac:dyDescent="0.3">
      <c r="A182" s="393" t="s">
        <v>450</v>
      </c>
      <c r="B182" s="394" t="s">
        <v>452</v>
      </c>
      <c r="C182" s="395" t="s">
        <v>464</v>
      </c>
      <c r="D182" s="396" t="s">
        <v>465</v>
      </c>
      <c r="E182" s="395" t="s">
        <v>2732</v>
      </c>
      <c r="F182" s="396" t="s">
        <v>2733</v>
      </c>
      <c r="G182" s="395" t="s">
        <v>2963</v>
      </c>
      <c r="H182" s="395" t="s">
        <v>2964</v>
      </c>
      <c r="I182" s="397">
        <v>188.76</v>
      </c>
      <c r="J182" s="397">
        <v>2</v>
      </c>
      <c r="K182" s="398">
        <v>377.52</v>
      </c>
    </row>
    <row r="183" spans="1:11" ht="14.4" customHeight="1" x14ac:dyDescent="0.3">
      <c r="A183" s="393" t="s">
        <v>450</v>
      </c>
      <c r="B183" s="394" t="s">
        <v>452</v>
      </c>
      <c r="C183" s="395" t="s">
        <v>466</v>
      </c>
      <c r="D183" s="396" t="s">
        <v>467</v>
      </c>
      <c r="E183" s="395" t="s">
        <v>2718</v>
      </c>
      <c r="F183" s="396" t="s">
        <v>2719</v>
      </c>
      <c r="G183" s="395" t="s">
        <v>2734</v>
      </c>
      <c r="H183" s="395" t="s">
        <v>2735</v>
      </c>
      <c r="I183" s="397">
        <v>99.05</v>
      </c>
      <c r="J183" s="397">
        <v>1</v>
      </c>
      <c r="K183" s="398">
        <v>99.05</v>
      </c>
    </row>
    <row r="184" spans="1:11" ht="14.4" customHeight="1" x14ac:dyDescent="0.3">
      <c r="A184" s="393" t="s">
        <v>450</v>
      </c>
      <c r="B184" s="394" t="s">
        <v>452</v>
      </c>
      <c r="C184" s="395" t="s">
        <v>466</v>
      </c>
      <c r="D184" s="396" t="s">
        <v>467</v>
      </c>
      <c r="E184" s="395" t="s">
        <v>2718</v>
      </c>
      <c r="F184" s="396" t="s">
        <v>2719</v>
      </c>
      <c r="G184" s="395" t="s">
        <v>2736</v>
      </c>
      <c r="H184" s="395" t="s">
        <v>2737</v>
      </c>
      <c r="I184" s="397">
        <v>156.15</v>
      </c>
      <c r="J184" s="397">
        <v>1</v>
      </c>
      <c r="K184" s="398">
        <v>156.15</v>
      </c>
    </row>
    <row r="185" spans="1:11" ht="14.4" customHeight="1" x14ac:dyDescent="0.3">
      <c r="A185" s="393" t="s">
        <v>450</v>
      </c>
      <c r="B185" s="394" t="s">
        <v>452</v>
      </c>
      <c r="C185" s="395" t="s">
        <v>466</v>
      </c>
      <c r="D185" s="396" t="s">
        <v>467</v>
      </c>
      <c r="E185" s="395" t="s">
        <v>2718</v>
      </c>
      <c r="F185" s="396" t="s">
        <v>2719</v>
      </c>
      <c r="G185" s="395" t="s">
        <v>2742</v>
      </c>
      <c r="H185" s="395" t="s">
        <v>2743</v>
      </c>
      <c r="I185" s="397">
        <v>2.3828571428571435</v>
      </c>
      <c r="J185" s="397">
        <v>1600</v>
      </c>
      <c r="K185" s="398">
        <v>3812</v>
      </c>
    </row>
    <row r="186" spans="1:11" ht="14.4" customHeight="1" x14ac:dyDescent="0.3">
      <c r="A186" s="393" t="s">
        <v>450</v>
      </c>
      <c r="B186" s="394" t="s">
        <v>452</v>
      </c>
      <c r="C186" s="395" t="s">
        <v>466</v>
      </c>
      <c r="D186" s="396" t="s">
        <v>467</v>
      </c>
      <c r="E186" s="395" t="s">
        <v>2718</v>
      </c>
      <c r="F186" s="396" t="s">
        <v>2719</v>
      </c>
      <c r="G186" s="395" t="s">
        <v>2744</v>
      </c>
      <c r="H186" s="395" t="s">
        <v>2745</v>
      </c>
      <c r="I186" s="397">
        <v>3.0950000000000002</v>
      </c>
      <c r="J186" s="397">
        <v>2100</v>
      </c>
      <c r="K186" s="398">
        <v>6499</v>
      </c>
    </row>
    <row r="187" spans="1:11" ht="14.4" customHeight="1" x14ac:dyDescent="0.3">
      <c r="A187" s="393" t="s">
        <v>450</v>
      </c>
      <c r="B187" s="394" t="s">
        <v>452</v>
      </c>
      <c r="C187" s="395" t="s">
        <v>466</v>
      </c>
      <c r="D187" s="396" t="s">
        <v>467</v>
      </c>
      <c r="E187" s="395" t="s">
        <v>2718</v>
      </c>
      <c r="F187" s="396" t="s">
        <v>2719</v>
      </c>
      <c r="G187" s="395" t="s">
        <v>2746</v>
      </c>
      <c r="H187" s="395" t="s">
        <v>2747</v>
      </c>
      <c r="I187" s="397">
        <v>3.7771428571428571</v>
      </c>
      <c r="J187" s="397">
        <v>1500</v>
      </c>
      <c r="K187" s="398">
        <v>5663</v>
      </c>
    </row>
    <row r="188" spans="1:11" ht="14.4" customHeight="1" x14ac:dyDescent="0.3">
      <c r="A188" s="393" t="s">
        <v>450</v>
      </c>
      <c r="B188" s="394" t="s">
        <v>452</v>
      </c>
      <c r="C188" s="395" t="s">
        <v>466</v>
      </c>
      <c r="D188" s="396" t="s">
        <v>467</v>
      </c>
      <c r="E188" s="395" t="s">
        <v>2718</v>
      </c>
      <c r="F188" s="396" t="s">
        <v>2719</v>
      </c>
      <c r="G188" s="395" t="s">
        <v>3001</v>
      </c>
      <c r="H188" s="395" t="s">
        <v>3002</v>
      </c>
      <c r="I188" s="397">
        <v>7.31</v>
      </c>
      <c r="J188" s="397">
        <v>100</v>
      </c>
      <c r="K188" s="398">
        <v>731</v>
      </c>
    </row>
    <row r="189" spans="1:11" ht="14.4" customHeight="1" x14ac:dyDescent="0.3">
      <c r="A189" s="393" t="s">
        <v>450</v>
      </c>
      <c r="B189" s="394" t="s">
        <v>452</v>
      </c>
      <c r="C189" s="395" t="s">
        <v>466</v>
      </c>
      <c r="D189" s="396" t="s">
        <v>467</v>
      </c>
      <c r="E189" s="395" t="s">
        <v>2718</v>
      </c>
      <c r="F189" s="396" t="s">
        <v>2719</v>
      </c>
      <c r="G189" s="395" t="s">
        <v>3003</v>
      </c>
      <c r="H189" s="395" t="s">
        <v>3004</v>
      </c>
      <c r="I189" s="397">
        <v>12.094999999999999</v>
      </c>
      <c r="J189" s="397">
        <v>60</v>
      </c>
      <c r="K189" s="398">
        <v>725.7</v>
      </c>
    </row>
    <row r="190" spans="1:11" ht="14.4" customHeight="1" x14ac:dyDescent="0.3">
      <c r="A190" s="393" t="s">
        <v>450</v>
      </c>
      <c r="B190" s="394" t="s">
        <v>452</v>
      </c>
      <c r="C190" s="395" t="s">
        <v>466</v>
      </c>
      <c r="D190" s="396" t="s">
        <v>467</v>
      </c>
      <c r="E190" s="395" t="s">
        <v>2718</v>
      </c>
      <c r="F190" s="396" t="s">
        <v>2719</v>
      </c>
      <c r="G190" s="395" t="s">
        <v>3005</v>
      </c>
      <c r="H190" s="395" t="s">
        <v>3006</v>
      </c>
      <c r="I190" s="397">
        <v>9.7512499999999989</v>
      </c>
      <c r="J190" s="397">
        <v>500</v>
      </c>
      <c r="K190" s="398">
        <v>4875.5</v>
      </c>
    </row>
    <row r="191" spans="1:11" ht="14.4" customHeight="1" x14ac:dyDescent="0.3">
      <c r="A191" s="393" t="s">
        <v>450</v>
      </c>
      <c r="B191" s="394" t="s">
        <v>452</v>
      </c>
      <c r="C191" s="395" t="s">
        <v>466</v>
      </c>
      <c r="D191" s="396" t="s">
        <v>467</v>
      </c>
      <c r="E191" s="395" t="s">
        <v>2718</v>
      </c>
      <c r="F191" s="396" t="s">
        <v>2719</v>
      </c>
      <c r="G191" s="395" t="s">
        <v>3007</v>
      </c>
      <c r="H191" s="395" t="s">
        <v>3008</v>
      </c>
      <c r="I191" s="397">
        <v>17.572222222222223</v>
      </c>
      <c r="J191" s="397">
        <v>1880</v>
      </c>
      <c r="K191" s="398">
        <v>33017.32</v>
      </c>
    </row>
    <row r="192" spans="1:11" ht="14.4" customHeight="1" x14ac:dyDescent="0.3">
      <c r="A192" s="393" t="s">
        <v>450</v>
      </c>
      <c r="B192" s="394" t="s">
        <v>452</v>
      </c>
      <c r="C192" s="395" t="s">
        <v>466</v>
      </c>
      <c r="D192" s="396" t="s">
        <v>467</v>
      </c>
      <c r="E192" s="395" t="s">
        <v>2718</v>
      </c>
      <c r="F192" s="396" t="s">
        <v>2719</v>
      </c>
      <c r="G192" s="395" t="s">
        <v>2752</v>
      </c>
      <c r="H192" s="395" t="s">
        <v>2753</v>
      </c>
      <c r="I192" s="397">
        <v>85.15</v>
      </c>
      <c r="J192" s="397">
        <v>1</v>
      </c>
      <c r="K192" s="398">
        <v>85.15</v>
      </c>
    </row>
    <row r="193" spans="1:11" ht="14.4" customHeight="1" x14ac:dyDescent="0.3">
      <c r="A193" s="393" t="s">
        <v>450</v>
      </c>
      <c r="B193" s="394" t="s">
        <v>452</v>
      </c>
      <c r="C193" s="395" t="s">
        <v>466</v>
      </c>
      <c r="D193" s="396" t="s">
        <v>467</v>
      </c>
      <c r="E193" s="395" t="s">
        <v>2718</v>
      </c>
      <c r="F193" s="396" t="s">
        <v>2719</v>
      </c>
      <c r="G193" s="395" t="s">
        <v>2756</v>
      </c>
      <c r="H193" s="395" t="s">
        <v>2757</v>
      </c>
      <c r="I193" s="397">
        <v>7.5971428571428579</v>
      </c>
      <c r="J193" s="397">
        <v>432</v>
      </c>
      <c r="K193" s="398">
        <v>3282.1200000000003</v>
      </c>
    </row>
    <row r="194" spans="1:11" ht="14.4" customHeight="1" x14ac:dyDescent="0.3">
      <c r="A194" s="393" t="s">
        <v>450</v>
      </c>
      <c r="B194" s="394" t="s">
        <v>452</v>
      </c>
      <c r="C194" s="395" t="s">
        <v>466</v>
      </c>
      <c r="D194" s="396" t="s">
        <v>467</v>
      </c>
      <c r="E194" s="395" t="s">
        <v>2718</v>
      </c>
      <c r="F194" s="396" t="s">
        <v>2719</v>
      </c>
      <c r="G194" s="395" t="s">
        <v>2758</v>
      </c>
      <c r="H194" s="395" t="s">
        <v>2759</v>
      </c>
      <c r="I194" s="397">
        <v>26.954000000000001</v>
      </c>
      <c r="J194" s="397">
        <v>168</v>
      </c>
      <c r="K194" s="398">
        <v>4542.4800000000005</v>
      </c>
    </row>
    <row r="195" spans="1:11" ht="14.4" customHeight="1" x14ac:dyDescent="0.3">
      <c r="A195" s="393" t="s">
        <v>450</v>
      </c>
      <c r="B195" s="394" t="s">
        <v>452</v>
      </c>
      <c r="C195" s="395" t="s">
        <v>466</v>
      </c>
      <c r="D195" s="396" t="s">
        <v>467</v>
      </c>
      <c r="E195" s="395" t="s">
        <v>2718</v>
      </c>
      <c r="F195" s="396" t="s">
        <v>2719</v>
      </c>
      <c r="G195" s="395" t="s">
        <v>2760</v>
      </c>
      <c r="H195" s="395" t="s">
        <v>2761</v>
      </c>
      <c r="I195" s="397">
        <v>39.659999999999997</v>
      </c>
      <c r="J195" s="397">
        <v>6</v>
      </c>
      <c r="K195" s="398">
        <v>237.96</v>
      </c>
    </row>
    <row r="196" spans="1:11" ht="14.4" customHeight="1" x14ac:dyDescent="0.3">
      <c r="A196" s="393" t="s">
        <v>450</v>
      </c>
      <c r="B196" s="394" t="s">
        <v>452</v>
      </c>
      <c r="C196" s="395" t="s">
        <v>466</v>
      </c>
      <c r="D196" s="396" t="s">
        <v>467</v>
      </c>
      <c r="E196" s="395" t="s">
        <v>2718</v>
      </c>
      <c r="F196" s="396" t="s">
        <v>2719</v>
      </c>
      <c r="G196" s="395" t="s">
        <v>2762</v>
      </c>
      <c r="H196" s="395" t="s">
        <v>2763</v>
      </c>
      <c r="I196" s="397">
        <v>23.133333333333336</v>
      </c>
      <c r="J196" s="397">
        <v>500</v>
      </c>
      <c r="K196" s="398">
        <v>11518</v>
      </c>
    </row>
    <row r="197" spans="1:11" ht="14.4" customHeight="1" x14ac:dyDescent="0.3">
      <c r="A197" s="393" t="s">
        <v>450</v>
      </c>
      <c r="B197" s="394" t="s">
        <v>452</v>
      </c>
      <c r="C197" s="395" t="s">
        <v>466</v>
      </c>
      <c r="D197" s="396" t="s">
        <v>467</v>
      </c>
      <c r="E197" s="395" t="s">
        <v>2718</v>
      </c>
      <c r="F197" s="396" t="s">
        <v>2719</v>
      </c>
      <c r="G197" s="395" t="s">
        <v>2764</v>
      </c>
      <c r="H197" s="395" t="s">
        <v>2765</v>
      </c>
      <c r="I197" s="397">
        <v>30.142222222222227</v>
      </c>
      <c r="J197" s="397">
        <v>480</v>
      </c>
      <c r="K197" s="398">
        <v>14469.6</v>
      </c>
    </row>
    <row r="198" spans="1:11" ht="14.4" customHeight="1" x14ac:dyDescent="0.3">
      <c r="A198" s="393" t="s">
        <v>450</v>
      </c>
      <c r="B198" s="394" t="s">
        <v>452</v>
      </c>
      <c r="C198" s="395" t="s">
        <v>466</v>
      </c>
      <c r="D198" s="396" t="s">
        <v>467</v>
      </c>
      <c r="E198" s="395" t="s">
        <v>2718</v>
      </c>
      <c r="F198" s="396" t="s">
        <v>2719</v>
      </c>
      <c r="G198" s="395" t="s">
        <v>2766</v>
      </c>
      <c r="H198" s="395" t="s">
        <v>2767</v>
      </c>
      <c r="I198" s="397">
        <v>1.1599999999999999</v>
      </c>
      <c r="J198" s="397">
        <v>5000</v>
      </c>
      <c r="K198" s="398">
        <v>5800</v>
      </c>
    </row>
    <row r="199" spans="1:11" ht="14.4" customHeight="1" x14ac:dyDescent="0.3">
      <c r="A199" s="393" t="s">
        <v>450</v>
      </c>
      <c r="B199" s="394" t="s">
        <v>452</v>
      </c>
      <c r="C199" s="395" t="s">
        <v>466</v>
      </c>
      <c r="D199" s="396" t="s">
        <v>467</v>
      </c>
      <c r="E199" s="395" t="s">
        <v>2718</v>
      </c>
      <c r="F199" s="396" t="s">
        <v>2719</v>
      </c>
      <c r="G199" s="395" t="s">
        <v>2768</v>
      </c>
      <c r="H199" s="395" t="s">
        <v>2769</v>
      </c>
      <c r="I199" s="397">
        <v>1.5866666666666669</v>
      </c>
      <c r="J199" s="397">
        <v>2200</v>
      </c>
      <c r="K199" s="398">
        <v>3486</v>
      </c>
    </row>
    <row r="200" spans="1:11" ht="14.4" customHeight="1" x14ac:dyDescent="0.3">
      <c r="A200" s="393" t="s">
        <v>450</v>
      </c>
      <c r="B200" s="394" t="s">
        <v>452</v>
      </c>
      <c r="C200" s="395" t="s">
        <v>466</v>
      </c>
      <c r="D200" s="396" t="s">
        <v>467</v>
      </c>
      <c r="E200" s="395" t="s">
        <v>2718</v>
      </c>
      <c r="F200" s="396" t="s">
        <v>2719</v>
      </c>
      <c r="G200" s="395" t="s">
        <v>2770</v>
      </c>
      <c r="H200" s="395" t="s">
        <v>2771</v>
      </c>
      <c r="I200" s="397">
        <v>0.59</v>
      </c>
      <c r="J200" s="397">
        <v>1800</v>
      </c>
      <c r="K200" s="398">
        <v>1062</v>
      </c>
    </row>
    <row r="201" spans="1:11" ht="14.4" customHeight="1" x14ac:dyDescent="0.3">
      <c r="A201" s="393" t="s">
        <v>450</v>
      </c>
      <c r="B201" s="394" t="s">
        <v>452</v>
      </c>
      <c r="C201" s="395" t="s">
        <v>466</v>
      </c>
      <c r="D201" s="396" t="s">
        <v>467</v>
      </c>
      <c r="E201" s="395" t="s">
        <v>2718</v>
      </c>
      <c r="F201" s="396" t="s">
        <v>2719</v>
      </c>
      <c r="G201" s="395" t="s">
        <v>2772</v>
      </c>
      <c r="H201" s="395" t="s">
        <v>2773</v>
      </c>
      <c r="I201" s="397">
        <v>4.251666666666666</v>
      </c>
      <c r="J201" s="397">
        <v>1200</v>
      </c>
      <c r="K201" s="398">
        <v>5102</v>
      </c>
    </row>
    <row r="202" spans="1:11" ht="14.4" customHeight="1" x14ac:dyDescent="0.3">
      <c r="A202" s="393" t="s">
        <v>450</v>
      </c>
      <c r="B202" s="394" t="s">
        <v>452</v>
      </c>
      <c r="C202" s="395" t="s">
        <v>466</v>
      </c>
      <c r="D202" s="396" t="s">
        <v>467</v>
      </c>
      <c r="E202" s="395" t="s">
        <v>2718</v>
      </c>
      <c r="F202" s="396" t="s">
        <v>2719</v>
      </c>
      <c r="G202" s="395" t="s">
        <v>2774</v>
      </c>
      <c r="H202" s="395" t="s">
        <v>2775</v>
      </c>
      <c r="I202" s="397">
        <v>8.6049999999999986</v>
      </c>
      <c r="J202" s="397">
        <v>504</v>
      </c>
      <c r="K202" s="398">
        <v>4336.92</v>
      </c>
    </row>
    <row r="203" spans="1:11" ht="14.4" customHeight="1" x14ac:dyDescent="0.3">
      <c r="A203" s="393" t="s">
        <v>450</v>
      </c>
      <c r="B203" s="394" t="s">
        <v>452</v>
      </c>
      <c r="C203" s="395" t="s">
        <v>466</v>
      </c>
      <c r="D203" s="396" t="s">
        <v>467</v>
      </c>
      <c r="E203" s="395" t="s">
        <v>2718</v>
      </c>
      <c r="F203" s="396" t="s">
        <v>2719</v>
      </c>
      <c r="G203" s="395" t="s">
        <v>2776</v>
      </c>
      <c r="H203" s="395" t="s">
        <v>2777</v>
      </c>
      <c r="I203" s="397">
        <v>26.324999999999999</v>
      </c>
      <c r="J203" s="397">
        <v>48</v>
      </c>
      <c r="K203" s="398">
        <v>1263.5999999999999</v>
      </c>
    </row>
    <row r="204" spans="1:11" ht="14.4" customHeight="1" x14ac:dyDescent="0.3">
      <c r="A204" s="393" t="s">
        <v>450</v>
      </c>
      <c r="B204" s="394" t="s">
        <v>452</v>
      </c>
      <c r="C204" s="395" t="s">
        <v>466</v>
      </c>
      <c r="D204" s="396" t="s">
        <v>467</v>
      </c>
      <c r="E204" s="395" t="s">
        <v>2718</v>
      </c>
      <c r="F204" s="396" t="s">
        <v>2719</v>
      </c>
      <c r="G204" s="395" t="s">
        <v>2778</v>
      </c>
      <c r="H204" s="395" t="s">
        <v>2779</v>
      </c>
      <c r="I204" s="397">
        <v>11.96</v>
      </c>
      <c r="J204" s="397">
        <v>120</v>
      </c>
      <c r="K204" s="398">
        <v>1435.3000000000002</v>
      </c>
    </row>
    <row r="205" spans="1:11" ht="14.4" customHeight="1" x14ac:dyDescent="0.3">
      <c r="A205" s="393" t="s">
        <v>450</v>
      </c>
      <c r="B205" s="394" t="s">
        <v>452</v>
      </c>
      <c r="C205" s="395" t="s">
        <v>466</v>
      </c>
      <c r="D205" s="396" t="s">
        <v>467</v>
      </c>
      <c r="E205" s="395" t="s">
        <v>2718</v>
      </c>
      <c r="F205" s="396" t="s">
        <v>2719</v>
      </c>
      <c r="G205" s="395" t="s">
        <v>2780</v>
      </c>
      <c r="H205" s="395" t="s">
        <v>2781</v>
      </c>
      <c r="I205" s="397">
        <v>7.57</v>
      </c>
      <c r="J205" s="397">
        <v>70</v>
      </c>
      <c r="K205" s="398">
        <v>529.61</v>
      </c>
    </row>
    <row r="206" spans="1:11" ht="14.4" customHeight="1" x14ac:dyDescent="0.3">
      <c r="A206" s="393" t="s">
        <v>450</v>
      </c>
      <c r="B206" s="394" t="s">
        <v>452</v>
      </c>
      <c r="C206" s="395" t="s">
        <v>466</v>
      </c>
      <c r="D206" s="396" t="s">
        <v>467</v>
      </c>
      <c r="E206" s="395" t="s">
        <v>2718</v>
      </c>
      <c r="F206" s="396" t="s">
        <v>2719</v>
      </c>
      <c r="G206" s="395" t="s">
        <v>3009</v>
      </c>
      <c r="H206" s="395" t="s">
        <v>3010</v>
      </c>
      <c r="I206" s="397">
        <v>27.74</v>
      </c>
      <c r="J206" s="397">
        <v>30</v>
      </c>
      <c r="K206" s="398">
        <v>832.14</v>
      </c>
    </row>
    <row r="207" spans="1:11" ht="14.4" customHeight="1" x14ac:dyDescent="0.3">
      <c r="A207" s="393" t="s">
        <v>450</v>
      </c>
      <c r="B207" s="394" t="s">
        <v>452</v>
      </c>
      <c r="C207" s="395" t="s">
        <v>466</v>
      </c>
      <c r="D207" s="396" t="s">
        <v>467</v>
      </c>
      <c r="E207" s="395" t="s">
        <v>2718</v>
      </c>
      <c r="F207" s="396" t="s">
        <v>2719</v>
      </c>
      <c r="G207" s="395" t="s">
        <v>2782</v>
      </c>
      <c r="H207" s="395" t="s">
        <v>2783</v>
      </c>
      <c r="I207" s="397">
        <v>17.46</v>
      </c>
      <c r="J207" s="397">
        <v>30</v>
      </c>
      <c r="K207" s="398">
        <v>523.70000000000005</v>
      </c>
    </row>
    <row r="208" spans="1:11" ht="14.4" customHeight="1" x14ac:dyDescent="0.3">
      <c r="A208" s="393" t="s">
        <v>450</v>
      </c>
      <c r="B208" s="394" t="s">
        <v>452</v>
      </c>
      <c r="C208" s="395" t="s">
        <v>466</v>
      </c>
      <c r="D208" s="396" t="s">
        <v>467</v>
      </c>
      <c r="E208" s="395" t="s">
        <v>2718</v>
      </c>
      <c r="F208" s="396" t="s">
        <v>2719</v>
      </c>
      <c r="G208" s="395" t="s">
        <v>3011</v>
      </c>
      <c r="H208" s="395" t="s">
        <v>3012</v>
      </c>
      <c r="I208" s="397">
        <v>11.117142857142856</v>
      </c>
      <c r="J208" s="397">
        <v>840</v>
      </c>
      <c r="K208" s="398">
        <v>9336.81</v>
      </c>
    </row>
    <row r="209" spans="1:11" ht="14.4" customHeight="1" x14ac:dyDescent="0.3">
      <c r="A209" s="393" t="s">
        <v>450</v>
      </c>
      <c r="B209" s="394" t="s">
        <v>452</v>
      </c>
      <c r="C209" s="395" t="s">
        <v>466</v>
      </c>
      <c r="D209" s="396" t="s">
        <v>467</v>
      </c>
      <c r="E209" s="395" t="s">
        <v>2718</v>
      </c>
      <c r="F209" s="396" t="s">
        <v>2719</v>
      </c>
      <c r="G209" s="395" t="s">
        <v>3013</v>
      </c>
      <c r="H209" s="395" t="s">
        <v>3014</v>
      </c>
      <c r="I209" s="397">
        <v>1.23</v>
      </c>
      <c r="J209" s="397">
        <v>6500</v>
      </c>
      <c r="K209" s="398">
        <v>7995</v>
      </c>
    </row>
    <row r="210" spans="1:11" ht="14.4" customHeight="1" x14ac:dyDescent="0.3">
      <c r="A210" s="393" t="s">
        <v>450</v>
      </c>
      <c r="B210" s="394" t="s">
        <v>452</v>
      </c>
      <c r="C210" s="395" t="s">
        <v>466</v>
      </c>
      <c r="D210" s="396" t="s">
        <v>467</v>
      </c>
      <c r="E210" s="395" t="s">
        <v>2718</v>
      </c>
      <c r="F210" s="396" t="s">
        <v>2719</v>
      </c>
      <c r="G210" s="395" t="s">
        <v>3015</v>
      </c>
      <c r="H210" s="395" t="s">
        <v>3016</v>
      </c>
      <c r="I210" s="397">
        <v>9.5911111111111111</v>
      </c>
      <c r="J210" s="397">
        <v>1320</v>
      </c>
      <c r="K210" s="398">
        <v>12640.27</v>
      </c>
    </row>
    <row r="211" spans="1:11" ht="14.4" customHeight="1" x14ac:dyDescent="0.3">
      <c r="A211" s="393" t="s">
        <v>450</v>
      </c>
      <c r="B211" s="394" t="s">
        <v>452</v>
      </c>
      <c r="C211" s="395" t="s">
        <v>466</v>
      </c>
      <c r="D211" s="396" t="s">
        <v>467</v>
      </c>
      <c r="E211" s="395" t="s">
        <v>2718</v>
      </c>
      <c r="F211" s="396" t="s">
        <v>2719</v>
      </c>
      <c r="G211" s="395" t="s">
        <v>3017</v>
      </c>
      <c r="H211" s="395" t="s">
        <v>3018</v>
      </c>
      <c r="I211" s="397">
        <v>9.98</v>
      </c>
      <c r="J211" s="397">
        <v>300</v>
      </c>
      <c r="K211" s="398">
        <v>2994</v>
      </c>
    </row>
    <row r="212" spans="1:11" ht="14.4" customHeight="1" x14ac:dyDescent="0.3">
      <c r="A212" s="393" t="s">
        <v>450</v>
      </c>
      <c r="B212" s="394" t="s">
        <v>452</v>
      </c>
      <c r="C212" s="395" t="s">
        <v>466</v>
      </c>
      <c r="D212" s="396" t="s">
        <v>467</v>
      </c>
      <c r="E212" s="395" t="s">
        <v>2718</v>
      </c>
      <c r="F212" s="396" t="s">
        <v>2719</v>
      </c>
      <c r="G212" s="395" t="s">
        <v>2784</v>
      </c>
      <c r="H212" s="395" t="s">
        <v>2785</v>
      </c>
      <c r="I212" s="397">
        <v>0.36499999999999999</v>
      </c>
      <c r="J212" s="397">
        <v>897</v>
      </c>
      <c r="K212" s="398">
        <v>325.77999999999997</v>
      </c>
    </row>
    <row r="213" spans="1:11" ht="14.4" customHeight="1" x14ac:dyDescent="0.3">
      <c r="A213" s="393" t="s">
        <v>450</v>
      </c>
      <c r="B213" s="394" t="s">
        <v>452</v>
      </c>
      <c r="C213" s="395" t="s">
        <v>466</v>
      </c>
      <c r="D213" s="396" t="s">
        <v>467</v>
      </c>
      <c r="E213" s="395" t="s">
        <v>2718</v>
      </c>
      <c r="F213" s="396" t="s">
        <v>2719</v>
      </c>
      <c r="G213" s="395" t="s">
        <v>2786</v>
      </c>
      <c r="H213" s="395" t="s">
        <v>2787</v>
      </c>
      <c r="I213" s="397">
        <v>19.809999999999999</v>
      </c>
      <c r="J213" s="397">
        <v>10</v>
      </c>
      <c r="K213" s="398">
        <v>198.1</v>
      </c>
    </row>
    <row r="214" spans="1:11" ht="14.4" customHeight="1" x14ac:dyDescent="0.3">
      <c r="A214" s="393" t="s">
        <v>450</v>
      </c>
      <c r="B214" s="394" t="s">
        <v>452</v>
      </c>
      <c r="C214" s="395" t="s">
        <v>466</v>
      </c>
      <c r="D214" s="396" t="s">
        <v>467</v>
      </c>
      <c r="E214" s="395" t="s">
        <v>2718</v>
      </c>
      <c r="F214" s="396" t="s">
        <v>2719</v>
      </c>
      <c r="G214" s="395" t="s">
        <v>2790</v>
      </c>
      <c r="H214" s="395" t="s">
        <v>2791</v>
      </c>
      <c r="I214" s="397">
        <v>0.56111111111111123</v>
      </c>
      <c r="J214" s="397">
        <v>21500</v>
      </c>
      <c r="K214" s="398">
        <v>12070</v>
      </c>
    </row>
    <row r="215" spans="1:11" ht="14.4" customHeight="1" x14ac:dyDescent="0.3">
      <c r="A215" s="393" t="s">
        <v>450</v>
      </c>
      <c r="B215" s="394" t="s">
        <v>452</v>
      </c>
      <c r="C215" s="395" t="s">
        <v>466</v>
      </c>
      <c r="D215" s="396" t="s">
        <v>467</v>
      </c>
      <c r="E215" s="395" t="s">
        <v>2718</v>
      </c>
      <c r="F215" s="396" t="s">
        <v>2719</v>
      </c>
      <c r="G215" s="395" t="s">
        <v>3019</v>
      </c>
      <c r="H215" s="395" t="s">
        <v>3020</v>
      </c>
      <c r="I215" s="397">
        <v>0.85</v>
      </c>
      <c r="J215" s="397">
        <v>200</v>
      </c>
      <c r="K215" s="398">
        <v>170</v>
      </c>
    </row>
    <row r="216" spans="1:11" ht="14.4" customHeight="1" x14ac:dyDescent="0.3">
      <c r="A216" s="393" t="s">
        <v>450</v>
      </c>
      <c r="B216" s="394" t="s">
        <v>452</v>
      </c>
      <c r="C216" s="395" t="s">
        <v>466</v>
      </c>
      <c r="D216" s="396" t="s">
        <v>467</v>
      </c>
      <c r="E216" s="395" t="s">
        <v>2718</v>
      </c>
      <c r="F216" s="396" t="s">
        <v>2719</v>
      </c>
      <c r="G216" s="395" t="s">
        <v>2792</v>
      </c>
      <c r="H216" s="395" t="s">
        <v>2793</v>
      </c>
      <c r="I216" s="397">
        <v>1.52</v>
      </c>
      <c r="J216" s="397">
        <v>300</v>
      </c>
      <c r="K216" s="398">
        <v>456</v>
      </c>
    </row>
    <row r="217" spans="1:11" ht="14.4" customHeight="1" x14ac:dyDescent="0.3">
      <c r="A217" s="393" t="s">
        <v>450</v>
      </c>
      <c r="B217" s="394" t="s">
        <v>452</v>
      </c>
      <c r="C217" s="395" t="s">
        <v>466</v>
      </c>
      <c r="D217" s="396" t="s">
        <v>467</v>
      </c>
      <c r="E217" s="395" t="s">
        <v>2718</v>
      </c>
      <c r="F217" s="396" t="s">
        <v>2719</v>
      </c>
      <c r="G217" s="395" t="s">
        <v>3021</v>
      </c>
      <c r="H217" s="395" t="s">
        <v>3022</v>
      </c>
      <c r="I217" s="397">
        <v>187.23099999999997</v>
      </c>
      <c r="J217" s="397">
        <v>74</v>
      </c>
      <c r="K217" s="398">
        <v>13826.349999999999</v>
      </c>
    </row>
    <row r="218" spans="1:11" ht="14.4" customHeight="1" x14ac:dyDescent="0.3">
      <c r="A218" s="393" t="s">
        <v>450</v>
      </c>
      <c r="B218" s="394" t="s">
        <v>452</v>
      </c>
      <c r="C218" s="395" t="s">
        <v>466</v>
      </c>
      <c r="D218" s="396" t="s">
        <v>467</v>
      </c>
      <c r="E218" s="395" t="s">
        <v>2718</v>
      </c>
      <c r="F218" s="396" t="s">
        <v>2719</v>
      </c>
      <c r="G218" s="395" t="s">
        <v>3023</v>
      </c>
      <c r="H218" s="395" t="s">
        <v>3024</v>
      </c>
      <c r="I218" s="397">
        <v>60.45</v>
      </c>
      <c r="J218" s="397">
        <v>20</v>
      </c>
      <c r="K218" s="398">
        <v>1209</v>
      </c>
    </row>
    <row r="219" spans="1:11" ht="14.4" customHeight="1" x14ac:dyDescent="0.3">
      <c r="A219" s="393" t="s">
        <v>450</v>
      </c>
      <c r="B219" s="394" t="s">
        <v>452</v>
      </c>
      <c r="C219" s="395" t="s">
        <v>466</v>
      </c>
      <c r="D219" s="396" t="s">
        <v>467</v>
      </c>
      <c r="E219" s="395" t="s">
        <v>2718</v>
      </c>
      <c r="F219" s="396" t="s">
        <v>2719</v>
      </c>
      <c r="G219" s="395" t="s">
        <v>2796</v>
      </c>
      <c r="H219" s="395" t="s">
        <v>2797</v>
      </c>
      <c r="I219" s="397">
        <v>31.281428571428574</v>
      </c>
      <c r="J219" s="397">
        <v>1400</v>
      </c>
      <c r="K219" s="398">
        <v>43631.4</v>
      </c>
    </row>
    <row r="220" spans="1:11" ht="14.4" customHeight="1" x14ac:dyDescent="0.3">
      <c r="A220" s="393" t="s">
        <v>450</v>
      </c>
      <c r="B220" s="394" t="s">
        <v>452</v>
      </c>
      <c r="C220" s="395" t="s">
        <v>466</v>
      </c>
      <c r="D220" s="396" t="s">
        <v>467</v>
      </c>
      <c r="E220" s="395" t="s">
        <v>2718</v>
      </c>
      <c r="F220" s="396" t="s">
        <v>2719</v>
      </c>
      <c r="G220" s="395" t="s">
        <v>2798</v>
      </c>
      <c r="H220" s="395" t="s">
        <v>2799</v>
      </c>
      <c r="I220" s="397">
        <v>141.38</v>
      </c>
      <c r="J220" s="397">
        <v>1</v>
      </c>
      <c r="K220" s="398">
        <v>141.38</v>
      </c>
    </row>
    <row r="221" spans="1:11" ht="14.4" customHeight="1" x14ac:dyDescent="0.3">
      <c r="A221" s="393" t="s">
        <v>450</v>
      </c>
      <c r="B221" s="394" t="s">
        <v>452</v>
      </c>
      <c r="C221" s="395" t="s">
        <v>466</v>
      </c>
      <c r="D221" s="396" t="s">
        <v>467</v>
      </c>
      <c r="E221" s="395" t="s">
        <v>2718</v>
      </c>
      <c r="F221" s="396" t="s">
        <v>2719</v>
      </c>
      <c r="G221" s="395" t="s">
        <v>3025</v>
      </c>
      <c r="H221" s="395" t="s">
        <v>3026</v>
      </c>
      <c r="I221" s="397">
        <v>15.508749999999999</v>
      </c>
      <c r="J221" s="397">
        <v>1040</v>
      </c>
      <c r="K221" s="398">
        <v>16133.55</v>
      </c>
    </row>
    <row r="222" spans="1:11" ht="14.4" customHeight="1" x14ac:dyDescent="0.3">
      <c r="A222" s="393" t="s">
        <v>450</v>
      </c>
      <c r="B222" s="394" t="s">
        <v>452</v>
      </c>
      <c r="C222" s="395" t="s">
        <v>466</v>
      </c>
      <c r="D222" s="396" t="s">
        <v>467</v>
      </c>
      <c r="E222" s="395" t="s">
        <v>2718</v>
      </c>
      <c r="F222" s="396" t="s">
        <v>2719</v>
      </c>
      <c r="G222" s="395" t="s">
        <v>3027</v>
      </c>
      <c r="H222" s="395" t="s">
        <v>3028</v>
      </c>
      <c r="I222" s="397">
        <v>13.887500000000001</v>
      </c>
      <c r="J222" s="397">
        <v>984</v>
      </c>
      <c r="K222" s="398">
        <v>13668.49</v>
      </c>
    </row>
    <row r="223" spans="1:11" ht="14.4" customHeight="1" x14ac:dyDescent="0.3">
      <c r="A223" s="393" t="s">
        <v>450</v>
      </c>
      <c r="B223" s="394" t="s">
        <v>452</v>
      </c>
      <c r="C223" s="395" t="s">
        <v>466</v>
      </c>
      <c r="D223" s="396" t="s">
        <v>467</v>
      </c>
      <c r="E223" s="395" t="s">
        <v>2718</v>
      </c>
      <c r="F223" s="396" t="s">
        <v>2719</v>
      </c>
      <c r="G223" s="395" t="s">
        <v>3029</v>
      </c>
      <c r="H223" s="395" t="s">
        <v>3030</v>
      </c>
      <c r="I223" s="397">
        <v>11.31</v>
      </c>
      <c r="J223" s="397">
        <v>480</v>
      </c>
      <c r="K223" s="398">
        <v>5429.75</v>
      </c>
    </row>
    <row r="224" spans="1:11" ht="14.4" customHeight="1" x14ac:dyDescent="0.3">
      <c r="A224" s="393" t="s">
        <v>450</v>
      </c>
      <c r="B224" s="394" t="s">
        <v>452</v>
      </c>
      <c r="C224" s="395" t="s">
        <v>466</v>
      </c>
      <c r="D224" s="396" t="s">
        <v>467</v>
      </c>
      <c r="E224" s="395" t="s">
        <v>2718</v>
      </c>
      <c r="F224" s="396" t="s">
        <v>2719</v>
      </c>
      <c r="G224" s="395" t="s">
        <v>2806</v>
      </c>
      <c r="H224" s="395" t="s">
        <v>2807</v>
      </c>
      <c r="I224" s="397">
        <v>1.1739999999999999</v>
      </c>
      <c r="J224" s="397">
        <v>4000</v>
      </c>
      <c r="K224" s="398">
        <v>4697.3500000000004</v>
      </c>
    </row>
    <row r="225" spans="1:11" ht="14.4" customHeight="1" x14ac:dyDescent="0.3">
      <c r="A225" s="393" t="s">
        <v>450</v>
      </c>
      <c r="B225" s="394" t="s">
        <v>452</v>
      </c>
      <c r="C225" s="395" t="s">
        <v>466</v>
      </c>
      <c r="D225" s="396" t="s">
        <v>467</v>
      </c>
      <c r="E225" s="395" t="s">
        <v>2718</v>
      </c>
      <c r="F225" s="396" t="s">
        <v>2719</v>
      </c>
      <c r="G225" s="395" t="s">
        <v>3031</v>
      </c>
      <c r="H225" s="395" t="s">
        <v>3032</v>
      </c>
      <c r="I225" s="397">
        <v>5.18</v>
      </c>
      <c r="J225" s="397">
        <v>100</v>
      </c>
      <c r="K225" s="398">
        <v>517.5</v>
      </c>
    </row>
    <row r="226" spans="1:11" ht="14.4" customHeight="1" x14ac:dyDescent="0.3">
      <c r="A226" s="393" t="s">
        <v>450</v>
      </c>
      <c r="B226" s="394" t="s">
        <v>452</v>
      </c>
      <c r="C226" s="395" t="s">
        <v>466</v>
      </c>
      <c r="D226" s="396" t="s">
        <v>467</v>
      </c>
      <c r="E226" s="395" t="s">
        <v>2718</v>
      </c>
      <c r="F226" s="396" t="s">
        <v>2719</v>
      </c>
      <c r="G226" s="395" t="s">
        <v>3033</v>
      </c>
      <c r="H226" s="395" t="s">
        <v>3034</v>
      </c>
      <c r="I226" s="397">
        <v>9.7799999999999994</v>
      </c>
      <c r="J226" s="397">
        <v>50</v>
      </c>
      <c r="K226" s="398">
        <v>488.75</v>
      </c>
    </row>
    <row r="227" spans="1:11" ht="14.4" customHeight="1" x14ac:dyDescent="0.3">
      <c r="A227" s="393" t="s">
        <v>450</v>
      </c>
      <c r="B227" s="394" t="s">
        <v>452</v>
      </c>
      <c r="C227" s="395" t="s">
        <v>466</v>
      </c>
      <c r="D227" s="396" t="s">
        <v>467</v>
      </c>
      <c r="E227" s="395" t="s">
        <v>2718</v>
      </c>
      <c r="F227" s="396" t="s">
        <v>2719</v>
      </c>
      <c r="G227" s="395" t="s">
        <v>3035</v>
      </c>
      <c r="H227" s="395" t="s">
        <v>3036</v>
      </c>
      <c r="I227" s="397">
        <v>0.31</v>
      </c>
      <c r="J227" s="397">
        <v>100</v>
      </c>
      <c r="K227" s="398">
        <v>31</v>
      </c>
    </row>
    <row r="228" spans="1:11" ht="14.4" customHeight="1" x14ac:dyDescent="0.3">
      <c r="A228" s="393" t="s">
        <v>450</v>
      </c>
      <c r="B228" s="394" t="s">
        <v>452</v>
      </c>
      <c r="C228" s="395" t="s">
        <v>466</v>
      </c>
      <c r="D228" s="396" t="s">
        <v>467</v>
      </c>
      <c r="E228" s="395" t="s">
        <v>2718</v>
      </c>
      <c r="F228" s="396" t="s">
        <v>2719</v>
      </c>
      <c r="G228" s="395" t="s">
        <v>3037</v>
      </c>
      <c r="H228" s="395" t="s">
        <v>3038</v>
      </c>
      <c r="I228" s="397">
        <v>16.329999999999998</v>
      </c>
      <c r="J228" s="397">
        <v>60</v>
      </c>
      <c r="K228" s="398">
        <v>979.8</v>
      </c>
    </row>
    <row r="229" spans="1:11" ht="14.4" customHeight="1" x14ac:dyDescent="0.3">
      <c r="A229" s="393" t="s">
        <v>450</v>
      </c>
      <c r="B229" s="394" t="s">
        <v>452</v>
      </c>
      <c r="C229" s="395" t="s">
        <v>466</v>
      </c>
      <c r="D229" s="396" t="s">
        <v>467</v>
      </c>
      <c r="E229" s="395" t="s">
        <v>2720</v>
      </c>
      <c r="F229" s="396" t="s">
        <v>2721</v>
      </c>
      <c r="G229" s="395" t="s">
        <v>2969</v>
      </c>
      <c r="H229" s="395" t="s">
        <v>2970</v>
      </c>
      <c r="I229" s="397">
        <v>46.81</v>
      </c>
      <c r="J229" s="397">
        <v>50</v>
      </c>
      <c r="K229" s="398">
        <v>2340.25</v>
      </c>
    </row>
    <row r="230" spans="1:11" ht="14.4" customHeight="1" x14ac:dyDescent="0.3">
      <c r="A230" s="393" t="s">
        <v>450</v>
      </c>
      <c r="B230" s="394" t="s">
        <v>452</v>
      </c>
      <c r="C230" s="395" t="s">
        <v>466</v>
      </c>
      <c r="D230" s="396" t="s">
        <v>467</v>
      </c>
      <c r="E230" s="395" t="s">
        <v>2720</v>
      </c>
      <c r="F230" s="396" t="s">
        <v>2721</v>
      </c>
      <c r="G230" s="395" t="s">
        <v>2971</v>
      </c>
      <c r="H230" s="395" t="s">
        <v>2972</v>
      </c>
      <c r="I230" s="397">
        <v>46.81</v>
      </c>
      <c r="J230" s="397">
        <v>50</v>
      </c>
      <c r="K230" s="398">
        <v>2340.25</v>
      </c>
    </row>
    <row r="231" spans="1:11" ht="14.4" customHeight="1" x14ac:dyDescent="0.3">
      <c r="A231" s="393" t="s">
        <v>450</v>
      </c>
      <c r="B231" s="394" t="s">
        <v>452</v>
      </c>
      <c r="C231" s="395" t="s">
        <v>466</v>
      </c>
      <c r="D231" s="396" t="s">
        <v>467</v>
      </c>
      <c r="E231" s="395" t="s">
        <v>2720</v>
      </c>
      <c r="F231" s="396" t="s">
        <v>2721</v>
      </c>
      <c r="G231" s="395" t="s">
        <v>3039</v>
      </c>
      <c r="H231" s="395" t="s">
        <v>3040</v>
      </c>
      <c r="I231" s="397">
        <v>18.39</v>
      </c>
      <c r="J231" s="397">
        <v>12</v>
      </c>
      <c r="K231" s="398">
        <v>220.7</v>
      </c>
    </row>
    <row r="232" spans="1:11" ht="14.4" customHeight="1" x14ac:dyDescent="0.3">
      <c r="A232" s="393" t="s">
        <v>450</v>
      </c>
      <c r="B232" s="394" t="s">
        <v>452</v>
      </c>
      <c r="C232" s="395" t="s">
        <v>466</v>
      </c>
      <c r="D232" s="396" t="s">
        <v>467</v>
      </c>
      <c r="E232" s="395" t="s">
        <v>2720</v>
      </c>
      <c r="F232" s="396" t="s">
        <v>2721</v>
      </c>
      <c r="G232" s="395" t="s">
        <v>2808</v>
      </c>
      <c r="H232" s="395" t="s">
        <v>2809</v>
      </c>
      <c r="I232" s="397">
        <v>0.21</v>
      </c>
      <c r="J232" s="397">
        <v>1200</v>
      </c>
      <c r="K232" s="398">
        <v>252</v>
      </c>
    </row>
    <row r="233" spans="1:11" ht="14.4" customHeight="1" x14ac:dyDescent="0.3">
      <c r="A233" s="393" t="s">
        <v>450</v>
      </c>
      <c r="B233" s="394" t="s">
        <v>452</v>
      </c>
      <c r="C233" s="395" t="s">
        <v>466</v>
      </c>
      <c r="D233" s="396" t="s">
        <v>467</v>
      </c>
      <c r="E233" s="395" t="s">
        <v>2720</v>
      </c>
      <c r="F233" s="396" t="s">
        <v>2721</v>
      </c>
      <c r="G233" s="395" t="s">
        <v>2810</v>
      </c>
      <c r="H233" s="395" t="s">
        <v>2811</v>
      </c>
      <c r="I233" s="397">
        <v>11.13</v>
      </c>
      <c r="J233" s="397">
        <v>300</v>
      </c>
      <c r="K233" s="398">
        <v>3337.5</v>
      </c>
    </row>
    <row r="234" spans="1:11" ht="14.4" customHeight="1" x14ac:dyDescent="0.3">
      <c r="A234" s="393" t="s">
        <v>450</v>
      </c>
      <c r="B234" s="394" t="s">
        <v>452</v>
      </c>
      <c r="C234" s="395" t="s">
        <v>466</v>
      </c>
      <c r="D234" s="396" t="s">
        <v>467</v>
      </c>
      <c r="E234" s="395" t="s">
        <v>2720</v>
      </c>
      <c r="F234" s="396" t="s">
        <v>2721</v>
      </c>
      <c r="G234" s="395" t="s">
        <v>2812</v>
      </c>
      <c r="H234" s="395" t="s">
        <v>2813</v>
      </c>
      <c r="I234" s="397">
        <v>0.92666666666666664</v>
      </c>
      <c r="J234" s="397">
        <v>4900</v>
      </c>
      <c r="K234" s="398">
        <v>4541</v>
      </c>
    </row>
    <row r="235" spans="1:11" ht="14.4" customHeight="1" x14ac:dyDescent="0.3">
      <c r="A235" s="393" t="s">
        <v>450</v>
      </c>
      <c r="B235" s="394" t="s">
        <v>452</v>
      </c>
      <c r="C235" s="395" t="s">
        <v>466</v>
      </c>
      <c r="D235" s="396" t="s">
        <v>467</v>
      </c>
      <c r="E235" s="395" t="s">
        <v>2720</v>
      </c>
      <c r="F235" s="396" t="s">
        <v>2721</v>
      </c>
      <c r="G235" s="395" t="s">
        <v>2814</v>
      </c>
      <c r="H235" s="395" t="s">
        <v>2815</v>
      </c>
      <c r="I235" s="397">
        <v>1.4350000000000001</v>
      </c>
      <c r="J235" s="397">
        <v>600</v>
      </c>
      <c r="K235" s="398">
        <v>860</v>
      </c>
    </row>
    <row r="236" spans="1:11" ht="14.4" customHeight="1" x14ac:dyDescent="0.3">
      <c r="A236" s="393" t="s">
        <v>450</v>
      </c>
      <c r="B236" s="394" t="s">
        <v>452</v>
      </c>
      <c r="C236" s="395" t="s">
        <v>466</v>
      </c>
      <c r="D236" s="396" t="s">
        <v>467</v>
      </c>
      <c r="E236" s="395" t="s">
        <v>2720</v>
      </c>
      <c r="F236" s="396" t="s">
        <v>2721</v>
      </c>
      <c r="G236" s="395" t="s">
        <v>2816</v>
      </c>
      <c r="H236" s="395" t="s">
        <v>2817</v>
      </c>
      <c r="I236" s="397">
        <v>0.41499999999999998</v>
      </c>
      <c r="J236" s="397">
        <v>1200</v>
      </c>
      <c r="K236" s="398">
        <v>498</v>
      </c>
    </row>
    <row r="237" spans="1:11" ht="14.4" customHeight="1" x14ac:dyDescent="0.3">
      <c r="A237" s="393" t="s">
        <v>450</v>
      </c>
      <c r="B237" s="394" t="s">
        <v>452</v>
      </c>
      <c r="C237" s="395" t="s">
        <v>466</v>
      </c>
      <c r="D237" s="396" t="s">
        <v>467</v>
      </c>
      <c r="E237" s="395" t="s">
        <v>2720</v>
      </c>
      <c r="F237" s="396" t="s">
        <v>2721</v>
      </c>
      <c r="G237" s="395" t="s">
        <v>2818</v>
      </c>
      <c r="H237" s="395" t="s">
        <v>2819</v>
      </c>
      <c r="I237" s="397">
        <v>0.57666666666666666</v>
      </c>
      <c r="J237" s="397">
        <v>2200</v>
      </c>
      <c r="K237" s="398">
        <v>1268</v>
      </c>
    </row>
    <row r="238" spans="1:11" ht="14.4" customHeight="1" x14ac:dyDescent="0.3">
      <c r="A238" s="393" t="s">
        <v>450</v>
      </c>
      <c r="B238" s="394" t="s">
        <v>452</v>
      </c>
      <c r="C238" s="395" t="s">
        <v>466</v>
      </c>
      <c r="D238" s="396" t="s">
        <v>467</v>
      </c>
      <c r="E238" s="395" t="s">
        <v>2720</v>
      </c>
      <c r="F238" s="396" t="s">
        <v>2721</v>
      </c>
      <c r="G238" s="395" t="s">
        <v>2820</v>
      </c>
      <c r="H238" s="395" t="s">
        <v>2821</v>
      </c>
      <c r="I238" s="397">
        <v>2.99</v>
      </c>
      <c r="J238" s="397">
        <v>100</v>
      </c>
      <c r="K238" s="398">
        <v>299</v>
      </c>
    </row>
    <row r="239" spans="1:11" ht="14.4" customHeight="1" x14ac:dyDescent="0.3">
      <c r="A239" s="393" t="s">
        <v>450</v>
      </c>
      <c r="B239" s="394" t="s">
        <v>452</v>
      </c>
      <c r="C239" s="395" t="s">
        <v>466</v>
      </c>
      <c r="D239" s="396" t="s">
        <v>467</v>
      </c>
      <c r="E239" s="395" t="s">
        <v>2720</v>
      </c>
      <c r="F239" s="396" t="s">
        <v>2721</v>
      </c>
      <c r="G239" s="395" t="s">
        <v>2828</v>
      </c>
      <c r="H239" s="395" t="s">
        <v>2829</v>
      </c>
      <c r="I239" s="397">
        <v>6.23</v>
      </c>
      <c r="J239" s="397">
        <v>30</v>
      </c>
      <c r="K239" s="398">
        <v>186.9</v>
      </c>
    </row>
    <row r="240" spans="1:11" ht="14.4" customHeight="1" x14ac:dyDescent="0.3">
      <c r="A240" s="393" t="s">
        <v>450</v>
      </c>
      <c r="B240" s="394" t="s">
        <v>452</v>
      </c>
      <c r="C240" s="395" t="s">
        <v>466</v>
      </c>
      <c r="D240" s="396" t="s">
        <v>467</v>
      </c>
      <c r="E240" s="395" t="s">
        <v>2720</v>
      </c>
      <c r="F240" s="396" t="s">
        <v>2721</v>
      </c>
      <c r="G240" s="395" t="s">
        <v>2832</v>
      </c>
      <c r="H240" s="395" t="s">
        <v>2833</v>
      </c>
      <c r="I240" s="397">
        <v>66.94</v>
      </c>
      <c r="J240" s="397">
        <v>5</v>
      </c>
      <c r="K240" s="398">
        <v>334.7</v>
      </c>
    </row>
    <row r="241" spans="1:11" ht="14.4" customHeight="1" x14ac:dyDescent="0.3">
      <c r="A241" s="393" t="s">
        <v>450</v>
      </c>
      <c r="B241" s="394" t="s">
        <v>452</v>
      </c>
      <c r="C241" s="395" t="s">
        <v>466</v>
      </c>
      <c r="D241" s="396" t="s">
        <v>467</v>
      </c>
      <c r="E241" s="395" t="s">
        <v>2720</v>
      </c>
      <c r="F241" s="396" t="s">
        <v>2721</v>
      </c>
      <c r="G241" s="395" t="s">
        <v>2834</v>
      </c>
      <c r="H241" s="395" t="s">
        <v>2835</v>
      </c>
      <c r="I241" s="397">
        <v>5.55</v>
      </c>
      <c r="J241" s="397">
        <v>200</v>
      </c>
      <c r="K241" s="398">
        <v>1110</v>
      </c>
    </row>
    <row r="242" spans="1:11" ht="14.4" customHeight="1" x14ac:dyDescent="0.3">
      <c r="A242" s="393" t="s">
        <v>450</v>
      </c>
      <c r="B242" s="394" t="s">
        <v>452</v>
      </c>
      <c r="C242" s="395" t="s">
        <v>466</v>
      </c>
      <c r="D242" s="396" t="s">
        <v>467</v>
      </c>
      <c r="E242" s="395" t="s">
        <v>2720</v>
      </c>
      <c r="F242" s="396" t="s">
        <v>2721</v>
      </c>
      <c r="G242" s="395" t="s">
        <v>2836</v>
      </c>
      <c r="H242" s="395" t="s">
        <v>2837</v>
      </c>
      <c r="I242" s="397">
        <v>4.4800000000000004</v>
      </c>
      <c r="J242" s="397">
        <v>100</v>
      </c>
      <c r="K242" s="398">
        <v>448</v>
      </c>
    </row>
    <row r="243" spans="1:11" ht="14.4" customHeight="1" x14ac:dyDescent="0.3">
      <c r="A243" s="393" t="s">
        <v>450</v>
      </c>
      <c r="B243" s="394" t="s">
        <v>452</v>
      </c>
      <c r="C243" s="395" t="s">
        <v>466</v>
      </c>
      <c r="D243" s="396" t="s">
        <v>467</v>
      </c>
      <c r="E243" s="395" t="s">
        <v>2720</v>
      </c>
      <c r="F243" s="396" t="s">
        <v>2721</v>
      </c>
      <c r="G243" s="395" t="s">
        <v>2848</v>
      </c>
      <c r="H243" s="395" t="s">
        <v>2849</v>
      </c>
      <c r="I243" s="397">
        <v>4.6749999999999998</v>
      </c>
      <c r="J243" s="397">
        <v>700</v>
      </c>
      <c r="K243" s="398">
        <v>3259</v>
      </c>
    </row>
    <row r="244" spans="1:11" ht="14.4" customHeight="1" x14ac:dyDescent="0.3">
      <c r="A244" s="393" t="s">
        <v>450</v>
      </c>
      <c r="B244" s="394" t="s">
        <v>452</v>
      </c>
      <c r="C244" s="395" t="s">
        <v>466</v>
      </c>
      <c r="D244" s="396" t="s">
        <v>467</v>
      </c>
      <c r="E244" s="395" t="s">
        <v>2720</v>
      </c>
      <c r="F244" s="396" t="s">
        <v>2721</v>
      </c>
      <c r="G244" s="395" t="s">
        <v>2852</v>
      </c>
      <c r="H244" s="395" t="s">
        <v>2853</v>
      </c>
      <c r="I244" s="397">
        <v>2.38</v>
      </c>
      <c r="J244" s="397">
        <v>500</v>
      </c>
      <c r="K244" s="398">
        <v>1190</v>
      </c>
    </row>
    <row r="245" spans="1:11" ht="14.4" customHeight="1" x14ac:dyDescent="0.3">
      <c r="A245" s="393" t="s">
        <v>450</v>
      </c>
      <c r="B245" s="394" t="s">
        <v>452</v>
      </c>
      <c r="C245" s="395" t="s">
        <v>466</v>
      </c>
      <c r="D245" s="396" t="s">
        <v>467</v>
      </c>
      <c r="E245" s="395" t="s">
        <v>2720</v>
      </c>
      <c r="F245" s="396" t="s">
        <v>2721</v>
      </c>
      <c r="G245" s="395" t="s">
        <v>2854</v>
      </c>
      <c r="H245" s="395" t="s">
        <v>2855</v>
      </c>
      <c r="I245" s="397">
        <v>4.2300000000000004</v>
      </c>
      <c r="J245" s="397">
        <v>50</v>
      </c>
      <c r="K245" s="398">
        <v>211.5</v>
      </c>
    </row>
    <row r="246" spans="1:11" ht="14.4" customHeight="1" x14ac:dyDescent="0.3">
      <c r="A246" s="393" t="s">
        <v>450</v>
      </c>
      <c r="B246" s="394" t="s">
        <v>452</v>
      </c>
      <c r="C246" s="395" t="s">
        <v>466</v>
      </c>
      <c r="D246" s="396" t="s">
        <v>467</v>
      </c>
      <c r="E246" s="395" t="s">
        <v>2720</v>
      </c>
      <c r="F246" s="396" t="s">
        <v>2721</v>
      </c>
      <c r="G246" s="395" t="s">
        <v>3041</v>
      </c>
      <c r="H246" s="395" t="s">
        <v>3042</v>
      </c>
      <c r="I246" s="397">
        <v>35.119999999999997</v>
      </c>
      <c r="J246" s="397">
        <v>4</v>
      </c>
      <c r="K246" s="398">
        <v>140.47999999999999</v>
      </c>
    </row>
    <row r="247" spans="1:11" ht="14.4" customHeight="1" x14ac:dyDescent="0.3">
      <c r="A247" s="393" t="s">
        <v>450</v>
      </c>
      <c r="B247" s="394" t="s">
        <v>452</v>
      </c>
      <c r="C247" s="395" t="s">
        <v>466</v>
      </c>
      <c r="D247" s="396" t="s">
        <v>467</v>
      </c>
      <c r="E247" s="395" t="s">
        <v>2720</v>
      </c>
      <c r="F247" s="396" t="s">
        <v>2721</v>
      </c>
      <c r="G247" s="395" t="s">
        <v>2856</v>
      </c>
      <c r="H247" s="395" t="s">
        <v>2857</v>
      </c>
      <c r="I247" s="397">
        <v>35.090000000000003</v>
      </c>
      <c r="J247" s="397">
        <v>12</v>
      </c>
      <c r="K247" s="398">
        <v>421.08</v>
      </c>
    </row>
    <row r="248" spans="1:11" ht="14.4" customHeight="1" x14ac:dyDescent="0.3">
      <c r="A248" s="393" t="s">
        <v>450</v>
      </c>
      <c r="B248" s="394" t="s">
        <v>452</v>
      </c>
      <c r="C248" s="395" t="s">
        <v>466</v>
      </c>
      <c r="D248" s="396" t="s">
        <v>467</v>
      </c>
      <c r="E248" s="395" t="s">
        <v>2720</v>
      </c>
      <c r="F248" s="396" t="s">
        <v>2721</v>
      </c>
      <c r="G248" s="395" t="s">
        <v>2858</v>
      </c>
      <c r="H248" s="395" t="s">
        <v>2859</v>
      </c>
      <c r="I248" s="397">
        <v>2.91</v>
      </c>
      <c r="J248" s="397">
        <v>300</v>
      </c>
      <c r="K248" s="398">
        <v>873</v>
      </c>
    </row>
    <row r="249" spans="1:11" ht="14.4" customHeight="1" x14ac:dyDescent="0.3">
      <c r="A249" s="393" t="s">
        <v>450</v>
      </c>
      <c r="B249" s="394" t="s">
        <v>452</v>
      </c>
      <c r="C249" s="395" t="s">
        <v>466</v>
      </c>
      <c r="D249" s="396" t="s">
        <v>467</v>
      </c>
      <c r="E249" s="395" t="s">
        <v>2720</v>
      </c>
      <c r="F249" s="396" t="s">
        <v>2721</v>
      </c>
      <c r="G249" s="395" t="s">
        <v>2860</v>
      </c>
      <c r="H249" s="395" t="s">
        <v>2861</v>
      </c>
      <c r="I249" s="397">
        <v>29.8125</v>
      </c>
      <c r="J249" s="397">
        <v>200</v>
      </c>
      <c r="K249" s="398">
        <v>5962.5</v>
      </c>
    </row>
    <row r="250" spans="1:11" ht="14.4" customHeight="1" x14ac:dyDescent="0.3">
      <c r="A250" s="393" t="s">
        <v>450</v>
      </c>
      <c r="B250" s="394" t="s">
        <v>452</v>
      </c>
      <c r="C250" s="395" t="s">
        <v>466</v>
      </c>
      <c r="D250" s="396" t="s">
        <v>467</v>
      </c>
      <c r="E250" s="395" t="s">
        <v>2720</v>
      </c>
      <c r="F250" s="396" t="s">
        <v>2721</v>
      </c>
      <c r="G250" s="395" t="s">
        <v>2862</v>
      </c>
      <c r="H250" s="395" t="s">
        <v>2863</v>
      </c>
      <c r="I250" s="397">
        <v>0.65800000000000003</v>
      </c>
      <c r="J250" s="397">
        <v>22000</v>
      </c>
      <c r="K250" s="398">
        <v>14572.5</v>
      </c>
    </row>
    <row r="251" spans="1:11" ht="14.4" customHeight="1" x14ac:dyDescent="0.3">
      <c r="A251" s="393" t="s">
        <v>450</v>
      </c>
      <c r="B251" s="394" t="s">
        <v>452</v>
      </c>
      <c r="C251" s="395" t="s">
        <v>466</v>
      </c>
      <c r="D251" s="396" t="s">
        <v>467</v>
      </c>
      <c r="E251" s="395" t="s">
        <v>2720</v>
      </c>
      <c r="F251" s="396" t="s">
        <v>2721</v>
      </c>
      <c r="G251" s="395" t="s">
        <v>2864</v>
      </c>
      <c r="H251" s="395" t="s">
        <v>2865</v>
      </c>
      <c r="I251" s="397">
        <v>1.56</v>
      </c>
      <c r="J251" s="397">
        <v>500</v>
      </c>
      <c r="K251" s="398">
        <v>780</v>
      </c>
    </row>
    <row r="252" spans="1:11" ht="14.4" customHeight="1" x14ac:dyDescent="0.3">
      <c r="A252" s="393" t="s">
        <v>450</v>
      </c>
      <c r="B252" s="394" t="s">
        <v>452</v>
      </c>
      <c r="C252" s="395" t="s">
        <v>466</v>
      </c>
      <c r="D252" s="396" t="s">
        <v>467</v>
      </c>
      <c r="E252" s="395" t="s">
        <v>2720</v>
      </c>
      <c r="F252" s="396" t="s">
        <v>2721</v>
      </c>
      <c r="G252" s="395" t="s">
        <v>2868</v>
      </c>
      <c r="H252" s="395" t="s">
        <v>2869</v>
      </c>
      <c r="I252" s="397">
        <v>29.04</v>
      </c>
      <c r="J252" s="397">
        <v>24</v>
      </c>
      <c r="K252" s="398">
        <v>697</v>
      </c>
    </row>
    <row r="253" spans="1:11" ht="14.4" customHeight="1" x14ac:dyDescent="0.3">
      <c r="A253" s="393" t="s">
        <v>450</v>
      </c>
      <c r="B253" s="394" t="s">
        <v>452</v>
      </c>
      <c r="C253" s="395" t="s">
        <v>466</v>
      </c>
      <c r="D253" s="396" t="s">
        <v>467</v>
      </c>
      <c r="E253" s="395" t="s">
        <v>2720</v>
      </c>
      <c r="F253" s="396" t="s">
        <v>2721</v>
      </c>
      <c r="G253" s="395" t="s">
        <v>2870</v>
      </c>
      <c r="H253" s="395" t="s">
        <v>2871</v>
      </c>
      <c r="I253" s="397">
        <v>5.13</v>
      </c>
      <c r="J253" s="397">
        <v>1100</v>
      </c>
      <c r="K253" s="398">
        <v>5643</v>
      </c>
    </row>
    <row r="254" spans="1:11" ht="14.4" customHeight="1" x14ac:dyDescent="0.3">
      <c r="A254" s="393" t="s">
        <v>450</v>
      </c>
      <c r="B254" s="394" t="s">
        <v>452</v>
      </c>
      <c r="C254" s="395" t="s">
        <v>466</v>
      </c>
      <c r="D254" s="396" t="s">
        <v>467</v>
      </c>
      <c r="E254" s="395" t="s">
        <v>2720</v>
      </c>
      <c r="F254" s="396" t="s">
        <v>2721</v>
      </c>
      <c r="G254" s="395" t="s">
        <v>2874</v>
      </c>
      <c r="H254" s="395" t="s">
        <v>2875</v>
      </c>
      <c r="I254" s="397">
        <v>120.92</v>
      </c>
      <c r="J254" s="397">
        <v>2</v>
      </c>
      <c r="K254" s="398">
        <v>241.84</v>
      </c>
    </row>
    <row r="255" spans="1:11" ht="14.4" customHeight="1" x14ac:dyDescent="0.3">
      <c r="A255" s="393" t="s">
        <v>450</v>
      </c>
      <c r="B255" s="394" t="s">
        <v>452</v>
      </c>
      <c r="C255" s="395" t="s">
        <v>466</v>
      </c>
      <c r="D255" s="396" t="s">
        <v>467</v>
      </c>
      <c r="E255" s="395" t="s">
        <v>2720</v>
      </c>
      <c r="F255" s="396" t="s">
        <v>2721</v>
      </c>
      <c r="G255" s="395" t="s">
        <v>2876</v>
      </c>
      <c r="H255" s="395" t="s">
        <v>2877</v>
      </c>
      <c r="I255" s="397">
        <v>17.97</v>
      </c>
      <c r="J255" s="397">
        <v>150</v>
      </c>
      <c r="K255" s="398">
        <v>2696</v>
      </c>
    </row>
    <row r="256" spans="1:11" ht="14.4" customHeight="1" x14ac:dyDescent="0.3">
      <c r="A256" s="393" t="s">
        <v>450</v>
      </c>
      <c r="B256" s="394" t="s">
        <v>452</v>
      </c>
      <c r="C256" s="395" t="s">
        <v>466</v>
      </c>
      <c r="D256" s="396" t="s">
        <v>467</v>
      </c>
      <c r="E256" s="395" t="s">
        <v>2720</v>
      </c>
      <c r="F256" s="396" t="s">
        <v>2721</v>
      </c>
      <c r="G256" s="395" t="s">
        <v>2878</v>
      </c>
      <c r="H256" s="395" t="s">
        <v>2879</v>
      </c>
      <c r="I256" s="397">
        <v>17.977500000000003</v>
      </c>
      <c r="J256" s="397">
        <v>700</v>
      </c>
      <c r="K256" s="398">
        <v>12585</v>
      </c>
    </row>
    <row r="257" spans="1:11" ht="14.4" customHeight="1" x14ac:dyDescent="0.3">
      <c r="A257" s="393" t="s">
        <v>450</v>
      </c>
      <c r="B257" s="394" t="s">
        <v>452</v>
      </c>
      <c r="C257" s="395" t="s">
        <v>466</v>
      </c>
      <c r="D257" s="396" t="s">
        <v>467</v>
      </c>
      <c r="E257" s="395" t="s">
        <v>2720</v>
      </c>
      <c r="F257" s="396" t="s">
        <v>2721</v>
      </c>
      <c r="G257" s="395" t="s">
        <v>2882</v>
      </c>
      <c r="H257" s="395" t="s">
        <v>2883</v>
      </c>
      <c r="I257" s="397">
        <v>25.32</v>
      </c>
      <c r="J257" s="397">
        <v>30</v>
      </c>
      <c r="K257" s="398">
        <v>759.6</v>
      </c>
    </row>
    <row r="258" spans="1:11" ht="14.4" customHeight="1" x14ac:dyDescent="0.3">
      <c r="A258" s="393" t="s">
        <v>450</v>
      </c>
      <c r="B258" s="394" t="s">
        <v>452</v>
      </c>
      <c r="C258" s="395" t="s">
        <v>466</v>
      </c>
      <c r="D258" s="396" t="s">
        <v>467</v>
      </c>
      <c r="E258" s="395" t="s">
        <v>2720</v>
      </c>
      <c r="F258" s="396" t="s">
        <v>2721</v>
      </c>
      <c r="G258" s="395" t="s">
        <v>2884</v>
      </c>
      <c r="H258" s="395" t="s">
        <v>2885</v>
      </c>
      <c r="I258" s="397">
        <v>8.9499999999999993</v>
      </c>
      <c r="J258" s="397">
        <v>100</v>
      </c>
      <c r="K258" s="398">
        <v>895</v>
      </c>
    </row>
    <row r="259" spans="1:11" ht="14.4" customHeight="1" x14ac:dyDescent="0.3">
      <c r="A259" s="393" t="s">
        <v>450</v>
      </c>
      <c r="B259" s="394" t="s">
        <v>452</v>
      </c>
      <c r="C259" s="395" t="s">
        <v>466</v>
      </c>
      <c r="D259" s="396" t="s">
        <v>467</v>
      </c>
      <c r="E259" s="395" t="s">
        <v>2720</v>
      </c>
      <c r="F259" s="396" t="s">
        <v>2721</v>
      </c>
      <c r="G259" s="395" t="s">
        <v>2890</v>
      </c>
      <c r="H259" s="395" t="s">
        <v>2891</v>
      </c>
      <c r="I259" s="397">
        <v>13.2</v>
      </c>
      <c r="J259" s="397">
        <v>20</v>
      </c>
      <c r="K259" s="398">
        <v>264</v>
      </c>
    </row>
    <row r="260" spans="1:11" ht="14.4" customHeight="1" x14ac:dyDescent="0.3">
      <c r="A260" s="393" t="s">
        <v>450</v>
      </c>
      <c r="B260" s="394" t="s">
        <v>452</v>
      </c>
      <c r="C260" s="395" t="s">
        <v>466</v>
      </c>
      <c r="D260" s="396" t="s">
        <v>467</v>
      </c>
      <c r="E260" s="395" t="s">
        <v>2720</v>
      </c>
      <c r="F260" s="396" t="s">
        <v>2721</v>
      </c>
      <c r="G260" s="395" t="s">
        <v>2894</v>
      </c>
      <c r="H260" s="395" t="s">
        <v>2895</v>
      </c>
      <c r="I260" s="397">
        <v>1.5466666666666666</v>
      </c>
      <c r="J260" s="397">
        <v>375</v>
      </c>
      <c r="K260" s="398">
        <v>580.5</v>
      </c>
    </row>
    <row r="261" spans="1:11" ht="14.4" customHeight="1" x14ac:dyDescent="0.3">
      <c r="A261" s="393" t="s">
        <v>450</v>
      </c>
      <c r="B261" s="394" t="s">
        <v>452</v>
      </c>
      <c r="C261" s="395" t="s">
        <v>466</v>
      </c>
      <c r="D261" s="396" t="s">
        <v>467</v>
      </c>
      <c r="E261" s="395" t="s">
        <v>2720</v>
      </c>
      <c r="F261" s="396" t="s">
        <v>2721</v>
      </c>
      <c r="G261" s="395" t="s">
        <v>2896</v>
      </c>
      <c r="H261" s="395" t="s">
        <v>2897</v>
      </c>
      <c r="I261" s="397">
        <v>21.169999999999998</v>
      </c>
      <c r="J261" s="397">
        <v>65</v>
      </c>
      <c r="K261" s="398">
        <v>1376.95</v>
      </c>
    </row>
    <row r="262" spans="1:11" ht="14.4" customHeight="1" x14ac:dyDescent="0.3">
      <c r="A262" s="393" t="s">
        <v>450</v>
      </c>
      <c r="B262" s="394" t="s">
        <v>452</v>
      </c>
      <c r="C262" s="395" t="s">
        <v>466</v>
      </c>
      <c r="D262" s="396" t="s">
        <v>467</v>
      </c>
      <c r="E262" s="395" t="s">
        <v>2720</v>
      </c>
      <c r="F262" s="396" t="s">
        <v>2721</v>
      </c>
      <c r="G262" s="395" t="s">
        <v>2900</v>
      </c>
      <c r="H262" s="395" t="s">
        <v>2901</v>
      </c>
      <c r="I262" s="397">
        <v>11.186666666666667</v>
      </c>
      <c r="J262" s="397">
        <v>250</v>
      </c>
      <c r="K262" s="398">
        <v>2816</v>
      </c>
    </row>
    <row r="263" spans="1:11" ht="14.4" customHeight="1" x14ac:dyDescent="0.3">
      <c r="A263" s="393" t="s">
        <v>450</v>
      </c>
      <c r="B263" s="394" t="s">
        <v>452</v>
      </c>
      <c r="C263" s="395" t="s">
        <v>466</v>
      </c>
      <c r="D263" s="396" t="s">
        <v>467</v>
      </c>
      <c r="E263" s="395" t="s">
        <v>2720</v>
      </c>
      <c r="F263" s="396" t="s">
        <v>2721</v>
      </c>
      <c r="G263" s="395" t="s">
        <v>2904</v>
      </c>
      <c r="H263" s="395" t="s">
        <v>2905</v>
      </c>
      <c r="I263" s="397">
        <v>0.45500000000000002</v>
      </c>
      <c r="J263" s="397">
        <v>2400</v>
      </c>
      <c r="K263" s="398">
        <v>1096</v>
      </c>
    </row>
    <row r="264" spans="1:11" ht="14.4" customHeight="1" x14ac:dyDescent="0.3">
      <c r="A264" s="393" t="s">
        <v>450</v>
      </c>
      <c r="B264" s="394" t="s">
        <v>452</v>
      </c>
      <c r="C264" s="395" t="s">
        <v>466</v>
      </c>
      <c r="D264" s="396" t="s">
        <v>467</v>
      </c>
      <c r="E264" s="395" t="s">
        <v>2720</v>
      </c>
      <c r="F264" s="396" t="s">
        <v>2721</v>
      </c>
      <c r="G264" s="395" t="s">
        <v>3043</v>
      </c>
      <c r="H264" s="395" t="s">
        <v>3044</v>
      </c>
      <c r="I264" s="397">
        <v>1.78</v>
      </c>
      <c r="J264" s="397">
        <v>100</v>
      </c>
      <c r="K264" s="398">
        <v>178</v>
      </c>
    </row>
    <row r="265" spans="1:11" ht="14.4" customHeight="1" x14ac:dyDescent="0.3">
      <c r="A265" s="393" t="s">
        <v>450</v>
      </c>
      <c r="B265" s="394" t="s">
        <v>452</v>
      </c>
      <c r="C265" s="395" t="s">
        <v>466</v>
      </c>
      <c r="D265" s="396" t="s">
        <v>467</v>
      </c>
      <c r="E265" s="395" t="s">
        <v>2720</v>
      </c>
      <c r="F265" s="396" t="s">
        <v>2721</v>
      </c>
      <c r="G265" s="395" t="s">
        <v>2993</v>
      </c>
      <c r="H265" s="395" t="s">
        <v>2994</v>
      </c>
      <c r="I265" s="397">
        <v>40.36</v>
      </c>
      <c r="J265" s="397">
        <v>20</v>
      </c>
      <c r="K265" s="398">
        <v>807.3</v>
      </c>
    </row>
    <row r="266" spans="1:11" ht="14.4" customHeight="1" x14ac:dyDescent="0.3">
      <c r="A266" s="393" t="s">
        <v>450</v>
      </c>
      <c r="B266" s="394" t="s">
        <v>452</v>
      </c>
      <c r="C266" s="395" t="s">
        <v>466</v>
      </c>
      <c r="D266" s="396" t="s">
        <v>467</v>
      </c>
      <c r="E266" s="395" t="s">
        <v>2720</v>
      </c>
      <c r="F266" s="396" t="s">
        <v>2721</v>
      </c>
      <c r="G266" s="395" t="s">
        <v>2910</v>
      </c>
      <c r="H266" s="395" t="s">
        <v>2911</v>
      </c>
      <c r="I266" s="397">
        <v>35.090000000000003</v>
      </c>
      <c r="J266" s="397">
        <v>12</v>
      </c>
      <c r="K266" s="398">
        <v>421.08</v>
      </c>
    </row>
    <row r="267" spans="1:11" ht="14.4" customHeight="1" x14ac:dyDescent="0.3">
      <c r="A267" s="393" t="s">
        <v>450</v>
      </c>
      <c r="B267" s="394" t="s">
        <v>452</v>
      </c>
      <c r="C267" s="395" t="s">
        <v>466</v>
      </c>
      <c r="D267" s="396" t="s">
        <v>467</v>
      </c>
      <c r="E267" s="395" t="s">
        <v>2720</v>
      </c>
      <c r="F267" s="396" t="s">
        <v>2721</v>
      </c>
      <c r="G267" s="395" t="s">
        <v>2995</v>
      </c>
      <c r="H267" s="395" t="s">
        <v>2996</v>
      </c>
      <c r="I267" s="397">
        <v>2.82</v>
      </c>
      <c r="J267" s="397">
        <v>300</v>
      </c>
      <c r="K267" s="398">
        <v>846</v>
      </c>
    </row>
    <row r="268" spans="1:11" ht="14.4" customHeight="1" x14ac:dyDescent="0.3">
      <c r="A268" s="393" t="s">
        <v>450</v>
      </c>
      <c r="B268" s="394" t="s">
        <v>452</v>
      </c>
      <c r="C268" s="395" t="s">
        <v>466</v>
      </c>
      <c r="D268" s="396" t="s">
        <v>467</v>
      </c>
      <c r="E268" s="395" t="s">
        <v>2720</v>
      </c>
      <c r="F268" s="396" t="s">
        <v>2721</v>
      </c>
      <c r="G268" s="395" t="s">
        <v>2914</v>
      </c>
      <c r="H268" s="395" t="s">
        <v>2915</v>
      </c>
      <c r="I268" s="397">
        <v>29.06</v>
      </c>
      <c r="J268" s="397">
        <v>12</v>
      </c>
      <c r="K268" s="398">
        <v>348.72</v>
      </c>
    </row>
    <row r="269" spans="1:11" ht="14.4" customHeight="1" x14ac:dyDescent="0.3">
      <c r="A269" s="393" t="s">
        <v>450</v>
      </c>
      <c r="B269" s="394" t="s">
        <v>452</v>
      </c>
      <c r="C269" s="395" t="s">
        <v>466</v>
      </c>
      <c r="D269" s="396" t="s">
        <v>467</v>
      </c>
      <c r="E269" s="395" t="s">
        <v>2724</v>
      </c>
      <c r="F269" s="396" t="s">
        <v>2725</v>
      </c>
      <c r="G269" s="395" t="s">
        <v>2921</v>
      </c>
      <c r="H269" s="395" t="s">
        <v>2922</v>
      </c>
      <c r="I269" s="397">
        <v>8.1383333333333336</v>
      </c>
      <c r="J269" s="397">
        <v>1000</v>
      </c>
      <c r="K269" s="398">
        <v>8114.5</v>
      </c>
    </row>
    <row r="270" spans="1:11" ht="14.4" customHeight="1" x14ac:dyDescent="0.3">
      <c r="A270" s="393" t="s">
        <v>450</v>
      </c>
      <c r="B270" s="394" t="s">
        <v>452</v>
      </c>
      <c r="C270" s="395" t="s">
        <v>466</v>
      </c>
      <c r="D270" s="396" t="s">
        <v>467</v>
      </c>
      <c r="E270" s="395" t="s">
        <v>2726</v>
      </c>
      <c r="F270" s="396" t="s">
        <v>2727</v>
      </c>
      <c r="G270" s="395" t="s">
        <v>2925</v>
      </c>
      <c r="H270" s="395" t="s">
        <v>2926</v>
      </c>
      <c r="I270" s="397">
        <v>33.729999999999997</v>
      </c>
      <c r="J270" s="397">
        <v>324</v>
      </c>
      <c r="K270" s="398">
        <v>10928.28</v>
      </c>
    </row>
    <row r="271" spans="1:11" ht="14.4" customHeight="1" x14ac:dyDescent="0.3">
      <c r="A271" s="393" t="s">
        <v>450</v>
      </c>
      <c r="B271" s="394" t="s">
        <v>452</v>
      </c>
      <c r="C271" s="395" t="s">
        <v>466</v>
      </c>
      <c r="D271" s="396" t="s">
        <v>467</v>
      </c>
      <c r="E271" s="395" t="s">
        <v>2726</v>
      </c>
      <c r="F271" s="396" t="s">
        <v>2727</v>
      </c>
      <c r="G271" s="395" t="s">
        <v>2927</v>
      </c>
      <c r="H271" s="395" t="s">
        <v>2928</v>
      </c>
      <c r="I271" s="397">
        <v>50.12</v>
      </c>
      <c r="J271" s="397">
        <v>72</v>
      </c>
      <c r="K271" s="398">
        <v>3608.42</v>
      </c>
    </row>
    <row r="272" spans="1:11" ht="14.4" customHeight="1" x14ac:dyDescent="0.3">
      <c r="A272" s="393" t="s">
        <v>450</v>
      </c>
      <c r="B272" s="394" t="s">
        <v>452</v>
      </c>
      <c r="C272" s="395" t="s">
        <v>466</v>
      </c>
      <c r="D272" s="396" t="s">
        <v>467</v>
      </c>
      <c r="E272" s="395" t="s">
        <v>2726</v>
      </c>
      <c r="F272" s="396" t="s">
        <v>2727</v>
      </c>
      <c r="G272" s="395" t="s">
        <v>3045</v>
      </c>
      <c r="H272" s="395" t="s">
        <v>3046</v>
      </c>
      <c r="I272" s="397">
        <v>50.12</v>
      </c>
      <c r="J272" s="397">
        <v>36</v>
      </c>
      <c r="K272" s="398">
        <v>1804.21</v>
      </c>
    </row>
    <row r="273" spans="1:11" ht="14.4" customHeight="1" x14ac:dyDescent="0.3">
      <c r="A273" s="393" t="s">
        <v>450</v>
      </c>
      <c r="B273" s="394" t="s">
        <v>452</v>
      </c>
      <c r="C273" s="395" t="s">
        <v>466</v>
      </c>
      <c r="D273" s="396" t="s">
        <v>467</v>
      </c>
      <c r="E273" s="395" t="s">
        <v>2726</v>
      </c>
      <c r="F273" s="396" t="s">
        <v>2727</v>
      </c>
      <c r="G273" s="395" t="s">
        <v>2929</v>
      </c>
      <c r="H273" s="395" t="s">
        <v>2930</v>
      </c>
      <c r="I273" s="397">
        <v>38.200000000000003</v>
      </c>
      <c r="J273" s="397">
        <v>108</v>
      </c>
      <c r="K273" s="398">
        <v>4125.93</v>
      </c>
    </row>
    <row r="274" spans="1:11" ht="14.4" customHeight="1" x14ac:dyDescent="0.3">
      <c r="A274" s="393" t="s">
        <v>450</v>
      </c>
      <c r="B274" s="394" t="s">
        <v>452</v>
      </c>
      <c r="C274" s="395" t="s">
        <v>466</v>
      </c>
      <c r="D274" s="396" t="s">
        <v>467</v>
      </c>
      <c r="E274" s="395" t="s">
        <v>2726</v>
      </c>
      <c r="F274" s="396" t="s">
        <v>2727</v>
      </c>
      <c r="G274" s="395" t="s">
        <v>2931</v>
      </c>
      <c r="H274" s="395" t="s">
        <v>2932</v>
      </c>
      <c r="I274" s="397">
        <v>34.268333333333338</v>
      </c>
      <c r="J274" s="397">
        <v>1116</v>
      </c>
      <c r="K274" s="398">
        <v>38078.530000000006</v>
      </c>
    </row>
    <row r="275" spans="1:11" ht="14.4" customHeight="1" x14ac:dyDescent="0.3">
      <c r="A275" s="393" t="s">
        <v>450</v>
      </c>
      <c r="B275" s="394" t="s">
        <v>452</v>
      </c>
      <c r="C275" s="395" t="s">
        <v>466</v>
      </c>
      <c r="D275" s="396" t="s">
        <v>467</v>
      </c>
      <c r="E275" s="395" t="s">
        <v>2726</v>
      </c>
      <c r="F275" s="396" t="s">
        <v>2727</v>
      </c>
      <c r="G275" s="395" t="s">
        <v>3047</v>
      </c>
      <c r="H275" s="395" t="s">
        <v>3048</v>
      </c>
      <c r="I275" s="397">
        <v>91.87</v>
      </c>
      <c r="J275" s="397">
        <v>36</v>
      </c>
      <c r="K275" s="398">
        <v>3143.2</v>
      </c>
    </row>
    <row r="276" spans="1:11" ht="14.4" customHeight="1" x14ac:dyDescent="0.3">
      <c r="A276" s="393" t="s">
        <v>450</v>
      </c>
      <c r="B276" s="394" t="s">
        <v>452</v>
      </c>
      <c r="C276" s="395" t="s">
        <v>466</v>
      </c>
      <c r="D276" s="396" t="s">
        <v>467</v>
      </c>
      <c r="E276" s="395" t="s">
        <v>2728</v>
      </c>
      <c r="F276" s="396" t="s">
        <v>2729</v>
      </c>
      <c r="G276" s="395" t="s">
        <v>2935</v>
      </c>
      <c r="H276" s="395" t="s">
        <v>2936</v>
      </c>
      <c r="I276" s="397">
        <v>0.3</v>
      </c>
      <c r="J276" s="397">
        <v>1400</v>
      </c>
      <c r="K276" s="398">
        <v>420</v>
      </c>
    </row>
    <row r="277" spans="1:11" ht="14.4" customHeight="1" x14ac:dyDescent="0.3">
      <c r="A277" s="393" t="s">
        <v>450</v>
      </c>
      <c r="B277" s="394" t="s">
        <v>452</v>
      </c>
      <c r="C277" s="395" t="s">
        <v>466</v>
      </c>
      <c r="D277" s="396" t="s">
        <v>467</v>
      </c>
      <c r="E277" s="395" t="s">
        <v>2728</v>
      </c>
      <c r="F277" s="396" t="s">
        <v>2729</v>
      </c>
      <c r="G277" s="395" t="s">
        <v>2937</v>
      </c>
      <c r="H277" s="395" t="s">
        <v>2938</v>
      </c>
      <c r="I277" s="397">
        <v>0.30333333333333329</v>
      </c>
      <c r="J277" s="397">
        <v>1700</v>
      </c>
      <c r="K277" s="398">
        <v>520</v>
      </c>
    </row>
    <row r="278" spans="1:11" ht="14.4" customHeight="1" x14ac:dyDescent="0.3">
      <c r="A278" s="393" t="s">
        <v>450</v>
      </c>
      <c r="B278" s="394" t="s">
        <v>452</v>
      </c>
      <c r="C278" s="395" t="s">
        <v>466</v>
      </c>
      <c r="D278" s="396" t="s">
        <v>467</v>
      </c>
      <c r="E278" s="395" t="s">
        <v>2728</v>
      </c>
      <c r="F278" s="396" t="s">
        <v>2729</v>
      </c>
      <c r="G278" s="395" t="s">
        <v>2943</v>
      </c>
      <c r="H278" s="395" t="s">
        <v>2944</v>
      </c>
      <c r="I278" s="397">
        <v>0.30499999999999999</v>
      </c>
      <c r="J278" s="397">
        <v>1100</v>
      </c>
      <c r="K278" s="398">
        <v>335</v>
      </c>
    </row>
    <row r="279" spans="1:11" ht="14.4" customHeight="1" x14ac:dyDescent="0.3">
      <c r="A279" s="393" t="s">
        <v>450</v>
      </c>
      <c r="B279" s="394" t="s">
        <v>452</v>
      </c>
      <c r="C279" s="395" t="s">
        <v>466</v>
      </c>
      <c r="D279" s="396" t="s">
        <v>467</v>
      </c>
      <c r="E279" s="395" t="s">
        <v>2728</v>
      </c>
      <c r="F279" s="396" t="s">
        <v>2729</v>
      </c>
      <c r="G279" s="395" t="s">
        <v>2947</v>
      </c>
      <c r="H279" s="395" t="s">
        <v>2948</v>
      </c>
      <c r="I279" s="397">
        <v>113.25</v>
      </c>
      <c r="J279" s="397">
        <v>20</v>
      </c>
      <c r="K279" s="398">
        <v>2265</v>
      </c>
    </row>
    <row r="280" spans="1:11" ht="14.4" customHeight="1" x14ac:dyDescent="0.3">
      <c r="A280" s="393" t="s">
        <v>450</v>
      </c>
      <c r="B280" s="394" t="s">
        <v>452</v>
      </c>
      <c r="C280" s="395" t="s">
        <v>466</v>
      </c>
      <c r="D280" s="396" t="s">
        <v>467</v>
      </c>
      <c r="E280" s="395" t="s">
        <v>2730</v>
      </c>
      <c r="F280" s="396" t="s">
        <v>2731</v>
      </c>
      <c r="G280" s="395" t="s">
        <v>2949</v>
      </c>
      <c r="H280" s="395" t="s">
        <v>2950</v>
      </c>
      <c r="I280" s="397">
        <v>0.82</v>
      </c>
      <c r="J280" s="397">
        <v>4000</v>
      </c>
      <c r="K280" s="398">
        <v>3280</v>
      </c>
    </row>
    <row r="281" spans="1:11" ht="14.4" customHeight="1" x14ac:dyDescent="0.3">
      <c r="A281" s="393" t="s">
        <v>450</v>
      </c>
      <c r="B281" s="394" t="s">
        <v>452</v>
      </c>
      <c r="C281" s="395" t="s">
        <v>466</v>
      </c>
      <c r="D281" s="396" t="s">
        <v>467</v>
      </c>
      <c r="E281" s="395" t="s">
        <v>2730</v>
      </c>
      <c r="F281" s="396" t="s">
        <v>2731</v>
      </c>
      <c r="G281" s="395" t="s">
        <v>2953</v>
      </c>
      <c r="H281" s="395" t="s">
        <v>2954</v>
      </c>
      <c r="I281" s="397">
        <v>7.3920000000000003</v>
      </c>
      <c r="J281" s="397">
        <v>400</v>
      </c>
      <c r="K281" s="398">
        <v>2970</v>
      </c>
    </row>
    <row r="282" spans="1:11" ht="14.4" customHeight="1" x14ac:dyDescent="0.3">
      <c r="A282" s="393" t="s">
        <v>450</v>
      </c>
      <c r="B282" s="394" t="s">
        <v>452</v>
      </c>
      <c r="C282" s="395" t="s">
        <v>466</v>
      </c>
      <c r="D282" s="396" t="s">
        <v>467</v>
      </c>
      <c r="E282" s="395" t="s">
        <v>2730</v>
      </c>
      <c r="F282" s="396" t="s">
        <v>2731</v>
      </c>
      <c r="G282" s="395" t="s">
        <v>2955</v>
      </c>
      <c r="H282" s="395" t="s">
        <v>2956</v>
      </c>
      <c r="I282" s="397">
        <v>7.3983333333333334</v>
      </c>
      <c r="J282" s="397">
        <v>550</v>
      </c>
      <c r="K282" s="398">
        <v>4064</v>
      </c>
    </row>
    <row r="283" spans="1:11" ht="14.4" customHeight="1" x14ac:dyDescent="0.3">
      <c r="A283" s="393" t="s">
        <v>450</v>
      </c>
      <c r="B283" s="394" t="s">
        <v>452</v>
      </c>
      <c r="C283" s="395" t="s">
        <v>466</v>
      </c>
      <c r="D283" s="396" t="s">
        <v>467</v>
      </c>
      <c r="E283" s="395" t="s">
        <v>2730</v>
      </c>
      <c r="F283" s="396" t="s">
        <v>2731</v>
      </c>
      <c r="G283" s="395" t="s">
        <v>2957</v>
      </c>
      <c r="H283" s="395" t="s">
        <v>2958</v>
      </c>
      <c r="I283" s="397">
        <v>7.5019999999999998</v>
      </c>
      <c r="J283" s="397">
        <v>550</v>
      </c>
      <c r="K283" s="398">
        <v>4126</v>
      </c>
    </row>
    <row r="284" spans="1:11" ht="14.4" customHeight="1" x14ac:dyDescent="0.3">
      <c r="A284" s="393" t="s">
        <v>450</v>
      </c>
      <c r="B284" s="394" t="s">
        <v>452</v>
      </c>
      <c r="C284" s="395" t="s">
        <v>466</v>
      </c>
      <c r="D284" s="396" t="s">
        <v>467</v>
      </c>
      <c r="E284" s="395" t="s">
        <v>2730</v>
      </c>
      <c r="F284" s="396" t="s">
        <v>2731</v>
      </c>
      <c r="G284" s="395" t="s">
        <v>2999</v>
      </c>
      <c r="H284" s="395" t="s">
        <v>3000</v>
      </c>
      <c r="I284" s="397">
        <v>10.99</v>
      </c>
      <c r="J284" s="397">
        <v>120</v>
      </c>
      <c r="K284" s="398">
        <v>1318.8</v>
      </c>
    </row>
    <row r="285" spans="1:11" ht="14.4" customHeight="1" x14ac:dyDescent="0.3">
      <c r="A285" s="393" t="s">
        <v>450</v>
      </c>
      <c r="B285" s="394" t="s">
        <v>452</v>
      </c>
      <c r="C285" s="395" t="s">
        <v>466</v>
      </c>
      <c r="D285" s="396" t="s">
        <v>467</v>
      </c>
      <c r="E285" s="395" t="s">
        <v>2730</v>
      </c>
      <c r="F285" s="396" t="s">
        <v>2731</v>
      </c>
      <c r="G285" s="395" t="s">
        <v>2959</v>
      </c>
      <c r="H285" s="395" t="s">
        <v>2960</v>
      </c>
      <c r="I285" s="397">
        <v>10.783333333333333</v>
      </c>
      <c r="J285" s="397">
        <v>160</v>
      </c>
      <c r="K285" s="398">
        <v>1733.6</v>
      </c>
    </row>
    <row r="286" spans="1:11" ht="14.4" customHeight="1" x14ac:dyDescent="0.3">
      <c r="A286" s="393" t="s">
        <v>450</v>
      </c>
      <c r="B286" s="394" t="s">
        <v>452</v>
      </c>
      <c r="C286" s="395" t="s">
        <v>466</v>
      </c>
      <c r="D286" s="396" t="s">
        <v>467</v>
      </c>
      <c r="E286" s="395" t="s">
        <v>2730</v>
      </c>
      <c r="F286" s="396" t="s">
        <v>2731</v>
      </c>
      <c r="G286" s="395" t="s">
        <v>2961</v>
      </c>
      <c r="H286" s="395" t="s">
        <v>2962</v>
      </c>
      <c r="I286" s="397">
        <v>0.77833333333333332</v>
      </c>
      <c r="J286" s="397">
        <v>11700</v>
      </c>
      <c r="K286" s="398">
        <v>9198</v>
      </c>
    </row>
    <row r="287" spans="1:11" ht="14.4" customHeight="1" x14ac:dyDescent="0.3">
      <c r="A287" s="393" t="s">
        <v>450</v>
      </c>
      <c r="B287" s="394" t="s">
        <v>452</v>
      </c>
      <c r="C287" s="395" t="s">
        <v>468</v>
      </c>
      <c r="D287" s="396" t="s">
        <v>469</v>
      </c>
      <c r="E287" s="395" t="s">
        <v>2718</v>
      </c>
      <c r="F287" s="396" t="s">
        <v>2719</v>
      </c>
      <c r="G287" s="395" t="s">
        <v>2734</v>
      </c>
      <c r="H287" s="395" t="s">
        <v>2735</v>
      </c>
      <c r="I287" s="397">
        <v>99.115000000000009</v>
      </c>
      <c r="J287" s="397">
        <v>3</v>
      </c>
      <c r="K287" s="398">
        <v>297.41000000000003</v>
      </c>
    </row>
    <row r="288" spans="1:11" ht="14.4" customHeight="1" x14ac:dyDescent="0.3">
      <c r="A288" s="393" t="s">
        <v>450</v>
      </c>
      <c r="B288" s="394" t="s">
        <v>452</v>
      </c>
      <c r="C288" s="395" t="s">
        <v>468</v>
      </c>
      <c r="D288" s="396" t="s">
        <v>469</v>
      </c>
      <c r="E288" s="395" t="s">
        <v>2718</v>
      </c>
      <c r="F288" s="396" t="s">
        <v>2719</v>
      </c>
      <c r="G288" s="395" t="s">
        <v>2736</v>
      </c>
      <c r="H288" s="395" t="s">
        <v>2737</v>
      </c>
      <c r="I288" s="397">
        <v>156.29000000000002</v>
      </c>
      <c r="J288" s="397">
        <v>3</v>
      </c>
      <c r="K288" s="398">
        <v>469.01</v>
      </c>
    </row>
    <row r="289" spans="1:11" ht="14.4" customHeight="1" x14ac:dyDescent="0.3">
      <c r="A289" s="393" t="s">
        <v>450</v>
      </c>
      <c r="B289" s="394" t="s">
        <v>452</v>
      </c>
      <c r="C289" s="395" t="s">
        <v>468</v>
      </c>
      <c r="D289" s="396" t="s">
        <v>469</v>
      </c>
      <c r="E289" s="395" t="s">
        <v>2718</v>
      </c>
      <c r="F289" s="396" t="s">
        <v>2719</v>
      </c>
      <c r="G289" s="395" t="s">
        <v>3049</v>
      </c>
      <c r="H289" s="395" t="s">
        <v>3050</v>
      </c>
      <c r="I289" s="397">
        <v>183.31</v>
      </c>
      <c r="J289" s="397">
        <v>2</v>
      </c>
      <c r="K289" s="398">
        <v>366.62</v>
      </c>
    </row>
    <row r="290" spans="1:11" ht="14.4" customHeight="1" x14ac:dyDescent="0.3">
      <c r="A290" s="393" t="s">
        <v>450</v>
      </c>
      <c r="B290" s="394" t="s">
        <v>452</v>
      </c>
      <c r="C290" s="395" t="s">
        <v>468</v>
      </c>
      <c r="D290" s="396" t="s">
        <v>469</v>
      </c>
      <c r="E290" s="395" t="s">
        <v>2718</v>
      </c>
      <c r="F290" s="396" t="s">
        <v>2719</v>
      </c>
      <c r="G290" s="395" t="s">
        <v>2744</v>
      </c>
      <c r="H290" s="395" t="s">
        <v>2745</v>
      </c>
      <c r="I290" s="397">
        <v>3.09</v>
      </c>
      <c r="J290" s="397">
        <v>100</v>
      </c>
      <c r="K290" s="398">
        <v>309</v>
      </c>
    </row>
    <row r="291" spans="1:11" ht="14.4" customHeight="1" x14ac:dyDescent="0.3">
      <c r="A291" s="393" t="s">
        <v>450</v>
      </c>
      <c r="B291" s="394" t="s">
        <v>452</v>
      </c>
      <c r="C291" s="395" t="s">
        <v>468</v>
      </c>
      <c r="D291" s="396" t="s">
        <v>469</v>
      </c>
      <c r="E291" s="395" t="s">
        <v>2718</v>
      </c>
      <c r="F291" s="396" t="s">
        <v>2719</v>
      </c>
      <c r="G291" s="395" t="s">
        <v>3051</v>
      </c>
      <c r="H291" s="395" t="s">
        <v>3052</v>
      </c>
      <c r="I291" s="397">
        <v>11.690000000000001</v>
      </c>
      <c r="J291" s="397">
        <v>40</v>
      </c>
      <c r="K291" s="398">
        <v>467.6</v>
      </c>
    </row>
    <row r="292" spans="1:11" ht="14.4" customHeight="1" x14ac:dyDescent="0.3">
      <c r="A292" s="393" t="s">
        <v>450</v>
      </c>
      <c r="B292" s="394" t="s">
        <v>452</v>
      </c>
      <c r="C292" s="395" t="s">
        <v>468</v>
      </c>
      <c r="D292" s="396" t="s">
        <v>469</v>
      </c>
      <c r="E292" s="395" t="s">
        <v>2718</v>
      </c>
      <c r="F292" s="396" t="s">
        <v>2719</v>
      </c>
      <c r="G292" s="395" t="s">
        <v>3003</v>
      </c>
      <c r="H292" s="395" t="s">
        <v>3004</v>
      </c>
      <c r="I292" s="397">
        <v>12.08</v>
      </c>
      <c r="J292" s="397">
        <v>20</v>
      </c>
      <c r="K292" s="398">
        <v>241.6</v>
      </c>
    </row>
    <row r="293" spans="1:11" ht="14.4" customHeight="1" x14ac:dyDescent="0.3">
      <c r="A293" s="393" t="s">
        <v>450</v>
      </c>
      <c r="B293" s="394" t="s">
        <v>452</v>
      </c>
      <c r="C293" s="395" t="s">
        <v>468</v>
      </c>
      <c r="D293" s="396" t="s">
        <v>469</v>
      </c>
      <c r="E293" s="395" t="s">
        <v>2718</v>
      </c>
      <c r="F293" s="396" t="s">
        <v>2719</v>
      </c>
      <c r="G293" s="395" t="s">
        <v>2750</v>
      </c>
      <c r="H293" s="395" t="s">
        <v>2751</v>
      </c>
      <c r="I293" s="397">
        <v>210.63</v>
      </c>
      <c r="J293" s="397">
        <v>1</v>
      </c>
      <c r="K293" s="398">
        <v>210.63</v>
      </c>
    </row>
    <row r="294" spans="1:11" ht="14.4" customHeight="1" x14ac:dyDescent="0.3">
      <c r="A294" s="393" t="s">
        <v>450</v>
      </c>
      <c r="B294" s="394" t="s">
        <v>452</v>
      </c>
      <c r="C294" s="395" t="s">
        <v>468</v>
      </c>
      <c r="D294" s="396" t="s">
        <v>469</v>
      </c>
      <c r="E294" s="395" t="s">
        <v>2718</v>
      </c>
      <c r="F294" s="396" t="s">
        <v>2719</v>
      </c>
      <c r="G294" s="395" t="s">
        <v>3053</v>
      </c>
      <c r="H294" s="395" t="s">
        <v>3054</v>
      </c>
      <c r="I294" s="397">
        <v>68.585000000000008</v>
      </c>
      <c r="J294" s="397">
        <v>2</v>
      </c>
      <c r="K294" s="398">
        <v>137.17000000000002</v>
      </c>
    </row>
    <row r="295" spans="1:11" ht="14.4" customHeight="1" x14ac:dyDescent="0.3">
      <c r="A295" s="393" t="s">
        <v>450</v>
      </c>
      <c r="B295" s="394" t="s">
        <v>452</v>
      </c>
      <c r="C295" s="395" t="s">
        <v>468</v>
      </c>
      <c r="D295" s="396" t="s">
        <v>469</v>
      </c>
      <c r="E295" s="395" t="s">
        <v>2718</v>
      </c>
      <c r="F295" s="396" t="s">
        <v>2719</v>
      </c>
      <c r="G295" s="395" t="s">
        <v>3055</v>
      </c>
      <c r="H295" s="395" t="s">
        <v>3056</v>
      </c>
      <c r="I295" s="397">
        <v>12.375999999999999</v>
      </c>
      <c r="J295" s="397">
        <v>60</v>
      </c>
      <c r="K295" s="398">
        <v>742.50000000000011</v>
      </c>
    </row>
    <row r="296" spans="1:11" ht="14.4" customHeight="1" x14ac:dyDescent="0.3">
      <c r="A296" s="393" t="s">
        <v>450</v>
      </c>
      <c r="B296" s="394" t="s">
        <v>452</v>
      </c>
      <c r="C296" s="395" t="s">
        <v>468</v>
      </c>
      <c r="D296" s="396" t="s">
        <v>469</v>
      </c>
      <c r="E296" s="395" t="s">
        <v>2718</v>
      </c>
      <c r="F296" s="396" t="s">
        <v>2719</v>
      </c>
      <c r="G296" s="395" t="s">
        <v>3057</v>
      </c>
      <c r="H296" s="395" t="s">
        <v>3058</v>
      </c>
      <c r="I296" s="397">
        <v>0.24000000000000002</v>
      </c>
      <c r="J296" s="397">
        <v>7900</v>
      </c>
      <c r="K296" s="398">
        <v>1907</v>
      </c>
    </row>
    <row r="297" spans="1:11" ht="14.4" customHeight="1" x14ac:dyDescent="0.3">
      <c r="A297" s="393" t="s">
        <v>450</v>
      </c>
      <c r="B297" s="394" t="s">
        <v>452</v>
      </c>
      <c r="C297" s="395" t="s">
        <v>468</v>
      </c>
      <c r="D297" s="396" t="s">
        <v>469</v>
      </c>
      <c r="E297" s="395" t="s">
        <v>2718</v>
      </c>
      <c r="F297" s="396" t="s">
        <v>2719</v>
      </c>
      <c r="G297" s="395" t="s">
        <v>2762</v>
      </c>
      <c r="H297" s="395" t="s">
        <v>2763</v>
      </c>
      <c r="I297" s="397">
        <v>22.39</v>
      </c>
      <c r="J297" s="397">
        <v>30</v>
      </c>
      <c r="K297" s="398">
        <v>671.7</v>
      </c>
    </row>
    <row r="298" spans="1:11" ht="14.4" customHeight="1" x14ac:dyDescent="0.3">
      <c r="A298" s="393" t="s">
        <v>450</v>
      </c>
      <c r="B298" s="394" t="s">
        <v>452</v>
      </c>
      <c r="C298" s="395" t="s">
        <v>468</v>
      </c>
      <c r="D298" s="396" t="s">
        <v>469</v>
      </c>
      <c r="E298" s="395" t="s">
        <v>2718</v>
      </c>
      <c r="F298" s="396" t="s">
        <v>2719</v>
      </c>
      <c r="G298" s="395" t="s">
        <v>2764</v>
      </c>
      <c r="H298" s="395" t="s">
        <v>2765</v>
      </c>
      <c r="I298" s="397">
        <v>30.174285714285713</v>
      </c>
      <c r="J298" s="397">
        <v>180</v>
      </c>
      <c r="K298" s="398">
        <v>5431.7999999999993</v>
      </c>
    </row>
    <row r="299" spans="1:11" ht="14.4" customHeight="1" x14ac:dyDescent="0.3">
      <c r="A299" s="393" t="s">
        <v>450</v>
      </c>
      <c r="B299" s="394" t="s">
        <v>452</v>
      </c>
      <c r="C299" s="395" t="s">
        <v>468</v>
      </c>
      <c r="D299" s="396" t="s">
        <v>469</v>
      </c>
      <c r="E299" s="395" t="s">
        <v>2718</v>
      </c>
      <c r="F299" s="396" t="s">
        <v>2719</v>
      </c>
      <c r="G299" s="395" t="s">
        <v>2766</v>
      </c>
      <c r="H299" s="395" t="s">
        <v>2767</v>
      </c>
      <c r="I299" s="397">
        <v>1.1612499999999999</v>
      </c>
      <c r="J299" s="397">
        <v>8355</v>
      </c>
      <c r="K299" s="398">
        <v>9701.7999999999993</v>
      </c>
    </row>
    <row r="300" spans="1:11" ht="14.4" customHeight="1" x14ac:dyDescent="0.3">
      <c r="A300" s="393" t="s">
        <v>450</v>
      </c>
      <c r="B300" s="394" t="s">
        <v>452</v>
      </c>
      <c r="C300" s="395" t="s">
        <v>468</v>
      </c>
      <c r="D300" s="396" t="s">
        <v>469</v>
      </c>
      <c r="E300" s="395" t="s">
        <v>2718</v>
      </c>
      <c r="F300" s="396" t="s">
        <v>2719</v>
      </c>
      <c r="G300" s="395" t="s">
        <v>2768</v>
      </c>
      <c r="H300" s="395" t="s">
        <v>2769</v>
      </c>
      <c r="I300" s="397">
        <v>1.5100000000000002</v>
      </c>
      <c r="J300" s="397">
        <v>2100</v>
      </c>
      <c r="K300" s="398">
        <v>3167</v>
      </c>
    </row>
    <row r="301" spans="1:11" ht="14.4" customHeight="1" x14ac:dyDescent="0.3">
      <c r="A301" s="393" t="s">
        <v>450</v>
      </c>
      <c r="B301" s="394" t="s">
        <v>452</v>
      </c>
      <c r="C301" s="395" t="s">
        <v>468</v>
      </c>
      <c r="D301" s="396" t="s">
        <v>469</v>
      </c>
      <c r="E301" s="395" t="s">
        <v>2718</v>
      </c>
      <c r="F301" s="396" t="s">
        <v>2719</v>
      </c>
      <c r="G301" s="395" t="s">
        <v>2770</v>
      </c>
      <c r="H301" s="395" t="s">
        <v>2771</v>
      </c>
      <c r="I301" s="397">
        <v>0.59818181818181804</v>
      </c>
      <c r="J301" s="397">
        <v>9500</v>
      </c>
      <c r="K301" s="398">
        <v>5680</v>
      </c>
    </row>
    <row r="302" spans="1:11" ht="14.4" customHeight="1" x14ac:dyDescent="0.3">
      <c r="A302" s="393" t="s">
        <v>450</v>
      </c>
      <c r="B302" s="394" t="s">
        <v>452</v>
      </c>
      <c r="C302" s="395" t="s">
        <v>468</v>
      </c>
      <c r="D302" s="396" t="s">
        <v>469</v>
      </c>
      <c r="E302" s="395" t="s">
        <v>2718</v>
      </c>
      <c r="F302" s="396" t="s">
        <v>2719</v>
      </c>
      <c r="G302" s="395" t="s">
        <v>3059</v>
      </c>
      <c r="H302" s="395" t="s">
        <v>3060</v>
      </c>
      <c r="I302" s="397">
        <v>405.49</v>
      </c>
      <c r="J302" s="397">
        <v>3</v>
      </c>
      <c r="K302" s="398">
        <v>1216.47</v>
      </c>
    </row>
    <row r="303" spans="1:11" ht="14.4" customHeight="1" x14ac:dyDescent="0.3">
      <c r="A303" s="393" t="s">
        <v>450</v>
      </c>
      <c r="B303" s="394" t="s">
        <v>452</v>
      </c>
      <c r="C303" s="395" t="s">
        <v>468</v>
      </c>
      <c r="D303" s="396" t="s">
        <v>469</v>
      </c>
      <c r="E303" s="395" t="s">
        <v>2718</v>
      </c>
      <c r="F303" s="396" t="s">
        <v>2719</v>
      </c>
      <c r="G303" s="395" t="s">
        <v>2774</v>
      </c>
      <c r="H303" s="395" t="s">
        <v>2775</v>
      </c>
      <c r="I303" s="397">
        <v>8.6011111111111109</v>
      </c>
      <c r="J303" s="397">
        <v>224</v>
      </c>
      <c r="K303" s="398">
        <v>1926.9200000000003</v>
      </c>
    </row>
    <row r="304" spans="1:11" ht="14.4" customHeight="1" x14ac:dyDescent="0.3">
      <c r="A304" s="393" t="s">
        <v>450</v>
      </c>
      <c r="B304" s="394" t="s">
        <v>452</v>
      </c>
      <c r="C304" s="395" t="s">
        <v>468</v>
      </c>
      <c r="D304" s="396" t="s">
        <v>469</v>
      </c>
      <c r="E304" s="395" t="s">
        <v>2718</v>
      </c>
      <c r="F304" s="396" t="s">
        <v>2719</v>
      </c>
      <c r="G304" s="395" t="s">
        <v>2776</v>
      </c>
      <c r="H304" s="395" t="s">
        <v>2777</v>
      </c>
      <c r="I304" s="397">
        <v>26.75333333333333</v>
      </c>
      <c r="J304" s="397">
        <v>25</v>
      </c>
      <c r="K304" s="398">
        <v>669.7</v>
      </c>
    </row>
    <row r="305" spans="1:11" ht="14.4" customHeight="1" x14ac:dyDescent="0.3">
      <c r="A305" s="393" t="s">
        <v>450</v>
      </c>
      <c r="B305" s="394" t="s">
        <v>452</v>
      </c>
      <c r="C305" s="395" t="s">
        <v>468</v>
      </c>
      <c r="D305" s="396" t="s">
        <v>469</v>
      </c>
      <c r="E305" s="395" t="s">
        <v>2718</v>
      </c>
      <c r="F305" s="396" t="s">
        <v>2719</v>
      </c>
      <c r="G305" s="395" t="s">
        <v>3009</v>
      </c>
      <c r="H305" s="395" t="s">
        <v>3010</v>
      </c>
      <c r="I305" s="397">
        <v>28.234999999999999</v>
      </c>
      <c r="J305" s="397">
        <v>60</v>
      </c>
      <c r="K305" s="398">
        <v>1627.88</v>
      </c>
    </row>
    <row r="306" spans="1:11" ht="14.4" customHeight="1" x14ac:dyDescent="0.3">
      <c r="A306" s="393" t="s">
        <v>450</v>
      </c>
      <c r="B306" s="394" t="s">
        <v>452</v>
      </c>
      <c r="C306" s="395" t="s">
        <v>468</v>
      </c>
      <c r="D306" s="396" t="s">
        <v>469</v>
      </c>
      <c r="E306" s="395" t="s">
        <v>2718</v>
      </c>
      <c r="F306" s="396" t="s">
        <v>2719</v>
      </c>
      <c r="G306" s="395" t="s">
        <v>3017</v>
      </c>
      <c r="H306" s="395" t="s">
        <v>3018</v>
      </c>
      <c r="I306" s="397">
        <v>9.98</v>
      </c>
      <c r="J306" s="397">
        <v>80</v>
      </c>
      <c r="K306" s="398">
        <v>798.4</v>
      </c>
    </row>
    <row r="307" spans="1:11" ht="14.4" customHeight="1" x14ac:dyDescent="0.3">
      <c r="A307" s="393" t="s">
        <v>450</v>
      </c>
      <c r="B307" s="394" t="s">
        <v>452</v>
      </c>
      <c r="C307" s="395" t="s">
        <v>468</v>
      </c>
      <c r="D307" s="396" t="s">
        <v>469</v>
      </c>
      <c r="E307" s="395" t="s">
        <v>2718</v>
      </c>
      <c r="F307" s="396" t="s">
        <v>2719</v>
      </c>
      <c r="G307" s="395" t="s">
        <v>3061</v>
      </c>
      <c r="H307" s="395" t="s">
        <v>3062</v>
      </c>
      <c r="I307" s="397">
        <v>7.36</v>
      </c>
      <c r="J307" s="397">
        <v>100</v>
      </c>
      <c r="K307" s="398">
        <v>736</v>
      </c>
    </row>
    <row r="308" spans="1:11" ht="14.4" customHeight="1" x14ac:dyDescent="0.3">
      <c r="A308" s="393" t="s">
        <v>450</v>
      </c>
      <c r="B308" s="394" t="s">
        <v>452</v>
      </c>
      <c r="C308" s="395" t="s">
        <v>468</v>
      </c>
      <c r="D308" s="396" t="s">
        <v>469</v>
      </c>
      <c r="E308" s="395" t="s">
        <v>2718</v>
      </c>
      <c r="F308" s="396" t="s">
        <v>2719</v>
      </c>
      <c r="G308" s="395" t="s">
        <v>3019</v>
      </c>
      <c r="H308" s="395" t="s">
        <v>3020</v>
      </c>
      <c r="I308" s="397">
        <v>0.85</v>
      </c>
      <c r="J308" s="397">
        <v>300</v>
      </c>
      <c r="K308" s="398">
        <v>255</v>
      </c>
    </row>
    <row r="309" spans="1:11" ht="14.4" customHeight="1" x14ac:dyDescent="0.3">
      <c r="A309" s="393" t="s">
        <v>450</v>
      </c>
      <c r="B309" s="394" t="s">
        <v>452</v>
      </c>
      <c r="C309" s="395" t="s">
        <v>468</v>
      </c>
      <c r="D309" s="396" t="s">
        <v>469</v>
      </c>
      <c r="E309" s="395" t="s">
        <v>2718</v>
      </c>
      <c r="F309" s="396" t="s">
        <v>2719</v>
      </c>
      <c r="G309" s="395" t="s">
        <v>2792</v>
      </c>
      <c r="H309" s="395" t="s">
        <v>2793</v>
      </c>
      <c r="I309" s="397">
        <v>1.5200000000000002</v>
      </c>
      <c r="J309" s="397">
        <v>400</v>
      </c>
      <c r="K309" s="398">
        <v>608</v>
      </c>
    </row>
    <row r="310" spans="1:11" ht="14.4" customHeight="1" x14ac:dyDescent="0.3">
      <c r="A310" s="393" t="s">
        <v>450</v>
      </c>
      <c r="B310" s="394" t="s">
        <v>452</v>
      </c>
      <c r="C310" s="395" t="s">
        <v>468</v>
      </c>
      <c r="D310" s="396" t="s">
        <v>469</v>
      </c>
      <c r="E310" s="395" t="s">
        <v>2718</v>
      </c>
      <c r="F310" s="396" t="s">
        <v>2719</v>
      </c>
      <c r="G310" s="395" t="s">
        <v>2794</v>
      </c>
      <c r="H310" s="395" t="s">
        <v>2795</v>
      </c>
      <c r="I310" s="397">
        <v>2.06</v>
      </c>
      <c r="J310" s="397">
        <v>100</v>
      </c>
      <c r="K310" s="398">
        <v>206</v>
      </c>
    </row>
    <row r="311" spans="1:11" ht="14.4" customHeight="1" x14ac:dyDescent="0.3">
      <c r="A311" s="393" t="s">
        <v>450</v>
      </c>
      <c r="B311" s="394" t="s">
        <v>452</v>
      </c>
      <c r="C311" s="395" t="s">
        <v>468</v>
      </c>
      <c r="D311" s="396" t="s">
        <v>469</v>
      </c>
      <c r="E311" s="395" t="s">
        <v>2718</v>
      </c>
      <c r="F311" s="396" t="s">
        <v>2719</v>
      </c>
      <c r="G311" s="395" t="s">
        <v>3063</v>
      </c>
      <c r="H311" s="395" t="s">
        <v>3064</v>
      </c>
      <c r="I311" s="397">
        <v>295.255</v>
      </c>
      <c r="J311" s="397">
        <v>30</v>
      </c>
      <c r="K311" s="398">
        <v>9165.6299999999992</v>
      </c>
    </row>
    <row r="312" spans="1:11" ht="14.4" customHeight="1" x14ac:dyDescent="0.3">
      <c r="A312" s="393" t="s">
        <v>450</v>
      </c>
      <c r="B312" s="394" t="s">
        <v>452</v>
      </c>
      <c r="C312" s="395" t="s">
        <v>468</v>
      </c>
      <c r="D312" s="396" t="s">
        <v>469</v>
      </c>
      <c r="E312" s="395" t="s">
        <v>2718</v>
      </c>
      <c r="F312" s="396" t="s">
        <v>2719</v>
      </c>
      <c r="G312" s="395" t="s">
        <v>3065</v>
      </c>
      <c r="H312" s="395" t="s">
        <v>3066</v>
      </c>
      <c r="I312" s="397">
        <v>10.15</v>
      </c>
      <c r="J312" s="397">
        <v>800</v>
      </c>
      <c r="K312" s="398">
        <v>8122.4800000000005</v>
      </c>
    </row>
    <row r="313" spans="1:11" ht="14.4" customHeight="1" x14ac:dyDescent="0.3">
      <c r="A313" s="393" t="s">
        <v>450</v>
      </c>
      <c r="B313" s="394" t="s">
        <v>452</v>
      </c>
      <c r="C313" s="395" t="s">
        <v>468</v>
      </c>
      <c r="D313" s="396" t="s">
        <v>469</v>
      </c>
      <c r="E313" s="395" t="s">
        <v>2718</v>
      </c>
      <c r="F313" s="396" t="s">
        <v>2719</v>
      </c>
      <c r="G313" s="395" t="s">
        <v>3033</v>
      </c>
      <c r="H313" s="395" t="s">
        <v>3034</v>
      </c>
      <c r="I313" s="397">
        <v>9.7799999999999994</v>
      </c>
      <c r="J313" s="397">
        <v>100</v>
      </c>
      <c r="K313" s="398">
        <v>977.5</v>
      </c>
    </row>
    <row r="314" spans="1:11" ht="14.4" customHeight="1" x14ac:dyDescent="0.3">
      <c r="A314" s="393" t="s">
        <v>450</v>
      </c>
      <c r="B314" s="394" t="s">
        <v>452</v>
      </c>
      <c r="C314" s="395" t="s">
        <v>468</v>
      </c>
      <c r="D314" s="396" t="s">
        <v>469</v>
      </c>
      <c r="E314" s="395" t="s">
        <v>2718</v>
      </c>
      <c r="F314" s="396" t="s">
        <v>2719</v>
      </c>
      <c r="G314" s="395" t="s">
        <v>3037</v>
      </c>
      <c r="H314" s="395" t="s">
        <v>3038</v>
      </c>
      <c r="I314" s="397">
        <v>16.329999999999998</v>
      </c>
      <c r="J314" s="397">
        <v>20</v>
      </c>
      <c r="K314" s="398">
        <v>326.60000000000002</v>
      </c>
    </row>
    <row r="315" spans="1:11" ht="14.4" customHeight="1" x14ac:dyDescent="0.3">
      <c r="A315" s="393" t="s">
        <v>450</v>
      </c>
      <c r="B315" s="394" t="s">
        <v>452</v>
      </c>
      <c r="C315" s="395" t="s">
        <v>468</v>
      </c>
      <c r="D315" s="396" t="s">
        <v>469</v>
      </c>
      <c r="E315" s="395" t="s">
        <v>2720</v>
      </c>
      <c r="F315" s="396" t="s">
        <v>2721</v>
      </c>
      <c r="G315" s="395" t="s">
        <v>3067</v>
      </c>
      <c r="H315" s="395" t="s">
        <v>3068</v>
      </c>
      <c r="I315" s="397">
        <v>60.95</v>
      </c>
      <c r="J315" s="397">
        <v>12</v>
      </c>
      <c r="K315" s="398">
        <v>769.56</v>
      </c>
    </row>
    <row r="316" spans="1:11" ht="14.4" customHeight="1" x14ac:dyDescent="0.3">
      <c r="A316" s="393" t="s">
        <v>450</v>
      </c>
      <c r="B316" s="394" t="s">
        <v>452</v>
      </c>
      <c r="C316" s="395" t="s">
        <v>468</v>
      </c>
      <c r="D316" s="396" t="s">
        <v>469</v>
      </c>
      <c r="E316" s="395" t="s">
        <v>2720</v>
      </c>
      <c r="F316" s="396" t="s">
        <v>2721</v>
      </c>
      <c r="G316" s="395" t="s">
        <v>3069</v>
      </c>
      <c r="H316" s="395" t="s">
        <v>3070</v>
      </c>
      <c r="I316" s="397">
        <v>266.96499999999997</v>
      </c>
      <c r="J316" s="397">
        <v>110</v>
      </c>
      <c r="K316" s="398">
        <v>29063.559999999998</v>
      </c>
    </row>
    <row r="317" spans="1:11" ht="14.4" customHeight="1" x14ac:dyDescent="0.3">
      <c r="A317" s="393" t="s">
        <v>450</v>
      </c>
      <c r="B317" s="394" t="s">
        <v>452</v>
      </c>
      <c r="C317" s="395" t="s">
        <v>468</v>
      </c>
      <c r="D317" s="396" t="s">
        <v>469</v>
      </c>
      <c r="E317" s="395" t="s">
        <v>2720</v>
      </c>
      <c r="F317" s="396" t="s">
        <v>2721</v>
      </c>
      <c r="G317" s="395" t="s">
        <v>3071</v>
      </c>
      <c r="H317" s="395" t="s">
        <v>3072</v>
      </c>
      <c r="I317" s="397">
        <v>57.905000000000001</v>
      </c>
      <c r="J317" s="397">
        <v>200</v>
      </c>
      <c r="K317" s="398">
        <v>11599.6</v>
      </c>
    </row>
    <row r="318" spans="1:11" ht="14.4" customHeight="1" x14ac:dyDescent="0.3">
      <c r="A318" s="393" t="s">
        <v>450</v>
      </c>
      <c r="B318" s="394" t="s">
        <v>452</v>
      </c>
      <c r="C318" s="395" t="s">
        <v>468</v>
      </c>
      <c r="D318" s="396" t="s">
        <v>469</v>
      </c>
      <c r="E318" s="395" t="s">
        <v>2720</v>
      </c>
      <c r="F318" s="396" t="s">
        <v>2721</v>
      </c>
      <c r="G318" s="395" t="s">
        <v>2810</v>
      </c>
      <c r="H318" s="395" t="s">
        <v>2811</v>
      </c>
      <c r="I318" s="397">
        <v>11.042222222222223</v>
      </c>
      <c r="J318" s="397">
        <v>1050</v>
      </c>
      <c r="K318" s="398">
        <v>11620</v>
      </c>
    </row>
    <row r="319" spans="1:11" ht="14.4" customHeight="1" x14ac:dyDescent="0.3">
      <c r="A319" s="393" t="s">
        <v>450</v>
      </c>
      <c r="B319" s="394" t="s">
        <v>452</v>
      </c>
      <c r="C319" s="395" t="s">
        <v>468</v>
      </c>
      <c r="D319" s="396" t="s">
        <v>469</v>
      </c>
      <c r="E319" s="395" t="s">
        <v>2720</v>
      </c>
      <c r="F319" s="396" t="s">
        <v>2721</v>
      </c>
      <c r="G319" s="395" t="s">
        <v>2812</v>
      </c>
      <c r="H319" s="395" t="s">
        <v>2813</v>
      </c>
      <c r="I319" s="397">
        <v>0.92499999999999982</v>
      </c>
      <c r="J319" s="397">
        <v>4800</v>
      </c>
      <c r="K319" s="398">
        <v>4432</v>
      </c>
    </row>
    <row r="320" spans="1:11" ht="14.4" customHeight="1" x14ac:dyDescent="0.3">
      <c r="A320" s="393" t="s">
        <v>450</v>
      </c>
      <c r="B320" s="394" t="s">
        <v>452</v>
      </c>
      <c r="C320" s="395" t="s">
        <v>468</v>
      </c>
      <c r="D320" s="396" t="s">
        <v>469</v>
      </c>
      <c r="E320" s="395" t="s">
        <v>2720</v>
      </c>
      <c r="F320" s="396" t="s">
        <v>2721</v>
      </c>
      <c r="G320" s="395" t="s">
        <v>2814</v>
      </c>
      <c r="H320" s="395" t="s">
        <v>2815</v>
      </c>
      <c r="I320" s="397">
        <v>1.4383333333333332</v>
      </c>
      <c r="J320" s="397">
        <v>1700</v>
      </c>
      <c r="K320" s="398">
        <v>2446</v>
      </c>
    </row>
    <row r="321" spans="1:11" ht="14.4" customHeight="1" x14ac:dyDescent="0.3">
      <c r="A321" s="393" t="s">
        <v>450</v>
      </c>
      <c r="B321" s="394" t="s">
        <v>452</v>
      </c>
      <c r="C321" s="395" t="s">
        <v>468</v>
      </c>
      <c r="D321" s="396" t="s">
        <v>469</v>
      </c>
      <c r="E321" s="395" t="s">
        <v>2720</v>
      </c>
      <c r="F321" s="396" t="s">
        <v>2721</v>
      </c>
      <c r="G321" s="395" t="s">
        <v>2816</v>
      </c>
      <c r="H321" s="395" t="s">
        <v>2817</v>
      </c>
      <c r="I321" s="397">
        <v>0.41499999999999998</v>
      </c>
      <c r="J321" s="397">
        <v>900</v>
      </c>
      <c r="K321" s="398">
        <v>375</v>
      </c>
    </row>
    <row r="322" spans="1:11" ht="14.4" customHeight="1" x14ac:dyDescent="0.3">
      <c r="A322" s="393" t="s">
        <v>450</v>
      </c>
      <c r="B322" s="394" t="s">
        <v>452</v>
      </c>
      <c r="C322" s="395" t="s">
        <v>468</v>
      </c>
      <c r="D322" s="396" t="s">
        <v>469</v>
      </c>
      <c r="E322" s="395" t="s">
        <v>2720</v>
      </c>
      <c r="F322" s="396" t="s">
        <v>2721</v>
      </c>
      <c r="G322" s="395" t="s">
        <v>2818</v>
      </c>
      <c r="H322" s="395" t="s">
        <v>2819</v>
      </c>
      <c r="I322" s="397">
        <v>0.57833333333333337</v>
      </c>
      <c r="J322" s="397">
        <v>2200</v>
      </c>
      <c r="K322" s="398">
        <v>1272</v>
      </c>
    </row>
    <row r="323" spans="1:11" ht="14.4" customHeight="1" x14ac:dyDescent="0.3">
      <c r="A323" s="393" t="s">
        <v>450</v>
      </c>
      <c r="B323" s="394" t="s">
        <v>452</v>
      </c>
      <c r="C323" s="395" t="s">
        <v>468</v>
      </c>
      <c r="D323" s="396" t="s">
        <v>469</v>
      </c>
      <c r="E323" s="395" t="s">
        <v>2720</v>
      </c>
      <c r="F323" s="396" t="s">
        <v>2721</v>
      </c>
      <c r="G323" s="395" t="s">
        <v>2822</v>
      </c>
      <c r="H323" s="395" t="s">
        <v>2823</v>
      </c>
      <c r="I323" s="397">
        <v>1.84</v>
      </c>
      <c r="J323" s="397">
        <v>200</v>
      </c>
      <c r="K323" s="398">
        <v>368</v>
      </c>
    </row>
    <row r="324" spans="1:11" ht="14.4" customHeight="1" x14ac:dyDescent="0.3">
      <c r="A324" s="393" t="s">
        <v>450</v>
      </c>
      <c r="B324" s="394" t="s">
        <v>452</v>
      </c>
      <c r="C324" s="395" t="s">
        <v>468</v>
      </c>
      <c r="D324" s="396" t="s">
        <v>469</v>
      </c>
      <c r="E324" s="395" t="s">
        <v>2720</v>
      </c>
      <c r="F324" s="396" t="s">
        <v>2721</v>
      </c>
      <c r="G324" s="395" t="s">
        <v>3073</v>
      </c>
      <c r="H324" s="395" t="s">
        <v>3074</v>
      </c>
      <c r="I324" s="397">
        <v>16.940000000000001</v>
      </c>
      <c r="J324" s="397">
        <v>20</v>
      </c>
      <c r="K324" s="398">
        <v>338.8</v>
      </c>
    </row>
    <row r="325" spans="1:11" ht="14.4" customHeight="1" x14ac:dyDescent="0.3">
      <c r="A325" s="393" t="s">
        <v>450</v>
      </c>
      <c r="B325" s="394" t="s">
        <v>452</v>
      </c>
      <c r="C325" s="395" t="s">
        <v>468</v>
      </c>
      <c r="D325" s="396" t="s">
        <v>469</v>
      </c>
      <c r="E325" s="395" t="s">
        <v>2720</v>
      </c>
      <c r="F325" s="396" t="s">
        <v>2721</v>
      </c>
      <c r="G325" s="395" t="s">
        <v>3075</v>
      </c>
      <c r="H325" s="395" t="s">
        <v>3076</v>
      </c>
      <c r="I325" s="397">
        <v>112.28</v>
      </c>
      <c r="J325" s="397">
        <v>20</v>
      </c>
      <c r="K325" s="398">
        <v>2245.66</v>
      </c>
    </row>
    <row r="326" spans="1:11" ht="14.4" customHeight="1" x14ac:dyDescent="0.3">
      <c r="A326" s="393" t="s">
        <v>450</v>
      </c>
      <c r="B326" s="394" t="s">
        <v>452</v>
      </c>
      <c r="C326" s="395" t="s">
        <v>468</v>
      </c>
      <c r="D326" s="396" t="s">
        <v>469</v>
      </c>
      <c r="E326" s="395" t="s">
        <v>2720</v>
      </c>
      <c r="F326" s="396" t="s">
        <v>2721</v>
      </c>
      <c r="G326" s="395" t="s">
        <v>2828</v>
      </c>
      <c r="H326" s="395" t="s">
        <v>2829</v>
      </c>
      <c r="I326" s="397">
        <v>6.7080000000000011</v>
      </c>
      <c r="J326" s="397">
        <v>340</v>
      </c>
      <c r="K326" s="398">
        <v>2348.4</v>
      </c>
    </row>
    <row r="327" spans="1:11" ht="14.4" customHeight="1" x14ac:dyDescent="0.3">
      <c r="A327" s="393" t="s">
        <v>450</v>
      </c>
      <c r="B327" s="394" t="s">
        <v>452</v>
      </c>
      <c r="C327" s="395" t="s">
        <v>468</v>
      </c>
      <c r="D327" s="396" t="s">
        <v>469</v>
      </c>
      <c r="E327" s="395" t="s">
        <v>2720</v>
      </c>
      <c r="F327" s="396" t="s">
        <v>2721</v>
      </c>
      <c r="G327" s="395" t="s">
        <v>3077</v>
      </c>
      <c r="H327" s="395" t="s">
        <v>3078</v>
      </c>
      <c r="I327" s="397">
        <v>79.763749999999987</v>
      </c>
      <c r="J327" s="397">
        <v>140</v>
      </c>
      <c r="K327" s="398">
        <v>11158.45</v>
      </c>
    </row>
    <row r="328" spans="1:11" ht="14.4" customHeight="1" x14ac:dyDescent="0.3">
      <c r="A328" s="393" t="s">
        <v>450</v>
      </c>
      <c r="B328" s="394" t="s">
        <v>452</v>
      </c>
      <c r="C328" s="395" t="s">
        <v>468</v>
      </c>
      <c r="D328" s="396" t="s">
        <v>469</v>
      </c>
      <c r="E328" s="395" t="s">
        <v>2720</v>
      </c>
      <c r="F328" s="396" t="s">
        <v>2721</v>
      </c>
      <c r="G328" s="395" t="s">
        <v>3079</v>
      </c>
      <c r="H328" s="395" t="s">
        <v>3080</v>
      </c>
      <c r="I328" s="397">
        <v>35.01</v>
      </c>
      <c r="J328" s="397">
        <v>25</v>
      </c>
      <c r="K328" s="398">
        <v>875.15</v>
      </c>
    </row>
    <row r="329" spans="1:11" ht="14.4" customHeight="1" x14ac:dyDescent="0.3">
      <c r="A329" s="393" t="s">
        <v>450</v>
      </c>
      <c r="B329" s="394" t="s">
        <v>452</v>
      </c>
      <c r="C329" s="395" t="s">
        <v>468</v>
      </c>
      <c r="D329" s="396" t="s">
        <v>469</v>
      </c>
      <c r="E329" s="395" t="s">
        <v>2720</v>
      </c>
      <c r="F329" s="396" t="s">
        <v>2721</v>
      </c>
      <c r="G329" s="395" t="s">
        <v>2834</v>
      </c>
      <c r="H329" s="395" t="s">
        <v>2835</v>
      </c>
      <c r="I329" s="397">
        <v>5.5280000000000005</v>
      </c>
      <c r="J329" s="397">
        <v>940</v>
      </c>
      <c r="K329" s="398">
        <v>5193.8</v>
      </c>
    </row>
    <row r="330" spans="1:11" ht="14.4" customHeight="1" x14ac:dyDescent="0.3">
      <c r="A330" s="393" t="s">
        <v>450</v>
      </c>
      <c r="B330" s="394" t="s">
        <v>452</v>
      </c>
      <c r="C330" s="395" t="s">
        <v>468</v>
      </c>
      <c r="D330" s="396" t="s">
        <v>469</v>
      </c>
      <c r="E330" s="395" t="s">
        <v>2720</v>
      </c>
      <c r="F330" s="396" t="s">
        <v>2721</v>
      </c>
      <c r="G330" s="395" t="s">
        <v>3081</v>
      </c>
      <c r="H330" s="395" t="s">
        <v>3082</v>
      </c>
      <c r="I330" s="397">
        <v>19.04</v>
      </c>
      <c r="J330" s="397">
        <v>20</v>
      </c>
      <c r="K330" s="398">
        <v>380.8</v>
      </c>
    </row>
    <row r="331" spans="1:11" ht="14.4" customHeight="1" x14ac:dyDescent="0.3">
      <c r="A331" s="393" t="s">
        <v>450</v>
      </c>
      <c r="B331" s="394" t="s">
        <v>452</v>
      </c>
      <c r="C331" s="395" t="s">
        <v>468</v>
      </c>
      <c r="D331" s="396" t="s">
        <v>469</v>
      </c>
      <c r="E331" s="395" t="s">
        <v>2720</v>
      </c>
      <c r="F331" s="396" t="s">
        <v>2721</v>
      </c>
      <c r="G331" s="395" t="s">
        <v>3083</v>
      </c>
      <c r="H331" s="395" t="s">
        <v>3084</v>
      </c>
      <c r="I331" s="397">
        <v>17.059999999999999</v>
      </c>
      <c r="J331" s="397">
        <v>30</v>
      </c>
      <c r="K331" s="398">
        <v>511.8</v>
      </c>
    </row>
    <row r="332" spans="1:11" ht="14.4" customHeight="1" x14ac:dyDescent="0.3">
      <c r="A332" s="393" t="s">
        <v>450</v>
      </c>
      <c r="B332" s="394" t="s">
        <v>452</v>
      </c>
      <c r="C332" s="395" t="s">
        <v>468</v>
      </c>
      <c r="D332" s="396" t="s">
        <v>469</v>
      </c>
      <c r="E332" s="395" t="s">
        <v>2720</v>
      </c>
      <c r="F332" s="396" t="s">
        <v>2721</v>
      </c>
      <c r="G332" s="395" t="s">
        <v>3085</v>
      </c>
      <c r="H332" s="395" t="s">
        <v>3086</v>
      </c>
      <c r="I332" s="397">
        <v>2.75</v>
      </c>
      <c r="J332" s="397">
        <v>6000</v>
      </c>
      <c r="K332" s="398">
        <v>16443</v>
      </c>
    </row>
    <row r="333" spans="1:11" ht="14.4" customHeight="1" x14ac:dyDescent="0.3">
      <c r="A333" s="393" t="s">
        <v>450</v>
      </c>
      <c r="B333" s="394" t="s">
        <v>452</v>
      </c>
      <c r="C333" s="395" t="s">
        <v>468</v>
      </c>
      <c r="D333" s="396" t="s">
        <v>469</v>
      </c>
      <c r="E333" s="395" t="s">
        <v>2720</v>
      </c>
      <c r="F333" s="396" t="s">
        <v>2721</v>
      </c>
      <c r="G333" s="395" t="s">
        <v>3087</v>
      </c>
      <c r="H333" s="395" t="s">
        <v>3088</v>
      </c>
      <c r="I333" s="397">
        <v>60.95</v>
      </c>
      <c r="J333" s="397">
        <v>12</v>
      </c>
      <c r="K333" s="398">
        <v>769.56</v>
      </c>
    </row>
    <row r="334" spans="1:11" ht="14.4" customHeight="1" x14ac:dyDescent="0.3">
      <c r="A334" s="393" t="s">
        <v>450</v>
      </c>
      <c r="B334" s="394" t="s">
        <v>452</v>
      </c>
      <c r="C334" s="395" t="s">
        <v>468</v>
      </c>
      <c r="D334" s="396" t="s">
        <v>469</v>
      </c>
      <c r="E334" s="395" t="s">
        <v>2720</v>
      </c>
      <c r="F334" s="396" t="s">
        <v>2721</v>
      </c>
      <c r="G334" s="395" t="s">
        <v>3089</v>
      </c>
      <c r="H334" s="395" t="s">
        <v>3090</v>
      </c>
      <c r="I334" s="397">
        <v>22.700000000000003</v>
      </c>
      <c r="J334" s="397">
        <v>60</v>
      </c>
      <c r="K334" s="398">
        <v>1362</v>
      </c>
    </row>
    <row r="335" spans="1:11" ht="14.4" customHeight="1" x14ac:dyDescent="0.3">
      <c r="A335" s="393" t="s">
        <v>450</v>
      </c>
      <c r="B335" s="394" t="s">
        <v>452</v>
      </c>
      <c r="C335" s="395" t="s">
        <v>468</v>
      </c>
      <c r="D335" s="396" t="s">
        <v>469</v>
      </c>
      <c r="E335" s="395" t="s">
        <v>2720</v>
      </c>
      <c r="F335" s="396" t="s">
        <v>2721</v>
      </c>
      <c r="G335" s="395" t="s">
        <v>2840</v>
      </c>
      <c r="H335" s="395" t="s">
        <v>2841</v>
      </c>
      <c r="I335" s="397">
        <v>1.7662499999999999</v>
      </c>
      <c r="J335" s="397">
        <v>1350</v>
      </c>
      <c r="K335" s="398">
        <v>2381</v>
      </c>
    </row>
    <row r="336" spans="1:11" ht="14.4" customHeight="1" x14ac:dyDescent="0.3">
      <c r="A336" s="393" t="s">
        <v>450</v>
      </c>
      <c r="B336" s="394" t="s">
        <v>452</v>
      </c>
      <c r="C336" s="395" t="s">
        <v>468</v>
      </c>
      <c r="D336" s="396" t="s">
        <v>469</v>
      </c>
      <c r="E336" s="395" t="s">
        <v>2720</v>
      </c>
      <c r="F336" s="396" t="s">
        <v>2721</v>
      </c>
      <c r="G336" s="395" t="s">
        <v>2842</v>
      </c>
      <c r="H336" s="395" t="s">
        <v>2843</v>
      </c>
      <c r="I336" s="397">
        <v>1.7637499999999999</v>
      </c>
      <c r="J336" s="397">
        <v>1150</v>
      </c>
      <c r="K336" s="398">
        <v>2022.5</v>
      </c>
    </row>
    <row r="337" spans="1:11" ht="14.4" customHeight="1" x14ac:dyDescent="0.3">
      <c r="A337" s="393" t="s">
        <v>450</v>
      </c>
      <c r="B337" s="394" t="s">
        <v>452</v>
      </c>
      <c r="C337" s="395" t="s">
        <v>468</v>
      </c>
      <c r="D337" s="396" t="s">
        <v>469</v>
      </c>
      <c r="E337" s="395" t="s">
        <v>2720</v>
      </c>
      <c r="F337" s="396" t="s">
        <v>2721</v>
      </c>
      <c r="G337" s="395" t="s">
        <v>3091</v>
      </c>
      <c r="H337" s="395" t="s">
        <v>3092</v>
      </c>
      <c r="I337" s="397">
        <v>1.7459999999999998</v>
      </c>
      <c r="J337" s="397">
        <v>850</v>
      </c>
      <c r="K337" s="398">
        <v>1481.5</v>
      </c>
    </row>
    <row r="338" spans="1:11" ht="14.4" customHeight="1" x14ac:dyDescent="0.3">
      <c r="A338" s="393" t="s">
        <v>450</v>
      </c>
      <c r="B338" s="394" t="s">
        <v>452</v>
      </c>
      <c r="C338" s="395" t="s">
        <v>468</v>
      </c>
      <c r="D338" s="396" t="s">
        <v>469</v>
      </c>
      <c r="E338" s="395" t="s">
        <v>2720</v>
      </c>
      <c r="F338" s="396" t="s">
        <v>2721</v>
      </c>
      <c r="G338" s="395" t="s">
        <v>2846</v>
      </c>
      <c r="H338" s="395" t="s">
        <v>2847</v>
      </c>
      <c r="I338" s="397">
        <v>1.76</v>
      </c>
      <c r="J338" s="397">
        <v>200</v>
      </c>
      <c r="K338" s="398">
        <v>352</v>
      </c>
    </row>
    <row r="339" spans="1:11" ht="14.4" customHeight="1" x14ac:dyDescent="0.3">
      <c r="A339" s="393" t="s">
        <v>450</v>
      </c>
      <c r="B339" s="394" t="s">
        <v>452</v>
      </c>
      <c r="C339" s="395" t="s">
        <v>468</v>
      </c>
      <c r="D339" s="396" t="s">
        <v>469</v>
      </c>
      <c r="E339" s="395" t="s">
        <v>2720</v>
      </c>
      <c r="F339" s="396" t="s">
        <v>2721</v>
      </c>
      <c r="G339" s="395" t="s">
        <v>2848</v>
      </c>
      <c r="H339" s="395" t="s">
        <v>2849</v>
      </c>
      <c r="I339" s="397">
        <v>4.7745454545454553</v>
      </c>
      <c r="J339" s="397">
        <v>2300</v>
      </c>
      <c r="K339" s="398">
        <v>10981</v>
      </c>
    </row>
    <row r="340" spans="1:11" ht="14.4" customHeight="1" x14ac:dyDescent="0.3">
      <c r="A340" s="393" t="s">
        <v>450</v>
      </c>
      <c r="B340" s="394" t="s">
        <v>452</v>
      </c>
      <c r="C340" s="395" t="s">
        <v>468</v>
      </c>
      <c r="D340" s="396" t="s">
        <v>469</v>
      </c>
      <c r="E340" s="395" t="s">
        <v>2720</v>
      </c>
      <c r="F340" s="396" t="s">
        <v>2721</v>
      </c>
      <c r="G340" s="395" t="s">
        <v>3093</v>
      </c>
      <c r="H340" s="395" t="s">
        <v>3094</v>
      </c>
      <c r="I340" s="397">
        <v>2.72</v>
      </c>
      <c r="J340" s="397">
        <v>1250</v>
      </c>
      <c r="K340" s="398">
        <v>3401.5</v>
      </c>
    </row>
    <row r="341" spans="1:11" ht="14.4" customHeight="1" x14ac:dyDescent="0.3">
      <c r="A341" s="393" t="s">
        <v>450</v>
      </c>
      <c r="B341" s="394" t="s">
        <v>452</v>
      </c>
      <c r="C341" s="395" t="s">
        <v>468</v>
      </c>
      <c r="D341" s="396" t="s">
        <v>469</v>
      </c>
      <c r="E341" s="395" t="s">
        <v>2720</v>
      </c>
      <c r="F341" s="396" t="s">
        <v>2721</v>
      </c>
      <c r="G341" s="395" t="s">
        <v>2850</v>
      </c>
      <c r="H341" s="395" t="s">
        <v>2851</v>
      </c>
      <c r="I341" s="397">
        <v>1.9837499999999999</v>
      </c>
      <c r="J341" s="397">
        <v>1350</v>
      </c>
      <c r="K341" s="398">
        <v>2674</v>
      </c>
    </row>
    <row r="342" spans="1:11" ht="14.4" customHeight="1" x14ac:dyDescent="0.3">
      <c r="A342" s="393" t="s">
        <v>450</v>
      </c>
      <c r="B342" s="394" t="s">
        <v>452</v>
      </c>
      <c r="C342" s="395" t="s">
        <v>468</v>
      </c>
      <c r="D342" s="396" t="s">
        <v>469</v>
      </c>
      <c r="E342" s="395" t="s">
        <v>2720</v>
      </c>
      <c r="F342" s="396" t="s">
        <v>2721</v>
      </c>
      <c r="G342" s="395" t="s">
        <v>2852</v>
      </c>
      <c r="H342" s="395" t="s">
        <v>2853</v>
      </c>
      <c r="I342" s="397">
        <v>2.41</v>
      </c>
      <c r="J342" s="397">
        <v>100</v>
      </c>
      <c r="K342" s="398">
        <v>241</v>
      </c>
    </row>
    <row r="343" spans="1:11" ht="14.4" customHeight="1" x14ac:dyDescent="0.3">
      <c r="A343" s="393" t="s">
        <v>450</v>
      </c>
      <c r="B343" s="394" t="s">
        <v>452</v>
      </c>
      <c r="C343" s="395" t="s">
        <v>468</v>
      </c>
      <c r="D343" s="396" t="s">
        <v>469</v>
      </c>
      <c r="E343" s="395" t="s">
        <v>2720</v>
      </c>
      <c r="F343" s="396" t="s">
        <v>2721</v>
      </c>
      <c r="G343" s="395" t="s">
        <v>2854</v>
      </c>
      <c r="H343" s="395" t="s">
        <v>2855</v>
      </c>
      <c r="I343" s="397">
        <v>4.2333333333333343</v>
      </c>
      <c r="J343" s="397">
        <v>300</v>
      </c>
      <c r="K343" s="398">
        <v>1270</v>
      </c>
    </row>
    <row r="344" spans="1:11" ht="14.4" customHeight="1" x14ac:dyDescent="0.3">
      <c r="A344" s="393" t="s">
        <v>450</v>
      </c>
      <c r="B344" s="394" t="s">
        <v>452</v>
      </c>
      <c r="C344" s="395" t="s">
        <v>468</v>
      </c>
      <c r="D344" s="396" t="s">
        <v>469</v>
      </c>
      <c r="E344" s="395" t="s">
        <v>2720</v>
      </c>
      <c r="F344" s="396" t="s">
        <v>2721</v>
      </c>
      <c r="G344" s="395" t="s">
        <v>3095</v>
      </c>
      <c r="H344" s="395" t="s">
        <v>3096</v>
      </c>
      <c r="I344" s="397">
        <v>37.122</v>
      </c>
      <c r="J344" s="397">
        <v>110</v>
      </c>
      <c r="K344" s="398">
        <v>4083.6000000000004</v>
      </c>
    </row>
    <row r="345" spans="1:11" ht="14.4" customHeight="1" x14ac:dyDescent="0.3">
      <c r="A345" s="393" t="s">
        <v>450</v>
      </c>
      <c r="B345" s="394" t="s">
        <v>452</v>
      </c>
      <c r="C345" s="395" t="s">
        <v>468</v>
      </c>
      <c r="D345" s="396" t="s">
        <v>469</v>
      </c>
      <c r="E345" s="395" t="s">
        <v>2720</v>
      </c>
      <c r="F345" s="396" t="s">
        <v>2721</v>
      </c>
      <c r="G345" s="395" t="s">
        <v>3097</v>
      </c>
      <c r="H345" s="395" t="s">
        <v>3098</v>
      </c>
      <c r="I345" s="397">
        <v>2.99</v>
      </c>
      <c r="J345" s="397">
        <v>100</v>
      </c>
      <c r="K345" s="398">
        <v>299</v>
      </c>
    </row>
    <row r="346" spans="1:11" ht="14.4" customHeight="1" x14ac:dyDescent="0.3">
      <c r="A346" s="393" t="s">
        <v>450</v>
      </c>
      <c r="B346" s="394" t="s">
        <v>452</v>
      </c>
      <c r="C346" s="395" t="s">
        <v>468</v>
      </c>
      <c r="D346" s="396" t="s">
        <v>469</v>
      </c>
      <c r="E346" s="395" t="s">
        <v>2720</v>
      </c>
      <c r="F346" s="396" t="s">
        <v>2721</v>
      </c>
      <c r="G346" s="395" t="s">
        <v>2858</v>
      </c>
      <c r="H346" s="395" t="s">
        <v>2859</v>
      </c>
      <c r="I346" s="397">
        <v>2.9074999999999998</v>
      </c>
      <c r="J346" s="397">
        <v>400</v>
      </c>
      <c r="K346" s="398">
        <v>1163</v>
      </c>
    </row>
    <row r="347" spans="1:11" ht="14.4" customHeight="1" x14ac:dyDescent="0.3">
      <c r="A347" s="393" t="s">
        <v>450</v>
      </c>
      <c r="B347" s="394" t="s">
        <v>452</v>
      </c>
      <c r="C347" s="395" t="s">
        <v>468</v>
      </c>
      <c r="D347" s="396" t="s">
        <v>469</v>
      </c>
      <c r="E347" s="395" t="s">
        <v>2720</v>
      </c>
      <c r="F347" s="396" t="s">
        <v>2721</v>
      </c>
      <c r="G347" s="395" t="s">
        <v>3099</v>
      </c>
      <c r="H347" s="395" t="s">
        <v>3100</v>
      </c>
      <c r="I347" s="397">
        <v>1249.665</v>
      </c>
      <c r="J347" s="397">
        <v>12</v>
      </c>
      <c r="K347" s="398">
        <v>14995.99</v>
      </c>
    </row>
    <row r="348" spans="1:11" ht="14.4" customHeight="1" x14ac:dyDescent="0.3">
      <c r="A348" s="393" t="s">
        <v>450</v>
      </c>
      <c r="B348" s="394" t="s">
        <v>452</v>
      </c>
      <c r="C348" s="395" t="s">
        <v>468</v>
      </c>
      <c r="D348" s="396" t="s">
        <v>469</v>
      </c>
      <c r="E348" s="395" t="s">
        <v>2720</v>
      </c>
      <c r="F348" s="396" t="s">
        <v>2721</v>
      </c>
      <c r="G348" s="395" t="s">
        <v>2860</v>
      </c>
      <c r="H348" s="395" t="s">
        <v>2861</v>
      </c>
      <c r="I348" s="397">
        <v>29.856250000000003</v>
      </c>
      <c r="J348" s="397">
        <v>700</v>
      </c>
      <c r="K348" s="398">
        <v>20899</v>
      </c>
    </row>
    <row r="349" spans="1:11" ht="14.4" customHeight="1" x14ac:dyDescent="0.3">
      <c r="A349" s="393" t="s">
        <v>450</v>
      </c>
      <c r="B349" s="394" t="s">
        <v>452</v>
      </c>
      <c r="C349" s="395" t="s">
        <v>468</v>
      </c>
      <c r="D349" s="396" t="s">
        <v>469</v>
      </c>
      <c r="E349" s="395" t="s">
        <v>2720</v>
      </c>
      <c r="F349" s="396" t="s">
        <v>2721</v>
      </c>
      <c r="G349" s="395" t="s">
        <v>3101</v>
      </c>
      <c r="H349" s="395" t="s">
        <v>3102</v>
      </c>
      <c r="I349" s="397">
        <v>439.04</v>
      </c>
      <c r="J349" s="397">
        <v>10</v>
      </c>
      <c r="K349" s="398">
        <v>4390.3599999999997</v>
      </c>
    </row>
    <row r="350" spans="1:11" ht="14.4" customHeight="1" x14ac:dyDescent="0.3">
      <c r="A350" s="393" t="s">
        <v>450</v>
      </c>
      <c r="B350" s="394" t="s">
        <v>452</v>
      </c>
      <c r="C350" s="395" t="s">
        <v>468</v>
      </c>
      <c r="D350" s="396" t="s">
        <v>469</v>
      </c>
      <c r="E350" s="395" t="s">
        <v>2720</v>
      </c>
      <c r="F350" s="396" t="s">
        <v>2721</v>
      </c>
      <c r="G350" s="395" t="s">
        <v>2870</v>
      </c>
      <c r="H350" s="395" t="s">
        <v>2871</v>
      </c>
      <c r="I350" s="397">
        <v>5.0422222222222226</v>
      </c>
      <c r="J350" s="397">
        <v>2600</v>
      </c>
      <c r="K350" s="398">
        <v>13111</v>
      </c>
    </row>
    <row r="351" spans="1:11" ht="14.4" customHeight="1" x14ac:dyDescent="0.3">
      <c r="A351" s="393" t="s">
        <v>450</v>
      </c>
      <c r="B351" s="394" t="s">
        <v>452</v>
      </c>
      <c r="C351" s="395" t="s">
        <v>468</v>
      </c>
      <c r="D351" s="396" t="s">
        <v>469</v>
      </c>
      <c r="E351" s="395" t="s">
        <v>2720</v>
      </c>
      <c r="F351" s="396" t="s">
        <v>2721</v>
      </c>
      <c r="G351" s="395" t="s">
        <v>3103</v>
      </c>
      <c r="H351" s="395" t="s">
        <v>3104</v>
      </c>
      <c r="I351" s="397">
        <v>7.9587500000000011</v>
      </c>
      <c r="J351" s="397">
        <v>1000</v>
      </c>
      <c r="K351" s="398">
        <v>7994</v>
      </c>
    </row>
    <row r="352" spans="1:11" ht="14.4" customHeight="1" x14ac:dyDescent="0.3">
      <c r="A352" s="393" t="s">
        <v>450</v>
      </c>
      <c r="B352" s="394" t="s">
        <v>452</v>
      </c>
      <c r="C352" s="395" t="s">
        <v>468</v>
      </c>
      <c r="D352" s="396" t="s">
        <v>469</v>
      </c>
      <c r="E352" s="395" t="s">
        <v>2720</v>
      </c>
      <c r="F352" s="396" t="s">
        <v>2721</v>
      </c>
      <c r="G352" s="395" t="s">
        <v>2874</v>
      </c>
      <c r="H352" s="395" t="s">
        <v>2875</v>
      </c>
      <c r="I352" s="397">
        <v>119.53</v>
      </c>
      <c r="J352" s="397">
        <v>6</v>
      </c>
      <c r="K352" s="398">
        <v>730.18</v>
      </c>
    </row>
    <row r="353" spans="1:11" ht="14.4" customHeight="1" x14ac:dyDescent="0.3">
      <c r="A353" s="393" t="s">
        <v>450</v>
      </c>
      <c r="B353" s="394" t="s">
        <v>452</v>
      </c>
      <c r="C353" s="395" t="s">
        <v>468</v>
      </c>
      <c r="D353" s="396" t="s">
        <v>469</v>
      </c>
      <c r="E353" s="395" t="s">
        <v>2720</v>
      </c>
      <c r="F353" s="396" t="s">
        <v>2721</v>
      </c>
      <c r="G353" s="395" t="s">
        <v>3105</v>
      </c>
      <c r="H353" s="395" t="s">
        <v>3106</v>
      </c>
      <c r="I353" s="397">
        <v>22</v>
      </c>
      <c r="J353" s="397">
        <v>20</v>
      </c>
      <c r="K353" s="398">
        <v>439.96</v>
      </c>
    </row>
    <row r="354" spans="1:11" ht="14.4" customHeight="1" x14ac:dyDescent="0.3">
      <c r="A354" s="393" t="s">
        <v>450</v>
      </c>
      <c r="B354" s="394" t="s">
        <v>452</v>
      </c>
      <c r="C354" s="395" t="s">
        <v>468</v>
      </c>
      <c r="D354" s="396" t="s">
        <v>469</v>
      </c>
      <c r="E354" s="395" t="s">
        <v>2720</v>
      </c>
      <c r="F354" s="396" t="s">
        <v>2721</v>
      </c>
      <c r="G354" s="395" t="s">
        <v>3107</v>
      </c>
      <c r="H354" s="395" t="s">
        <v>3108</v>
      </c>
      <c r="I354" s="397">
        <v>38.72</v>
      </c>
      <c r="J354" s="397">
        <v>30</v>
      </c>
      <c r="K354" s="398">
        <v>1161.5999999999999</v>
      </c>
    </row>
    <row r="355" spans="1:11" ht="14.4" customHeight="1" x14ac:dyDescent="0.3">
      <c r="A355" s="393" t="s">
        <v>450</v>
      </c>
      <c r="B355" s="394" t="s">
        <v>452</v>
      </c>
      <c r="C355" s="395" t="s">
        <v>468</v>
      </c>
      <c r="D355" s="396" t="s">
        <v>469</v>
      </c>
      <c r="E355" s="395" t="s">
        <v>2720</v>
      </c>
      <c r="F355" s="396" t="s">
        <v>2721</v>
      </c>
      <c r="G355" s="395" t="s">
        <v>2876</v>
      </c>
      <c r="H355" s="395" t="s">
        <v>2877</v>
      </c>
      <c r="I355" s="397">
        <v>17.941250000000004</v>
      </c>
      <c r="J355" s="397">
        <v>1100</v>
      </c>
      <c r="K355" s="398">
        <v>19716</v>
      </c>
    </row>
    <row r="356" spans="1:11" ht="14.4" customHeight="1" x14ac:dyDescent="0.3">
      <c r="A356" s="393" t="s">
        <v>450</v>
      </c>
      <c r="B356" s="394" t="s">
        <v>452</v>
      </c>
      <c r="C356" s="395" t="s">
        <v>468</v>
      </c>
      <c r="D356" s="396" t="s">
        <v>469</v>
      </c>
      <c r="E356" s="395" t="s">
        <v>2720</v>
      </c>
      <c r="F356" s="396" t="s">
        <v>2721</v>
      </c>
      <c r="G356" s="395" t="s">
        <v>2878</v>
      </c>
      <c r="H356" s="395" t="s">
        <v>2879</v>
      </c>
      <c r="I356" s="397">
        <v>17.829999999999998</v>
      </c>
      <c r="J356" s="397">
        <v>2050</v>
      </c>
      <c r="K356" s="398">
        <v>36595.5</v>
      </c>
    </row>
    <row r="357" spans="1:11" ht="14.4" customHeight="1" x14ac:dyDescent="0.3">
      <c r="A357" s="393" t="s">
        <v>450</v>
      </c>
      <c r="B357" s="394" t="s">
        <v>452</v>
      </c>
      <c r="C357" s="395" t="s">
        <v>468</v>
      </c>
      <c r="D357" s="396" t="s">
        <v>469</v>
      </c>
      <c r="E357" s="395" t="s">
        <v>2720</v>
      </c>
      <c r="F357" s="396" t="s">
        <v>2721</v>
      </c>
      <c r="G357" s="395" t="s">
        <v>3109</v>
      </c>
      <c r="H357" s="395" t="s">
        <v>3110</v>
      </c>
      <c r="I357" s="397">
        <v>12.08</v>
      </c>
      <c r="J357" s="397">
        <v>50</v>
      </c>
      <c r="K357" s="398">
        <v>604</v>
      </c>
    </row>
    <row r="358" spans="1:11" ht="14.4" customHeight="1" x14ac:dyDescent="0.3">
      <c r="A358" s="393" t="s">
        <v>450</v>
      </c>
      <c r="B358" s="394" t="s">
        <v>452</v>
      </c>
      <c r="C358" s="395" t="s">
        <v>468</v>
      </c>
      <c r="D358" s="396" t="s">
        <v>469</v>
      </c>
      <c r="E358" s="395" t="s">
        <v>2720</v>
      </c>
      <c r="F358" s="396" t="s">
        <v>2721</v>
      </c>
      <c r="G358" s="395" t="s">
        <v>3111</v>
      </c>
      <c r="H358" s="395" t="s">
        <v>3112</v>
      </c>
      <c r="I358" s="397">
        <v>17.933333333333334</v>
      </c>
      <c r="J358" s="397">
        <v>300</v>
      </c>
      <c r="K358" s="398">
        <v>5380</v>
      </c>
    </row>
    <row r="359" spans="1:11" ht="14.4" customHeight="1" x14ac:dyDescent="0.3">
      <c r="A359" s="393" t="s">
        <v>450</v>
      </c>
      <c r="B359" s="394" t="s">
        <v>452</v>
      </c>
      <c r="C359" s="395" t="s">
        <v>468</v>
      </c>
      <c r="D359" s="396" t="s">
        <v>469</v>
      </c>
      <c r="E359" s="395" t="s">
        <v>2720</v>
      </c>
      <c r="F359" s="396" t="s">
        <v>2721</v>
      </c>
      <c r="G359" s="395" t="s">
        <v>2880</v>
      </c>
      <c r="H359" s="395" t="s">
        <v>2881</v>
      </c>
      <c r="I359" s="397">
        <v>14.981111111111112</v>
      </c>
      <c r="J359" s="397">
        <v>180</v>
      </c>
      <c r="K359" s="398">
        <v>2696.75</v>
      </c>
    </row>
    <row r="360" spans="1:11" ht="14.4" customHeight="1" x14ac:dyDescent="0.3">
      <c r="A360" s="393" t="s">
        <v>450</v>
      </c>
      <c r="B360" s="394" t="s">
        <v>452</v>
      </c>
      <c r="C360" s="395" t="s">
        <v>468</v>
      </c>
      <c r="D360" s="396" t="s">
        <v>469</v>
      </c>
      <c r="E360" s="395" t="s">
        <v>2720</v>
      </c>
      <c r="F360" s="396" t="s">
        <v>2721</v>
      </c>
      <c r="G360" s="395" t="s">
        <v>3113</v>
      </c>
      <c r="H360" s="395" t="s">
        <v>3114</v>
      </c>
      <c r="I360" s="397">
        <v>47.055000000000007</v>
      </c>
      <c r="J360" s="397">
        <v>180</v>
      </c>
      <c r="K360" s="398">
        <v>8469.369999999999</v>
      </c>
    </row>
    <row r="361" spans="1:11" ht="14.4" customHeight="1" x14ac:dyDescent="0.3">
      <c r="A361" s="393" t="s">
        <v>450</v>
      </c>
      <c r="B361" s="394" t="s">
        <v>452</v>
      </c>
      <c r="C361" s="395" t="s">
        <v>468</v>
      </c>
      <c r="D361" s="396" t="s">
        <v>469</v>
      </c>
      <c r="E361" s="395" t="s">
        <v>2720</v>
      </c>
      <c r="F361" s="396" t="s">
        <v>2721</v>
      </c>
      <c r="G361" s="395" t="s">
        <v>3115</v>
      </c>
      <c r="H361" s="395" t="s">
        <v>3116</v>
      </c>
      <c r="I361" s="397">
        <v>17.98</v>
      </c>
      <c r="J361" s="397">
        <v>50</v>
      </c>
      <c r="K361" s="398">
        <v>899.03</v>
      </c>
    </row>
    <row r="362" spans="1:11" ht="14.4" customHeight="1" x14ac:dyDescent="0.3">
      <c r="A362" s="393" t="s">
        <v>450</v>
      </c>
      <c r="B362" s="394" t="s">
        <v>452</v>
      </c>
      <c r="C362" s="395" t="s">
        <v>468</v>
      </c>
      <c r="D362" s="396" t="s">
        <v>469</v>
      </c>
      <c r="E362" s="395" t="s">
        <v>2720</v>
      </c>
      <c r="F362" s="396" t="s">
        <v>2721</v>
      </c>
      <c r="G362" s="395" t="s">
        <v>2884</v>
      </c>
      <c r="H362" s="395" t="s">
        <v>2885</v>
      </c>
      <c r="I362" s="397">
        <v>8.9522222222222236</v>
      </c>
      <c r="J362" s="397">
        <v>1700</v>
      </c>
      <c r="K362" s="398">
        <v>15219</v>
      </c>
    </row>
    <row r="363" spans="1:11" ht="14.4" customHeight="1" x14ac:dyDescent="0.3">
      <c r="A363" s="393" t="s">
        <v>450</v>
      </c>
      <c r="B363" s="394" t="s">
        <v>452</v>
      </c>
      <c r="C363" s="395" t="s">
        <v>468</v>
      </c>
      <c r="D363" s="396" t="s">
        <v>469</v>
      </c>
      <c r="E363" s="395" t="s">
        <v>2720</v>
      </c>
      <c r="F363" s="396" t="s">
        <v>2721</v>
      </c>
      <c r="G363" s="395" t="s">
        <v>3117</v>
      </c>
      <c r="H363" s="395" t="s">
        <v>3118</v>
      </c>
      <c r="I363" s="397">
        <v>467.01</v>
      </c>
      <c r="J363" s="397">
        <v>45</v>
      </c>
      <c r="K363" s="398">
        <v>21015.51</v>
      </c>
    </row>
    <row r="364" spans="1:11" ht="14.4" customHeight="1" x14ac:dyDescent="0.3">
      <c r="A364" s="393" t="s">
        <v>450</v>
      </c>
      <c r="B364" s="394" t="s">
        <v>452</v>
      </c>
      <c r="C364" s="395" t="s">
        <v>468</v>
      </c>
      <c r="D364" s="396" t="s">
        <v>469</v>
      </c>
      <c r="E364" s="395" t="s">
        <v>2720</v>
      </c>
      <c r="F364" s="396" t="s">
        <v>2721</v>
      </c>
      <c r="G364" s="395" t="s">
        <v>2886</v>
      </c>
      <c r="H364" s="395" t="s">
        <v>2887</v>
      </c>
      <c r="I364" s="397">
        <v>2.813333333333333</v>
      </c>
      <c r="J364" s="397">
        <v>1200</v>
      </c>
      <c r="K364" s="398">
        <v>3373</v>
      </c>
    </row>
    <row r="365" spans="1:11" ht="14.4" customHeight="1" x14ac:dyDescent="0.3">
      <c r="A365" s="393" t="s">
        <v>450</v>
      </c>
      <c r="B365" s="394" t="s">
        <v>452</v>
      </c>
      <c r="C365" s="395" t="s">
        <v>468</v>
      </c>
      <c r="D365" s="396" t="s">
        <v>469</v>
      </c>
      <c r="E365" s="395" t="s">
        <v>2720</v>
      </c>
      <c r="F365" s="396" t="s">
        <v>2721</v>
      </c>
      <c r="G365" s="395" t="s">
        <v>3119</v>
      </c>
      <c r="H365" s="395" t="s">
        <v>3120</v>
      </c>
      <c r="I365" s="397">
        <v>5.4670000000000005</v>
      </c>
      <c r="J365" s="397">
        <v>775</v>
      </c>
      <c r="K365" s="398">
        <v>4173.3899999999994</v>
      </c>
    </row>
    <row r="366" spans="1:11" ht="14.4" customHeight="1" x14ac:dyDescent="0.3">
      <c r="A366" s="393" t="s">
        <v>450</v>
      </c>
      <c r="B366" s="394" t="s">
        <v>452</v>
      </c>
      <c r="C366" s="395" t="s">
        <v>468</v>
      </c>
      <c r="D366" s="396" t="s">
        <v>469</v>
      </c>
      <c r="E366" s="395" t="s">
        <v>2720</v>
      </c>
      <c r="F366" s="396" t="s">
        <v>2721</v>
      </c>
      <c r="G366" s="395" t="s">
        <v>2888</v>
      </c>
      <c r="H366" s="395" t="s">
        <v>2889</v>
      </c>
      <c r="I366" s="397">
        <v>13.176363636363636</v>
      </c>
      <c r="J366" s="397">
        <v>716</v>
      </c>
      <c r="K366" s="398">
        <v>9429.7599999999984</v>
      </c>
    </row>
    <row r="367" spans="1:11" ht="14.4" customHeight="1" x14ac:dyDescent="0.3">
      <c r="A367" s="393" t="s">
        <v>450</v>
      </c>
      <c r="B367" s="394" t="s">
        <v>452</v>
      </c>
      <c r="C367" s="395" t="s">
        <v>468</v>
      </c>
      <c r="D367" s="396" t="s">
        <v>469</v>
      </c>
      <c r="E367" s="395" t="s">
        <v>2720</v>
      </c>
      <c r="F367" s="396" t="s">
        <v>2721</v>
      </c>
      <c r="G367" s="395" t="s">
        <v>2892</v>
      </c>
      <c r="H367" s="395" t="s">
        <v>2893</v>
      </c>
      <c r="I367" s="397">
        <v>13.2</v>
      </c>
      <c r="J367" s="397">
        <v>50</v>
      </c>
      <c r="K367" s="398">
        <v>660</v>
      </c>
    </row>
    <row r="368" spans="1:11" ht="14.4" customHeight="1" x14ac:dyDescent="0.3">
      <c r="A368" s="393" t="s">
        <v>450</v>
      </c>
      <c r="B368" s="394" t="s">
        <v>452</v>
      </c>
      <c r="C368" s="395" t="s">
        <v>468</v>
      </c>
      <c r="D368" s="396" t="s">
        <v>469</v>
      </c>
      <c r="E368" s="395" t="s">
        <v>2720</v>
      </c>
      <c r="F368" s="396" t="s">
        <v>2721</v>
      </c>
      <c r="G368" s="395" t="s">
        <v>2898</v>
      </c>
      <c r="H368" s="395" t="s">
        <v>2899</v>
      </c>
      <c r="I368" s="397">
        <v>21.23</v>
      </c>
      <c r="J368" s="397">
        <v>50</v>
      </c>
      <c r="K368" s="398">
        <v>1061.5</v>
      </c>
    </row>
    <row r="369" spans="1:11" ht="14.4" customHeight="1" x14ac:dyDescent="0.3">
      <c r="A369" s="393" t="s">
        <v>450</v>
      </c>
      <c r="B369" s="394" t="s">
        <v>452</v>
      </c>
      <c r="C369" s="395" t="s">
        <v>468</v>
      </c>
      <c r="D369" s="396" t="s">
        <v>469</v>
      </c>
      <c r="E369" s="395" t="s">
        <v>2720</v>
      </c>
      <c r="F369" s="396" t="s">
        <v>2721</v>
      </c>
      <c r="G369" s="395" t="s">
        <v>3121</v>
      </c>
      <c r="H369" s="395" t="s">
        <v>3122</v>
      </c>
      <c r="I369" s="397">
        <v>350.9</v>
      </c>
      <c r="J369" s="397">
        <v>5</v>
      </c>
      <c r="K369" s="398">
        <v>1754.5</v>
      </c>
    </row>
    <row r="370" spans="1:11" ht="14.4" customHeight="1" x14ac:dyDescent="0.3">
      <c r="A370" s="393" t="s">
        <v>450</v>
      </c>
      <c r="B370" s="394" t="s">
        <v>452</v>
      </c>
      <c r="C370" s="395" t="s">
        <v>468</v>
      </c>
      <c r="D370" s="396" t="s">
        <v>469</v>
      </c>
      <c r="E370" s="395" t="s">
        <v>2720</v>
      </c>
      <c r="F370" s="396" t="s">
        <v>2721</v>
      </c>
      <c r="G370" s="395" t="s">
        <v>3123</v>
      </c>
      <c r="H370" s="395" t="s">
        <v>3124</v>
      </c>
      <c r="I370" s="397">
        <v>13</v>
      </c>
      <c r="J370" s="397">
        <v>40</v>
      </c>
      <c r="K370" s="398">
        <v>520</v>
      </c>
    </row>
    <row r="371" spans="1:11" ht="14.4" customHeight="1" x14ac:dyDescent="0.3">
      <c r="A371" s="393" t="s">
        <v>450</v>
      </c>
      <c r="B371" s="394" t="s">
        <v>452</v>
      </c>
      <c r="C371" s="395" t="s">
        <v>468</v>
      </c>
      <c r="D371" s="396" t="s">
        <v>469</v>
      </c>
      <c r="E371" s="395" t="s">
        <v>2720</v>
      </c>
      <c r="F371" s="396" t="s">
        <v>2721</v>
      </c>
      <c r="G371" s="395" t="s">
        <v>3125</v>
      </c>
      <c r="H371" s="395" t="s">
        <v>3126</v>
      </c>
      <c r="I371" s="397">
        <v>6.4266666666666667</v>
      </c>
      <c r="J371" s="397">
        <v>95</v>
      </c>
      <c r="K371" s="398">
        <v>606.5</v>
      </c>
    </row>
    <row r="372" spans="1:11" ht="14.4" customHeight="1" x14ac:dyDescent="0.3">
      <c r="A372" s="393" t="s">
        <v>450</v>
      </c>
      <c r="B372" s="394" t="s">
        <v>452</v>
      </c>
      <c r="C372" s="395" t="s">
        <v>468</v>
      </c>
      <c r="D372" s="396" t="s">
        <v>469</v>
      </c>
      <c r="E372" s="395" t="s">
        <v>2720</v>
      </c>
      <c r="F372" s="396" t="s">
        <v>2721</v>
      </c>
      <c r="G372" s="395" t="s">
        <v>3127</v>
      </c>
      <c r="H372" s="395" t="s">
        <v>3128</v>
      </c>
      <c r="I372" s="397">
        <v>6.58</v>
      </c>
      <c r="J372" s="397">
        <v>20</v>
      </c>
      <c r="K372" s="398">
        <v>131.6</v>
      </c>
    </row>
    <row r="373" spans="1:11" ht="14.4" customHeight="1" x14ac:dyDescent="0.3">
      <c r="A373" s="393" t="s">
        <v>450</v>
      </c>
      <c r="B373" s="394" t="s">
        <v>452</v>
      </c>
      <c r="C373" s="395" t="s">
        <v>468</v>
      </c>
      <c r="D373" s="396" t="s">
        <v>469</v>
      </c>
      <c r="E373" s="395" t="s">
        <v>2720</v>
      </c>
      <c r="F373" s="396" t="s">
        <v>2721</v>
      </c>
      <c r="G373" s="395" t="s">
        <v>3129</v>
      </c>
      <c r="H373" s="395" t="s">
        <v>3130</v>
      </c>
      <c r="I373" s="397">
        <v>6.4350000000000005</v>
      </c>
      <c r="J373" s="397">
        <v>70</v>
      </c>
      <c r="K373" s="398">
        <v>446.4</v>
      </c>
    </row>
    <row r="374" spans="1:11" ht="14.4" customHeight="1" x14ac:dyDescent="0.3">
      <c r="A374" s="393" t="s">
        <v>450</v>
      </c>
      <c r="B374" s="394" t="s">
        <v>452</v>
      </c>
      <c r="C374" s="395" t="s">
        <v>468</v>
      </c>
      <c r="D374" s="396" t="s">
        <v>469</v>
      </c>
      <c r="E374" s="395" t="s">
        <v>2720</v>
      </c>
      <c r="F374" s="396" t="s">
        <v>2721</v>
      </c>
      <c r="G374" s="395" t="s">
        <v>2902</v>
      </c>
      <c r="H374" s="395" t="s">
        <v>2903</v>
      </c>
      <c r="I374" s="397">
        <v>0.47</v>
      </c>
      <c r="J374" s="397">
        <v>300</v>
      </c>
      <c r="K374" s="398">
        <v>141</v>
      </c>
    </row>
    <row r="375" spans="1:11" ht="14.4" customHeight="1" x14ac:dyDescent="0.3">
      <c r="A375" s="393" t="s">
        <v>450</v>
      </c>
      <c r="B375" s="394" t="s">
        <v>452</v>
      </c>
      <c r="C375" s="395" t="s">
        <v>468</v>
      </c>
      <c r="D375" s="396" t="s">
        <v>469</v>
      </c>
      <c r="E375" s="395" t="s">
        <v>2720</v>
      </c>
      <c r="F375" s="396" t="s">
        <v>2721</v>
      </c>
      <c r="G375" s="395" t="s">
        <v>2904</v>
      </c>
      <c r="H375" s="395" t="s">
        <v>2905</v>
      </c>
      <c r="I375" s="397">
        <v>0.46499999999999997</v>
      </c>
      <c r="J375" s="397">
        <v>1300</v>
      </c>
      <c r="K375" s="398">
        <v>603</v>
      </c>
    </row>
    <row r="376" spans="1:11" ht="14.4" customHeight="1" x14ac:dyDescent="0.3">
      <c r="A376" s="393" t="s">
        <v>450</v>
      </c>
      <c r="B376" s="394" t="s">
        <v>452</v>
      </c>
      <c r="C376" s="395" t="s">
        <v>468</v>
      </c>
      <c r="D376" s="396" t="s">
        <v>469</v>
      </c>
      <c r="E376" s="395" t="s">
        <v>2720</v>
      </c>
      <c r="F376" s="396" t="s">
        <v>2721</v>
      </c>
      <c r="G376" s="395" t="s">
        <v>3131</v>
      </c>
      <c r="H376" s="395" t="s">
        <v>3132</v>
      </c>
      <c r="I376" s="397">
        <v>4.0075000000000003</v>
      </c>
      <c r="J376" s="397">
        <v>650</v>
      </c>
      <c r="K376" s="398">
        <v>2601.5</v>
      </c>
    </row>
    <row r="377" spans="1:11" ht="14.4" customHeight="1" x14ac:dyDescent="0.3">
      <c r="A377" s="393" t="s">
        <v>450</v>
      </c>
      <c r="B377" s="394" t="s">
        <v>452</v>
      </c>
      <c r="C377" s="395" t="s">
        <v>468</v>
      </c>
      <c r="D377" s="396" t="s">
        <v>469</v>
      </c>
      <c r="E377" s="395" t="s">
        <v>2720</v>
      </c>
      <c r="F377" s="396" t="s">
        <v>2721</v>
      </c>
      <c r="G377" s="395" t="s">
        <v>3133</v>
      </c>
      <c r="H377" s="395" t="s">
        <v>3134</v>
      </c>
      <c r="I377" s="397">
        <v>2.4500000000000002</v>
      </c>
      <c r="J377" s="397">
        <v>100</v>
      </c>
      <c r="K377" s="398">
        <v>245</v>
      </c>
    </row>
    <row r="378" spans="1:11" ht="14.4" customHeight="1" x14ac:dyDescent="0.3">
      <c r="A378" s="393" t="s">
        <v>450</v>
      </c>
      <c r="B378" s="394" t="s">
        <v>452</v>
      </c>
      <c r="C378" s="395" t="s">
        <v>468</v>
      </c>
      <c r="D378" s="396" t="s">
        <v>469</v>
      </c>
      <c r="E378" s="395" t="s">
        <v>2720</v>
      </c>
      <c r="F378" s="396" t="s">
        <v>2721</v>
      </c>
      <c r="G378" s="395" t="s">
        <v>3135</v>
      </c>
      <c r="H378" s="395" t="s">
        <v>3136</v>
      </c>
      <c r="I378" s="397">
        <v>2.4500000000000002</v>
      </c>
      <c r="J378" s="397">
        <v>100</v>
      </c>
      <c r="K378" s="398">
        <v>245</v>
      </c>
    </row>
    <row r="379" spans="1:11" ht="14.4" customHeight="1" x14ac:dyDescent="0.3">
      <c r="A379" s="393" t="s">
        <v>450</v>
      </c>
      <c r="B379" s="394" t="s">
        <v>452</v>
      </c>
      <c r="C379" s="395" t="s">
        <v>468</v>
      </c>
      <c r="D379" s="396" t="s">
        <v>469</v>
      </c>
      <c r="E379" s="395" t="s">
        <v>2720</v>
      </c>
      <c r="F379" s="396" t="s">
        <v>2721</v>
      </c>
      <c r="G379" s="395" t="s">
        <v>3137</v>
      </c>
      <c r="H379" s="395" t="s">
        <v>3138</v>
      </c>
      <c r="I379" s="397">
        <v>2.6</v>
      </c>
      <c r="J379" s="397">
        <v>100</v>
      </c>
      <c r="K379" s="398">
        <v>260</v>
      </c>
    </row>
    <row r="380" spans="1:11" ht="14.4" customHeight="1" x14ac:dyDescent="0.3">
      <c r="A380" s="393" t="s">
        <v>450</v>
      </c>
      <c r="B380" s="394" t="s">
        <v>452</v>
      </c>
      <c r="C380" s="395" t="s">
        <v>468</v>
      </c>
      <c r="D380" s="396" t="s">
        <v>469</v>
      </c>
      <c r="E380" s="395" t="s">
        <v>2720</v>
      </c>
      <c r="F380" s="396" t="s">
        <v>2721</v>
      </c>
      <c r="G380" s="395" t="s">
        <v>3139</v>
      </c>
      <c r="H380" s="395" t="s">
        <v>3140</v>
      </c>
      <c r="I380" s="397">
        <v>2.52</v>
      </c>
      <c r="J380" s="397">
        <v>200</v>
      </c>
      <c r="K380" s="398">
        <v>504</v>
      </c>
    </row>
    <row r="381" spans="1:11" ht="14.4" customHeight="1" x14ac:dyDescent="0.3">
      <c r="A381" s="393" t="s">
        <v>450</v>
      </c>
      <c r="B381" s="394" t="s">
        <v>452</v>
      </c>
      <c r="C381" s="395" t="s">
        <v>468</v>
      </c>
      <c r="D381" s="396" t="s">
        <v>469</v>
      </c>
      <c r="E381" s="395" t="s">
        <v>2720</v>
      </c>
      <c r="F381" s="396" t="s">
        <v>2721</v>
      </c>
      <c r="G381" s="395" t="s">
        <v>3141</v>
      </c>
      <c r="H381" s="395" t="s">
        <v>3142</v>
      </c>
      <c r="I381" s="397">
        <v>186.95</v>
      </c>
      <c r="J381" s="397">
        <v>10</v>
      </c>
      <c r="K381" s="398">
        <v>1869.45</v>
      </c>
    </row>
    <row r="382" spans="1:11" ht="14.4" customHeight="1" x14ac:dyDescent="0.3">
      <c r="A382" s="393" t="s">
        <v>450</v>
      </c>
      <c r="B382" s="394" t="s">
        <v>452</v>
      </c>
      <c r="C382" s="395" t="s">
        <v>468</v>
      </c>
      <c r="D382" s="396" t="s">
        <v>469</v>
      </c>
      <c r="E382" s="395" t="s">
        <v>2720</v>
      </c>
      <c r="F382" s="396" t="s">
        <v>2721</v>
      </c>
      <c r="G382" s="395" t="s">
        <v>3143</v>
      </c>
      <c r="H382" s="395" t="s">
        <v>3144</v>
      </c>
      <c r="I382" s="397">
        <v>44.83</v>
      </c>
      <c r="J382" s="397">
        <v>20</v>
      </c>
      <c r="K382" s="398">
        <v>885.1</v>
      </c>
    </row>
    <row r="383" spans="1:11" ht="14.4" customHeight="1" x14ac:dyDescent="0.3">
      <c r="A383" s="393" t="s">
        <v>450</v>
      </c>
      <c r="B383" s="394" t="s">
        <v>452</v>
      </c>
      <c r="C383" s="395" t="s">
        <v>468</v>
      </c>
      <c r="D383" s="396" t="s">
        <v>469</v>
      </c>
      <c r="E383" s="395" t="s">
        <v>2720</v>
      </c>
      <c r="F383" s="396" t="s">
        <v>2721</v>
      </c>
      <c r="G383" s="395" t="s">
        <v>3145</v>
      </c>
      <c r="H383" s="395" t="s">
        <v>3146</v>
      </c>
      <c r="I383" s="397">
        <v>38.01</v>
      </c>
      <c r="J383" s="397">
        <v>50</v>
      </c>
      <c r="K383" s="398">
        <v>1900.5</v>
      </c>
    </row>
    <row r="384" spans="1:11" ht="14.4" customHeight="1" x14ac:dyDescent="0.3">
      <c r="A384" s="393" t="s">
        <v>450</v>
      </c>
      <c r="B384" s="394" t="s">
        <v>452</v>
      </c>
      <c r="C384" s="395" t="s">
        <v>468</v>
      </c>
      <c r="D384" s="396" t="s">
        <v>469</v>
      </c>
      <c r="E384" s="395" t="s">
        <v>2720</v>
      </c>
      <c r="F384" s="396" t="s">
        <v>2721</v>
      </c>
      <c r="G384" s="395" t="s">
        <v>3147</v>
      </c>
      <c r="H384" s="395" t="s">
        <v>3148</v>
      </c>
      <c r="I384" s="397">
        <v>52.88</v>
      </c>
      <c r="J384" s="397">
        <v>70</v>
      </c>
      <c r="K384" s="398">
        <v>3701.39</v>
      </c>
    </row>
    <row r="385" spans="1:11" ht="14.4" customHeight="1" x14ac:dyDescent="0.3">
      <c r="A385" s="393" t="s">
        <v>450</v>
      </c>
      <c r="B385" s="394" t="s">
        <v>452</v>
      </c>
      <c r="C385" s="395" t="s">
        <v>468</v>
      </c>
      <c r="D385" s="396" t="s">
        <v>469</v>
      </c>
      <c r="E385" s="395" t="s">
        <v>2720</v>
      </c>
      <c r="F385" s="396" t="s">
        <v>2721</v>
      </c>
      <c r="G385" s="395" t="s">
        <v>2908</v>
      </c>
      <c r="H385" s="395" t="s">
        <v>2909</v>
      </c>
      <c r="I385" s="397">
        <v>649.77</v>
      </c>
      <c r="J385" s="397">
        <v>5</v>
      </c>
      <c r="K385" s="398">
        <v>3248.85</v>
      </c>
    </row>
    <row r="386" spans="1:11" ht="14.4" customHeight="1" x14ac:dyDescent="0.3">
      <c r="A386" s="393" t="s">
        <v>450</v>
      </c>
      <c r="B386" s="394" t="s">
        <v>452</v>
      </c>
      <c r="C386" s="395" t="s">
        <v>468</v>
      </c>
      <c r="D386" s="396" t="s">
        <v>469</v>
      </c>
      <c r="E386" s="395" t="s">
        <v>2720</v>
      </c>
      <c r="F386" s="396" t="s">
        <v>2721</v>
      </c>
      <c r="G386" s="395" t="s">
        <v>3149</v>
      </c>
      <c r="H386" s="395" t="s">
        <v>3150</v>
      </c>
      <c r="I386" s="397">
        <v>601.35</v>
      </c>
      <c r="J386" s="397">
        <v>7</v>
      </c>
      <c r="K386" s="398">
        <v>4209.4799999999996</v>
      </c>
    </row>
    <row r="387" spans="1:11" ht="14.4" customHeight="1" x14ac:dyDescent="0.3">
      <c r="A387" s="393" t="s">
        <v>450</v>
      </c>
      <c r="B387" s="394" t="s">
        <v>452</v>
      </c>
      <c r="C387" s="395" t="s">
        <v>468</v>
      </c>
      <c r="D387" s="396" t="s">
        <v>469</v>
      </c>
      <c r="E387" s="395" t="s">
        <v>2720</v>
      </c>
      <c r="F387" s="396" t="s">
        <v>2721</v>
      </c>
      <c r="G387" s="395" t="s">
        <v>3151</v>
      </c>
      <c r="H387" s="395" t="s">
        <v>3152</v>
      </c>
      <c r="I387" s="397">
        <v>13.04</v>
      </c>
      <c r="J387" s="397">
        <v>50</v>
      </c>
      <c r="K387" s="398">
        <v>652</v>
      </c>
    </row>
    <row r="388" spans="1:11" ht="14.4" customHeight="1" x14ac:dyDescent="0.3">
      <c r="A388" s="393" t="s">
        <v>450</v>
      </c>
      <c r="B388" s="394" t="s">
        <v>452</v>
      </c>
      <c r="C388" s="395" t="s">
        <v>468</v>
      </c>
      <c r="D388" s="396" t="s">
        <v>469</v>
      </c>
      <c r="E388" s="395" t="s">
        <v>2720</v>
      </c>
      <c r="F388" s="396" t="s">
        <v>2721</v>
      </c>
      <c r="G388" s="395" t="s">
        <v>3153</v>
      </c>
      <c r="H388" s="395" t="s">
        <v>3154</v>
      </c>
      <c r="I388" s="397">
        <v>22</v>
      </c>
      <c r="J388" s="397">
        <v>20</v>
      </c>
      <c r="K388" s="398">
        <v>439.96</v>
      </c>
    </row>
    <row r="389" spans="1:11" ht="14.4" customHeight="1" x14ac:dyDescent="0.3">
      <c r="A389" s="393" t="s">
        <v>450</v>
      </c>
      <c r="B389" s="394" t="s">
        <v>452</v>
      </c>
      <c r="C389" s="395" t="s">
        <v>468</v>
      </c>
      <c r="D389" s="396" t="s">
        <v>469</v>
      </c>
      <c r="E389" s="395" t="s">
        <v>2720</v>
      </c>
      <c r="F389" s="396" t="s">
        <v>2721</v>
      </c>
      <c r="G389" s="395" t="s">
        <v>3155</v>
      </c>
      <c r="H389" s="395" t="s">
        <v>3156</v>
      </c>
      <c r="I389" s="397">
        <v>273.11</v>
      </c>
      <c r="J389" s="397">
        <v>3</v>
      </c>
      <c r="K389" s="398">
        <v>819.33</v>
      </c>
    </row>
    <row r="390" spans="1:11" ht="14.4" customHeight="1" x14ac:dyDescent="0.3">
      <c r="A390" s="393" t="s">
        <v>450</v>
      </c>
      <c r="B390" s="394" t="s">
        <v>452</v>
      </c>
      <c r="C390" s="395" t="s">
        <v>468</v>
      </c>
      <c r="D390" s="396" t="s">
        <v>469</v>
      </c>
      <c r="E390" s="395" t="s">
        <v>2720</v>
      </c>
      <c r="F390" s="396" t="s">
        <v>2721</v>
      </c>
      <c r="G390" s="395" t="s">
        <v>3157</v>
      </c>
      <c r="H390" s="395" t="s">
        <v>3158</v>
      </c>
      <c r="I390" s="397">
        <v>544.5</v>
      </c>
      <c r="J390" s="397">
        <v>9</v>
      </c>
      <c r="K390" s="398">
        <v>4900.5</v>
      </c>
    </row>
    <row r="391" spans="1:11" ht="14.4" customHeight="1" x14ac:dyDescent="0.3">
      <c r="A391" s="393" t="s">
        <v>450</v>
      </c>
      <c r="B391" s="394" t="s">
        <v>452</v>
      </c>
      <c r="C391" s="395" t="s">
        <v>468</v>
      </c>
      <c r="D391" s="396" t="s">
        <v>469</v>
      </c>
      <c r="E391" s="395" t="s">
        <v>2720</v>
      </c>
      <c r="F391" s="396" t="s">
        <v>2721</v>
      </c>
      <c r="G391" s="395" t="s">
        <v>3159</v>
      </c>
      <c r="H391" s="395" t="s">
        <v>3160</v>
      </c>
      <c r="I391" s="397">
        <v>1820.94</v>
      </c>
      <c r="J391" s="397">
        <v>6</v>
      </c>
      <c r="K391" s="398">
        <v>10925.65</v>
      </c>
    </row>
    <row r="392" spans="1:11" ht="14.4" customHeight="1" x14ac:dyDescent="0.3">
      <c r="A392" s="393" t="s">
        <v>450</v>
      </c>
      <c r="B392" s="394" t="s">
        <v>452</v>
      </c>
      <c r="C392" s="395" t="s">
        <v>468</v>
      </c>
      <c r="D392" s="396" t="s">
        <v>469</v>
      </c>
      <c r="E392" s="395" t="s">
        <v>2720</v>
      </c>
      <c r="F392" s="396" t="s">
        <v>2721</v>
      </c>
      <c r="G392" s="395" t="s">
        <v>3161</v>
      </c>
      <c r="H392" s="395" t="s">
        <v>3162</v>
      </c>
      <c r="I392" s="397">
        <v>271.95999999999998</v>
      </c>
      <c r="J392" s="397">
        <v>3</v>
      </c>
      <c r="K392" s="398">
        <v>815.88</v>
      </c>
    </row>
    <row r="393" spans="1:11" ht="14.4" customHeight="1" x14ac:dyDescent="0.3">
      <c r="A393" s="393" t="s">
        <v>450</v>
      </c>
      <c r="B393" s="394" t="s">
        <v>452</v>
      </c>
      <c r="C393" s="395" t="s">
        <v>468</v>
      </c>
      <c r="D393" s="396" t="s">
        <v>469</v>
      </c>
      <c r="E393" s="395" t="s">
        <v>2720</v>
      </c>
      <c r="F393" s="396" t="s">
        <v>2721</v>
      </c>
      <c r="G393" s="395" t="s">
        <v>3163</v>
      </c>
      <c r="H393" s="395" t="s">
        <v>3164</v>
      </c>
      <c r="I393" s="397">
        <v>17.98</v>
      </c>
      <c r="J393" s="397">
        <v>50</v>
      </c>
      <c r="K393" s="398">
        <v>899.03</v>
      </c>
    </row>
    <row r="394" spans="1:11" ht="14.4" customHeight="1" x14ac:dyDescent="0.3">
      <c r="A394" s="393" t="s">
        <v>450</v>
      </c>
      <c r="B394" s="394" t="s">
        <v>452</v>
      </c>
      <c r="C394" s="395" t="s">
        <v>468</v>
      </c>
      <c r="D394" s="396" t="s">
        <v>469</v>
      </c>
      <c r="E394" s="395" t="s">
        <v>2720</v>
      </c>
      <c r="F394" s="396" t="s">
        <v>2721</v>
      </c>
      <c r="G394" s="395" t="s">
        <v>3165</v>
      </c>
      <c r="H394" s="395" t="s">
        <v>3166</v>
      </c>
      <c r="I394" s="397">
        <v>29.9</v>
      </c>
      <c r="J394" s="397">
        <v>50</v>
      </c>
      <c r="K394" s="398">
        <v>1495</v>
      </c>
    </row>
    <row r="395" spans="1:11" ht="14.4" customHeight="1" x14ac:dyDescent="0.3">
      <c r="A395" s="393" t="s">
        <v>450</v>
      </c>
      <c r="B395" s="394" t="s">
        <v>452</v>
      </c>
      <c r="C395" s="395" t="s">
        <v>468</v>
      </c>
      <c r="D395" s="396" t="s">
        <v>469</v>
      </c>
      <c r="E395" s="395" t="s">
        <v>2720</v>
      </c>
      <c r="F395" s="396" t="s">
        <v>2721</v>
      </c>
      <c r="G395" s="395" t="s">
        <v>3167</v>
      </c>
      <c r="H395" s="395" t="s">
        <v>3168</v>
      </c>
      <c r="I395" s="397">
        <v>845.8</v>
      </c>
      <c r="J395" s="397">
        <v>7</v>
      </c>
      <c r="K395" s="398">
        <v>5627.0700000000006</v>
      </c>
    </row>
    <row r="396" spans="1:11" ht="14.4" customHeight="1" x14ac:dyDescent="0.3">
      <c r="A396" s="393" t="s">
        <v>450</v>
      </c>
      <c r="B396" s="394" t="s">
        <v>452</v>
      </c>
      <c r="C396" s="395" t="s">
        <v>468</v>
      </c>
      <c r="D396" s="396" t="s">
        <v>469</v>
      </c>
      <c r="E396" s="395" t="s">
        <v>2720</v>
      </c>
      <c r="F396" s="396" t="s">
        <v>2721</v>
      </c>
      <c r="G396" s="395" t="s">
        <v>3169</v>
      </c>
      <c r="H396" s="395" t="s">
        <v>3170</v>
      </c>
      <c r="I396" s="397">
        <v>1249.6600000000001</v>
      </c>
      <c r="J396" s="397">
        <v>6</v>
      </c>
      <c r="K396" s="398">
        <v>7497.98</v>
      </c>
    </row>
    <row r="397" spans="1:11" ht="14.4" customHeight="1" x14ac:dyDescent="0.3">
      <c r="A397" s="393" t="s">
        <v>450</v>
      </c>
      <c r="B397" s="394" t="s">
        <v>452</v>
      </c>
      <c r="C397" s="395" t="s">
        <v>468</v>
      </c>
      <c r="D397" s="396" t="s">
        <v>469</v>
      </c>
      <c r="E397" s="395" t="s">
        <v>2720</v>
      </c>
      <c r="F397" s="396" t="s">
        <v>2721</v>
      </c>
      <c r="G397" s="395" t="s">
        <v>3171</v>
      </c>
      <c r="H397" s="395" t="s">
        <v>3172</v>
      </c>
      <c r="I397" s="397">
        <v>6292</v>
      </c>
      <c r="J397" s="397">
        <v>1</v>
      </c>
      <c r="K397" s="398">
        <v>6292</v>
      </c>
    </row>
    <row r="398" spans="1:11" ht="14.4" customHeight="1" x14ac:dyDescent="0.3">
      <c r="A398" s="393" t="s">
        <v>450</v>
      </c>
      <c r="B398" s="394" t="s">
        <v>452</v>
      </c>
      <c r="C398" s="395" t="s">
        <v>468</v>
      </c>
      <c r="D398" s="396" t="s">
        <v>469</v>
      </c>
      <c r="E398" s="395" t="s">
        <v>2720</v>
      </c>
      <c r="F398" s="396" t="s">
        <v>2721</v>
      </c>
      <c r="G398" s="395" t="s">
        <v>3173</v>
      </c>
      <c r="H398" s="395" t="s">
        <v>3174</v>
      </c>
      <c r="I398" s="397">
        <v>1040.5999999999999</v>
      </c>
      <c r="J398" s="397">
        <v>10</v>
      </c>
      <c r="K398" s="398">
        <v>10406</v>
      </c>
    </row>
    <row r="399" spans="1:11" ht="14.4" customHeight="1" x14ac:dyDescent="0.3">
      <c r="A399" s="393" t="s">
        <v>450</v>
      </c>
      <c r="B399" s="394" t="s">
        <v>452</v>
      </c>
      <c r="C399" s="395" t="s">
        <v>468</v>
      </c>
      <c r="D399" s="396" t="s">
        <v>469</v>
      </c>
      <c r="E399" s="395" t="s">
        <v>2720</v>
      </c>
      <c r="F399" s="396" t="s">
        <v>2721</v>
      </c>
      <c r="G399" s="395" t="s">
        <v>3175</v>
      </c>
      <c r="H399" s="395" t="s">
        <v>3176</v>
      </c>
      <c r="I399" s="397">
        <v>3044.5</v>
      </c>
      <c r="J399" s="397">
        <v>1</v>
      </c>
      <c r="K399" s="398">
        <v>3044.5</v>
      </c>
    </row>
    <row r="400" spans="1:11" ht="14.4" customHeight="1" x14ac:dyDescent="0.3">
      <c r="A400" s="393" t="s">
        <v>450</v>
      </c>
      <c r="B400" s="394" t="s">
        <v>452</v>
      </c>
      <c r="C400" s="395" t="s">
        <v>468</v>
      </c>
      <c r="D400" s="396" t="s">
        <v>469</v>
      </c>
      <c r="E400" s="395" t="s">
        <v>2720</v>
      </c>
      <c r="F400" s="396" t="s">
        <v>2721</v>
      </c>
      <c r="G400" s="395" t="s">
        <v>3177</v>
      </c>
      <c r="H400" s="395" t="s">
        <v>3178</v>
      </c>
      <c r="I400" s="397">
        <v>186.95</v>
      </c>
      <c r="J400" s="397">
        <v>10</v>
      </c>
      <c r="K400" s="398">
        <v>1869.5</v>
      </c>
    </row>
    <row r="401" spans="1:11" ht="14.4" customHeight="1" x14ac:dyDescent="0.3">
      <c r="A401" s="393" t="s">
        <v>450</v>
      </c>
      <c r="B401" s="394" t="s">
        <v>452</v>
      </c>
      <c r="C401" s="395" t="s">
        <v>468</v>
      </c>
      <c r="D401" s="396" t="s">
        <v>469</v>
      </c>
      <c r="E401" s="395" t="s">
        <v>2720</v>
      </c>
      <c r="F401" s="396" t="s">
        <v>2721</v>
      </c>
      <c r="G401" s="395" t="s">
        <v>3179</v>
      </c>
      <c r="H401" s="395" t="s">
        <v>3180</v>
      </c>
      <c r="I401" s="397">
        <v>186.95</v>
      </c>
      <c r="J401" s="397">
        <v>10</v>
      </c>
      <c r="K401" s="398">
        <v>1869.5</v>
      </c>
    </row>
    <row r="402" spans="1:11" ht="14.4" customHeight="1" x14ac:dyDescent="0.3">
      <c r="A402" s="393" t="s">
        <v>450</v>
      </c>
      <c r="B402" s="394" t="s">
        <v>452</v>
      </c>
      <c r="C402" s="395" t="s">
        <v>468</v>
      </c>
      <c r="D402" s="396" t="s">
        <v>469</v>
      </c>
      <c r="E402" s="395" t="s">
        <v>2720</v>
      </c>
      <c r="F402" s="396" t="s">
        <v>2721</v>
      </c>
      <c r="G402" s="395" t="s">
        <v>3181</v>
      </c>
      <c r="H402" s="395" t="s">
        <v>3182</v>
      </c>
      <c r="I402" s="397">
        <v>127.05</v>
      </c>
      <c r="J402" s="397">
        <v>60</v>
      </c>
      <c r="K402" s="398">
        <v>7623</v>
      </c>
    </row>
    <row r="403" spans="1:11" ht="14.4" customHeight="1" x14ac:dyDescent="0.3">
      <c r="A403" s="393" t="s">
        <v>450</v>
      </c>
      <c r="B403" s="394" t="s">
        <v>452</v>
      </c>
      <c r="C403" s="395" t="s">
        <v>468</v>
      </c>
      <c r="D403" s="396" t="s">
        <v>469</v>
      </c>
      <c r="E403" s="395" t="s">
        <v>2720</v>
      </c>
      <c r="F403" s="396" t="s">
        <v>2721</v>
      </c>
      <c r="G403" s="395" t="s">
        <v>3183</v>
      </c>
      <c r="H403" s="395" t="s">
        <v>3184</v>
      </c>
      <c r="I403" s="397">
        <v>175.33</v>
      </c>
      <c r="J403" s="397">
        <v>3</v>
      </c>
      <c r="K403" s="398">
        <v>526</v>
      </c>
    </row>
    <row r="404" spans="1:11" ht="14.4" customHeight="1" x14ac:dyDescent="0.3">
      <c r="A404" s="393" t="s">
        <v>450</v>
      </c>
      <c r="B404" s="394" t="s">
        <v>452</v>
      </c>
      <c r="C404" s="395" t="s">
        <v>468</v>
      </c>
      <c r="D404" s="396" t="s">
        <v>469</v>
      </c>
      <c r="E404" s="395" t="s">
        <v>2720</v>
      </c>
      <c r="F404" s="396" t="s">
        <v>2721</v>
      </c>
      <c r="G404" s="395" t="s">
        <v>3185</v>
      </c>
      <c r="H404" s="395" t="s">
        <v>3186</v>
      </c>
      <c r="I404" s="397">
        <v>150</v>
      </c>
      <c r="J404" s="397">
        <v>1</v>
      </c>
      <c r="K404" s="398">
        <v>150.01</v>
      </c>
    </row>
    <row r="405" spans="1:11" ht="14.4" customHeight="1" x14ac:dyDescent="0.3">
      <c r="A405" s="393" t="s">
        <v>450</v>
      </c>
      <c r="B405" s="394" t="s">
        <v>452</v>
      </c>
      <c r="C405" s="395" t="s">
        <v>468</v>
      </c>
      <c r="D405" s="396" t="s">
        <v>469</v>
      </c>
      <c r="E405" s="395" t="s">
        <v>2720</v>
      </c>
      <c r="F405" s="396" t="s">
        <v>2721</v>
      </c>
      <c r="G405" s="395" t="s">
        <v>3187</v>
      </c>
      <c r="H405" s="395" t="s">
        <v>3188</v>
      </c>
      <c r="I405" s="397">
        <v>150</v>
      </c>
      <c r="J405" s="397">
        <v>0</v>
      </c>
      <c r="K405" s="398">
        <v>0</v>
      </c>
    </row>
    <row r="406" spans="1:11" ht="14.4" customHeight="1" x14ac:dyDescent="0.3">
      <c r="A406" s="393" t="s">
        <v>450</v>
      </c>
      <c r="B406" s="394" t="s">
        <v>452</v>
      </c>
      <c r="C406" s="395" t="s">
        <v>468</v>
      </c>
      <c r="D406" s="396" t="s">
        <v>469</v>
      </c>
      <c r="E406" s="395" t="s">
        <v>2720</v>
      </c>
      <c r="F406" s="396" t="s">
        <v>2721</v>
      </c>
      <c r="G406" s="395" t="s">
        <v>3189</v>
      </c>
      <c r="H406" s="395" t="s">
        <v>3190</v>
      </c>
      <c r="I406" s="397">
        <v>26.4</v>
      </c>
      <c r="J406" s="397">
        <v>20</v>
      </c>
      <c r="K406" s="398">
        <v>528.04</v>
      </c>
    </row>
    <row r="407" spans="1:11" ht="14.4" customHeight="1" x14ac:dyDescent="0.3">
      <c r="A407" s="393" t="s">
        <v>450</v>
      </c>
      <c r="B407" s="394" t="s">
        <v>452</v>
      </c>
      <c r="C407" s="395" t="s">
        <v>468</v>
      </c>
      <c r="D407" s="396" t="s">
        <v>469</v>
      </c>
      <c r="E407" s="395" t="s">
        <v>2720</v>
      </c>
      <c r="F407" s="396" t="s">
        <v>2721</v>
      </c>
      <c r="G407" s="395" t="s">
        <v>3191</v>
      </c>
      <c r="H407" s="395" t="s">
        <v>3192</v>
      </c>
      <c r="I407" s="397">
        <v>168.19</v>
      </c>
      <c r="J407" s="397">
        <v>10</v>
      </c>
      <c r="K407" s="398">
        <v>1681.9</v>
      </c>
    </row>
    <row r="408" spans="1:11" ht="14.4" customHeight="1" x14ac:dyDescent="0.3">
      <c r="A408" s="393" t="s">
        <v>450</v>
      </c>
      <c r="B408" s="394" t="s">
        <v>452</v>
      </c>
      <c r="C408" s="395" t="s">
        <v>468</v>
      </c>
      <c r="D408" s="396" t="s">
        <v>469</v>
      </c>
      <c r="E408" s="395" t="s">
        <v>2722</v>
      </c>
      <c r="F408" s="396" t="s">
        <v>2723</v>
      </c>
      <c r="G408" s="395" t="s">
        <v>3193</v>
      </c>
      <c r="H408" s="395" t="s">
        <v>3194</v>
      </c>
      <c r="I408" s="397">
        <v>346.5</v>
      </c>
      <c r="J408" s="397">
        <v>20</v>
      </c>
      <c r="K408" s="398">
        <v>6929.92</v>
      </c>
    </row>
    <row r="409" spans="1:11" ht="14.4" customHeight="1" x14ac:dyDescent="0.3">
      <c r="A409" s="393" t="s">
        <v>450</v>
      </c>
      <c r="B409" s="394" t="s">
        <v>452</v>
      </c>
      <c r="C409" s="395" t="s">
        <v>468</v>
      </c>
      <c r="D409" s="396" t="s">
        <v>469</v>
      </c>
      <c r="E409" s="395" t="s">
        <v>2722</v>
      </c>
      <c r="F409" s="396" t="s">
        <v>2723</v>
      </c>
      <c r="G409" s="395" t="s">
        <v>3195</v>
      </c>
      <c r="H409" s="395" t="s">
        <v>3196</v>
      </c>
      <c r="I409" s="397">
        <v>1039.4988888888888</v>
      </c>
      <c r="J409" s="397">
        <v>60</v>
      </c>
      <c r="K409" s="398">
        <v>62369.95</v>
      </c>
    </row>
    <row r="410" spans="1:11" ht="14.4" customHeight="1" x14ac:dyDescent="0.3">
      <c r="A410" s="393" t="s">
        <v>450</v>
      </c>
      <c r="B410" s="394" t="s">
        <v>452</v>
      </c>
      <c r="C410" s="395" t="s">
        <v>468</v>
      </c>
      <c r="D410" s="396" t="s">
        <v>469</v>
      </c>
      <c r="E410" s="395" t="s">
        <v>2722</v>
      </c>
      <c r="F410" s="396" t="s">
        <v>2723</v>
      </c>
      <c r="G410" s="395" t="s">
        <v>3197</v>
      </c>
      <c r="H410" s="395" t="s">
        <v>3198</v>
      </c>
      <c r="I410" s="397">
        <v>1562.625</v>
      </c>
      <c r="J410" s="397">
        <v>25</v>
      </c>
      <c r="K410" s="398">
        <v>38947.49</v>
      </c>
    </row>
    <row r="411" spans="1:11" ht="14.4" customHeight="1" x14ac:dyDescent="0.3">
      <c r="A411" s="393" t="s">
        <v>450</v>
      </c>
      <c r="B411" s="394" t="s">
        <v>452</v>
      </c>
      <c r="C411" s="395" t="s">
        <v>468</v>
      </c>
      <c r="D411" s="396" t="s">
        <v>469</v>
      </c>
      <c r="E411" s="395" t="s">
        <v>2722</v>
      </c>
      <c r="F411" s="396" t="s">
        <v>2723</v>
      </c>
      <c r="G411" s="395" t="s">
        <v>3199</v>
      </c>
      <c r="H411" s="395" t="s">
        <v>3200</v>
      </c>
      <c r="I411" s="397">
        <v>346.5</v>
      </c>
      <c r="J411" s="397">
        <v>30</v>
      </c>
      <c r="K411" s="398">
        <v>10394.880000000001</v>
      </c>
    </row>
    <row r="412" spans="1:11" ht="14.4" customHeight="1" x14ac:dyDescent="0.3">
      <c r="A412" s="393" t="s">
        <v>450</v>
      </c>
      <c r="B412" s="394" t="s">
        <v>452</v>
      </c>
      <c r="C412" s="395" t="s">
        <v>468</v>
      </c>
      <c r="D412" s="396" t="s">
        <v>469</v>
      </c>
      <c r="E412" s="395" t="s">
        <v>2724</v>
      </c>
      <c r="F412" s="396" t="s">
        <v>2725</v>
      </c>
      <c r="G412" s="395" t="s">
        <v>2921</v>
      </c>
      <c r="H412" s="395" t="s">
        <v>2922</v>
      </c>
      <c r="I412" s="397">
        <v>8.17</v>
      </c>
      <c r="J412" s="397">
        <v>100</v>
      </c>
      <c r="K412" s="398">
        <v>817</v>
      </c>
    </row>
    <row r="413" spans="1:11" ht="14.4" customHeight="1" x14ac:dyDescent="0.3">
      <c r="A413" s="393" t="s">
        <v>450</v>
      </c>
      <c r="B413" s="394" t="s">
        <v>452</v>
      </c>
      <c r="C413" s="395" t="s">
        <v>468</v>
      </c>
      <c r="D413" s="396" t="s">
        <v>469</v>
      </c>
      <c r="E413" s="395" t="s">
        <v>2724</v>
      </c>
      <c r="F413" s="396" t="s">
        <v>2725</v>
      </c>
      <c r="G413" s="395" t="s">
        <v>3201</v>
      </c>
      <c r="H413" s="395" t="s">
        <v>3202</v>
      </c>
      <c r="I413" s="397">
        <v>1374.1666666666667</v>
      </c>
      <c r="J413" s="397">
        <v>9</v>
      </c>
      <c r="K413" s="398">
        <v>12367.529999999999</v>
      </c>
    </row>
    <row r="414" spans="1:11" ht="14.4" customHeight="1" x14ac:dyDescent="0.3">
      <c r="A414" s="393" t="s">
        <v>450</v>
      </c>
      <c r="B414" s="394" t="s">
        <v>452</v>
      </c>
      <c r="C414" s="395" t="s">
        <v>468</v>
      </c>
      <c r="D414" s="396" t="s">
        <v>469</v>
      </c>
      <c r="E414" s="395" t="s">
        <v>2724</v>
      </c>
      <c r="F414" s="396" t="s">
        <v>2725</v>
      </c>
      <c r="G414" s="395" t="s">
        <v>3203</v>
      </c>
      <c r="H414" s="395" t="s">
        <v>3204</v>
      </c>
      <c r="I414" s="397">
        <v>12.43</v>
      </c>
      <c r="J414" s="397">
        <v>110</v>
      </c>
      <c r="K414" s="398">
        <v>1372.3</v>
      </c>
    </row>
    <row r="415" spans="1:11" ht="14.4" customHeight="1" x14ac:dyDescent="0.3">
      <c r="A415" s="393" t="s">
        <v>450</v>
      </c>
      <c r="B415" s="394" t="s">
        <v>452</v>
      </c>
      <c r="C415" s="395" t="s">
        <v>468</v>
      </c>
      <c r="D415" s="396" t="s">
        <v>469</v>
      </c>
      <c r="E415" s="395" t="s">
        <v>2724</v>
      </c>
      <c r="F415" s="396" t="s">
        <v>2725</v>
      </c>
      <c r="G415" s="395" t="s">
        <v>3205</v>
      </c>
      <c r="H415" s="395" t="s">
        <v>3206</v>
      </c>
      <c r="I415" s="397">
        <v>529.37499999999989</v>
      </c>
      <c r="J415" s="397">
        <v>60</v>
      </c>
      <c r="K415" s="398">
        <v>31762.5</v>
      </c>
    </row>
    <row r="416" spans="1:11" ht="14.4" customHeight="1" x14ac:dyDescent="0.3">
      <c r="A416" s="393" t="s">
        <v>450</v>
      </c>
      <c r="B416" s="394" t="s">
        <v>452</v>
      </c>
      <c r="C416" s="395" t="s">
        <v>468</v>
      </c>
      <c r="D416" s="396" t="s">
        <v>469</v>
      </c>
      <c r="E416" s="395" t="s">
        <v>2724</v>
      </c>
      <c r="F416" s="396" t="s">
        <v>2725</v>
      </c>
      <c r="G416" s="395" t="s">
        <v>3207</v>
      </c>
      <c r="H416" s="395" t="s">
        <v>3208</v>
      </c>
      <c r="I416" s="397">
        <v>25.568888888888885</v>
      </c>
      <c r="J416" s="397">
        <v>1500</v>
      </c>
      <c r="K416" s="398">
        <v>38350.14</v>
      </c>
    </row>
    <row r="417" spans="1:11" ht="14.4" customHeight="1" x14ac:dyDescent="0.3">
      <c r="A417" s="393" t="s">
        <v>450</v>
      </c>
      <c r="B417" s="394" t="s">
        <v>452</v>
      </c>
      <c r="C417" s="395" t="s">
        <v>468</v>
      </c>
      <c r="D417" s="396" t="s">
        <v>469</v>
      </c>
      <c r="E417" s="395" t="s">
        <v>2724</v>
      </c>
      <c r="F417" s="396" t="s">
        <v>2725</v>
      </c>
      <c r="G417" s="395" t="s">
        <v>3209</v>
      </c>
      <c r="H417" s="395" t="s">
        <v>3210</v>
      </c>
      <c r="I417" s="397">
        <v>3414.81</v>
      </c>
      <c r="J417" s="397">
        <v>3</v>
      </c>
      <c r="K417" s="398">
        <v>10244.24</v>
      </c>
    </row>
    <row r="418" spans="1:11" ht="14.4" customHeight="1" x14ac:dyDescent="0.3">
      <c r="A418" s="393" t="s">
        <v>450</v>
      </c>
      <c r="B418" s="394" t="s">
        <v>452</v>
      </c>
      <c r="C418" s="395" t="s">
        <v>468</v>
      </c>
      <c r="D418" s="396" t="s">
        <v>469</v>
      </c>
      <c r="E418" s="395" t="s">
        <v>2724</v>
      </c>
      <c r="F418" s="396" t="s">
        <v>2725</v>
      </c>
      <c r="G418" s="395" t="s">
        <v>3211</v>
      </c>
      <c r="H418" s="395" t="s">
        <v>3212</v>
      </c>
      <c r="I418" s="397">
        <v>1958.74</v>
      </c>
      <c r="J418" s="397">
        <v>5</v>
      </c>
      <c r="K418" s="398">
        <v>9793.68</v>
      </c>
    </row>
    <row r="419" spans="1:11" ht="14.4" customHeight="1" x14ac:dyDescent="0.3">
      <c r="A419" s="393" t="s">
        <v>450</v>
      </c>
      <c r="B419" s="394" t="s">
        <v>452</v>
      </c>
      <c r="C419" s="395" t="s">
        <v>468</v>
      </c>
      <c r="D419" s="396" t="s">
        <v>469</v>
      </c>
      <c r="E419" s="395" t="s">
        <v>2726</v>
      </c>
      <c r="F419" s="396" t="s">
        <v>2727</v>
      </c>
      <c r="G419" s="395" t="s">
        <v>2923</v>
      </c>
      <c r="H419" s="395" t="s">
        <v>2924</v>
      </c>
      <c r="I419" s="397">
        <v>35.619999999999997</v>
      </c>
      <c r="J419" s="397">
        <v>36</v>
      </c>
      <c r="K419" s="398">
        <v>1282.1600000000001</v>
      </c>
    </row>
    <row r="420" spans="1:11" ht="14.4" customHeight="1" x14ac:dyDescent="0.3">
      <c r="A420" s="393" t="s">
        <v>450</v>
      </c>
      <c r="B420" s="394" t="s">
        <v>452</v>
      </c>
      <c r="C420" s="395" t="s">
        <v>468</v>
      </c>
      <c r="D420" s="396" t="s">
        <v>469</v>
      </c>
      <c r="E420" s="395" t="s">
        <v>2726</v>
      </c>
      <c r="F420" s="396" t="s">
        <v>2727</v>
      </c>
      <c r="G420" s="395" t="s">
        <v>2925</v>
      </c>
      <c r="H420" s="395" t="s">
        <v>2926</v>
      </c>
      <c r="I420" s="397">
        <v>33.729999999999997</v>
      </c>
      <c r="J420" s="397">
        <v>72</v>
      </c>
      <c r="K420" s="398">
        <v>2428.56</v>
      </c>
    </row>
    <row r="421" spans="1:11" ht="14.4" customHeight="1" x14ac:dyDescent="0.3">
      <c r="A421" s="393" t="s">
        <v>450</v>
      </c>
      <c r="B421" s="394" t="s">
        <v>452</v>
      </c>
      <c r="C421" s="395" t="s">
        <v>468</v>
      </c>
      <c r="D421" s="396" t="s">
        <v>469</v>
      </c>
      <c r="E421" s="395" t="s">
        <v>2726</v>
      </c>
      <c r="F421" s="396" t="s">
        <v>2727</v>
      </c>
      <c r="G421" s="395" t="s">
        <v>2931</v>
      </c>
      <c r="H421" s="395" t="s">
        <v>2932</v>
      </c>
      <c r="I421" s="397">
        <v>34.119999999999997</v>
      </c>
      <c r="J421" s="397">
        <v>36</v>
      </c>
      <c r="K421" s="398">
        <v>1228.32</v>
      </c>
    </row>
    <row r="422" spans="1:11" ht="14.4" customHeight="1" x14ac:dyDescent="0.3">
      <c r="A422" s="393" t="s">
        <v>450</v>
      </c>
      <c r="B422" s="394" t="s">
        <v>452</v>
      </c>
      <c r="C422" s="395" t="s">
        <v>468</v>
      </c>
      <c r="D422" s="396" t="s">
        <v>469</v>
      </c>
      <c r="E422" s="395" t="s">
        <v>2728</v>
      </c>
      <c r="F422" s="396" t="s">
        <v>2729</v>
      </c>
      <c r="G422" s="395" t="s">
        <v>2933</v>
      </c>
      <c r="H422" s="395" t="s">
        <v>2934</v>
      </c>
      <c r="I422" s="397">
        <v>0.3</v>
      </c>
      <c r="J422" s="397">
        <v>200</v>
      </c>
      <c r="K422" s="398">
        <v>60</v>
      </c>
    </row>
    <row r="423" spans="1:11" ht="14.4" customHeight="1" x14ac:dyDescent="0.3">
      <c r="A423" s="393" t="s">
        <v>450</v>
      </c>
      <c r="B423" s="394" t="s">
        <v>452</v>
      </c>
      <c r="C423" s="395" t="s">
        <v>468</v>
      </c>
      <c r="D423" s="396" t="s">
        <v>469</v>
      </c>
      <c r="E423" s="395" t="s">
        <v>2728</v>
      </c>
      <c r="F423" s="396" t="s">
        <v>2729</v>
      </c>
      <c r="G423" s="395" t="s">
        <v>2935</v>
      </c>
      <c r="H423" s="395" t="s">
        <v>2936</v>
      </c>
      <c r="I423" s="397">
        <v>0.3</v>
      </c>
      <c r="J423" s="397">
        <v>200</v>
      </c>
      <c r="K423" s="398">
        <v>60</v>
      </c>
    </row>
    <row r="424" spans="1:11" ht="14.4" customHeight="1" x14ac:dyDescent="0.3">
      <c r="A424" s="393" t="s">
        <v>450</v>
      </c>
      <c r="B424" s="394" t="s">
        <v>452</v>
      </c>
      <c r="C424" s="395" t="s">
        <v>468</v>
      </c>
      <c r="D424" s="396" t="s">
        <v>469</v>
      </c>
      <c r="E424" s="395" t="s">
        <v>2728</v>
      </c>
      <c r="F424" s="396" t="s">
        <v>2729</v>
      </c>
      <c r="G424" s="395" t="s">
        <v>2937</v>
      </c>
      <c r="H424" s="395" t="s">
        <v>2938</v>
      </c>
      <c r="I424" s="397">
        <v>0.3</v>
      </c>
      <c r="J424" s="397">
        <v>800</v>
      </c>
      <c r="K424" s="398">
        <v>240</v>
      </c>
    </row>
    <row r="425" spans="1:11" ht="14.4" customHeight="1" x14ac:dyDescent="0.3">
      <c r="A425" s="393" t="s">
        <v>450</v>
      </c>
      <c r="B425" s="394" t="s">
        <v>452</v>
      </c>
      <c r="C425" s="395" t="s">
        <v>468</v>
      </c>
      <c r="D425" s="396" t="s">
        <v>469</v>
      </c>
      <c r="E425" s="395" t="s">
        <v>2728</v>
      </c>
      <c r="F425" s="396" t="s">
        <v>2729</v>
      </c>
      <c r="G425" s="395" t="s">
        <v>2943</v>
      </c>
      <c r="H425" s="395" t="s">
        <v>2944</v>
      </c>
      <c r="I425" s="397">
        <v>0.30199999999999999</v>
      </c>
      <c r="J425" s="397">
        <v>2300</v>
      </c>
      <c r="K425" s="398">
        <v>693</v>
      </c>
    </row>
    <row r="426" spans="1:11" ht="14.4" customHeight="1" x14ac:dyDescent="0.3">
      <c r="A426" s="393" t="s">
        <v>450</v>
      </c>
      <c r="B426" s="394" t="s">
        <v>452</v>
      </c>
      <c r="C426" s="395" t="s">
        <v>468</v>
      </c>
      <c r="D426" s="396" t="s">
        <v>469</v>
      </c>
      <c r="E426" s="395" t="s">
        <v>2728</v>
      </c>
      <c r="F426" s="396" t="s">
        <v>2729</v>
      </c>
      <c r="G426" s="395" t="s">
        <v>3213</v>
      </c>
      <c r="H426" s="395" t="s">
        <v>3214</v>
      </c>
      <c r="I426" s="397">
        <v>2542.5100000000002</v>
      </c>
      <c r="J426" s="397">
        <v>3</v>
      </c>
      <c r="K426" s="398">
        <v>7627.54</v>
      </c>
    </row>
    <row r="427" spans="1:11" ht="14.4" customHeight="1" x14ac:dyDescent="0.3">
      <c r="A427" s="393" t="s">
        <v>450</v>
      </c>
      <c r="B427" s="394" t="s">
        <v>452</v>
      </c>
      <c r="C427" s="395" t="s">
        <v>468</v>
      </c>
      <c r="D427" s="396" t="s">
        <v>469</v>
      </c>
      <c r="E427" s="395" t="s">
        <v>2728</v>
      </c>
      <c r="F427" s="396" t="s">
        <v>2729</v>
      </c>
      <c r="G427" s="395" t="s">
        <v>3215</v>
      </c>
      <c r="H427" s="395" t="s">
        <v>3216</v>
      </c>
      <c r="I427" s="397">
        <v>2542.5100000000002</v>
      </c>
      <c r="J427" s="397">
        <v>1</v>
      </c>
      <c r="K427" s="398">
        <v>2542.5100000000002</v>
      </c>
    </row>
    <row r="428" spans="1:11" ht="14.4" customHeight="1" x14ac:dyDescent="0.3">
      <c r="A428" s="393" t="s">
        <v>450</v>
      </c>
      <c r="B428" s="394" t="s">
        <v>452</v>
      </c>
      <c r="C428" s="395" t="s">
        <v>468</v>
      </c>
      <c r="D428" s="396" t="s">
        <v>469</v>
      </c>
      <c r="E428" s="395" t="s">
        <v>2730</v>
      </c>
      <c r="F428" s="396" t="s">
        <v>2731</v>
      </c>
      <c r="G428" s="395" t="s">
        <v>2949</v>
      </c>
      <c r="H428" s="395" t="s">
        <v>2950</v>
      </c>
      <c r="I428" s="397">
        <v>0.80399999999999994</v>
      </c>
      <c r="J428" s="397">
        <v>8400</v>
      </c>
      <c r="K428" s="398">
        <v>6727</v>
      </c>
    </row>
    <row r="429" spans="1:11" ht="14.4" customHeight="1" x14ac:dyDescent="0.3">
      <c r="A429" s="393" t="s">
        <v>450</v>
      </c>
      <c r="B429" s="394" t="s">
        <v>452</v>
      </c>
      <c r="C429" s="395" t="s">
        <v>468</v>
      </c>
      <c r="D429" s="396" t="s">
        <v>469</v>
      </c>
      <c r="E429" s="395" t="s">
        <v>2730</v>
      </c>
      <c r="F429" s="396" t="s">
        <v>2731</v>
      </c>
      <c r="G429" s="395" t="s">
        <v>2953</v>
      </c>
      <c r="H429" s="395" t="s">
        <v>2954</v>
      </c>
      <c r="I429" s="397">
        <v>7.4139999999999997</v>
      </c>
      <c r="J429" s="397">
        <v>450</v>
      </c>
      <c r="K429" s="398">
        <v>3332</v>
      </c>
    </row>
    <row r="430" spans="1:11" ht="14.4" customHeight="1" x14ac:dyDescent="0.3">
      <c r="A430" s="393" t="s">
        <v>450</v>
      </c>
      <c r="B430" s="394" t="s">
        <v>452</v>
      </c>
      <c r="C430" s="395" t="s">
        <v>468</v>
      </c>
      <c r="D430" s="396" t="s">
        <v>469</v>
      </c>
      <c r="E430" s="395" t="s">
        <v>2730</v>
      </c>
      <c r="F430" s="396" t="s">
        <v>2731</v>
      </c>
      <c r="G430" s="395" t="s">
        <v>2957</v>
      </c>
      <c r="H430" s="395" t="s">
        <v>2958</v>
      </c>
      <c r="I430" s="397">
        <v>7.5</v>
      </c>
      <c r="J430" s="397">
        <v>300</v>
      </c>
      <c r="K430" s="398">
        <v>2250</v>
      </c>
    </row>
    <row r="431" spans="1:11" ht="14.4" customHeight="1" x14ac:dyDescent="0.3">
      <c r="A431" s="393" t="s">
        <v>450</v>
      </c>
      <c r="B431" s="394" t="s">
        <v>452</v>
      </c>
      <c r="C431" s="395" t="s">
        <v>468</v>
      </c>
      <c r="D431" s="396" t="s">
        <v>469</v>
      </c>
      <c r="E431" s="395" t="s">
        <v>2730</v>
      </c>
      <c r="F431" s="396" t="s">
        <v>2731</v>
      </c>
      <c r="G431" s="395" t="s">
        <v>3217</v>
      </c>
      <c r="H431" s="395" t="s">
        <v>3218</v>
      </c>
      <c r="I431" s="397">
        <v>11.004999999999999</v>
      </c>
      <c r="J431" s="397">
        <v>340</v>
      </c>
      <c r="K431" s="398">
        <v>3742.4</v>
      </c>
    </row>
    <row r="432" spans="1:11" ht="14.4" customHeight="1" x14ac:dyDescent="0.3">
      <c r="A432" s="393" t="s">
        <v>450</v>
      </c>
      <c r="B432" s="394" t="s">
        <v>452</v>
      </c>
      <c r="C432" s="395" t="s">
        <v>468</v>
      </c>
      <c r="D432" s="396" t="s">
        <v>469</v>
      </c>
      <c r="E432" s="395" t="s">
        <v>2730</v>
      </c>
      <c r="F432" s="396" t="s">
        <v>2731</v>
      </c>
      <c r="G432" s="395" t="s">
        <v>2961</v>
      </c>
      <c r="H432" s="395" t="s">
        <v>2962</v>
      </c>
      <c r="I432" s="397">
        <v>0.79090909090909089</v>
      </c>
      <c r="J432" s="397">
        <v>23900</v>
      </c>
      <c r="K432" s="398">
        <v>18707</v>
      </c>
    </row>
    <row r="433" spans="1:11" ht="14.4" customHeight="1" x14ac:dyDescent="0.3">
      <c r="A433" s="393" t="s">
        <v>450</v>
      </c>
      <c r="B433" s="394" t="s">
        <v>452</v>
      </c>
      <c r="C433" s="395" t="s">
        <v>468</v>
      </c>
      <c r="D433" s="396" t="s">
        <v>469</v>
      </c>
      <c r="E433" s="395" t="s">
        <v>2732</v>
      </c>
      <c r="F433" s="396" t="s">
        <v>2733</v>
      </c>
      <c r="G433" s="395" t="s">
        <v>3219</v>
      </c>
      <c r="H433" s="395" t="s">
        <v>3220</v>
      </c>
      <c r="I433" s="397">
        <v>152.46</v>
      </c>
      <c r="J433" s="397">
        <v>3</v>
      </c>
      <c r="K433" s="398">
        <v>457.38</v>
      </c>
    </row>
    <row r="434" spans="1:11" ht="14.4" customHeight="1" x14ac:dyDescent="0.3">
      <c r="A434" s="393" t="s">
        <v>450</v>
      </c>
      <c r="B434" s="394" t="s">
        <v>452</v>
      </c>
      <c r="C434" s="395" t="s">
        <v>468</v>
      </c>
      <c r="D434" s="396" t="s">
        <v>469</v>
      </c>
      <c r="E434" s="395" t="s">
        <v>2732</v>
      </c>
      <c r="F434" s="396" t="s">
        <v>2733</v>
      </c>
      <c r="G434" s="395" t="s">
        <v>2963</v>
      </c>
      <c r="H434" s="395" t="s">
        <v>2964</v>
      </c>
      <c r="I434" s="397">
        <v>188.76</v>
      </c>
      <c r="J434" s="397">
        <v>4</v>
      </c>
      <c r="K434" s="398">
        <v>755.04</v>
      </c>
    </row>
    <row r="435" spans="1:11" ht="14.4" customHeight="1" thickBot="1" x14ac:dyDescent="0.35">
      <c r="A435" s="399" t="s">
        <v>450</v>
      </c>
      <c r="B435" s="400" t="s">
        <v>452</v>
      </c>
      <c r="C435" s="401" t="s">
        <v>468</v>
      </c>
      <c r="D435" s="402" t="s">
        <v>469</v>
      </c>
      <c r="E435" s="401" t="s">
        <v>2732</v>
      </c>
      <c r="F435" s="402" t="s">
        <v>2733</v>
      </c>
      <c r="G435" s="401" t="s">
        <v>3221</v>
      </c>
      <c r="H435" s="401" t="s">
        <v>3222</v>
      </c>
      <c r="I435" s="403">
        <v>15446.86</v>
      </c>
      <c r="J435" s="403">
        <v>7</v>
      </c>
      <c r="K435" s="404">
        <v>108128.01999999999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318" t="s">
        <v>174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4" customHeight="1" thickBot="1" x14ac:dyDescent="0.3">
      <c r="A2" s="348" t="s">
        <v>235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320" t="s">
        <v>170</v>
      </c>
      <c r="B3" s="321"/>
      <c r="C3" s="321"/>
      <c r="D3" s="322"/>
      <c r="E3" s="326" t="s">
        <v>98</v>
      </c>
      <c r="F3" s="327"/>
      <c r="G3" s="328" t="s">
        <v>99</v>
      </c>
      <c r="H3" s="327"/>
      <c r="I3" s="328" t="s">
        <v>100</v>
      </c>
      <c r="J3" s="329"/>
    </row>
    <row r="4" spans="1:10" s="97" customFormat="1" ht="14.4" customHeight="1" thickBot="1" x14ac:dyDescent="0.35">
      <c r="A4" s="323"/>
      <c r="B4" s="324"/>
      <c r="C4" s="324"/>
      <c r="D4" s="325"/>
      <c r="E4" s="463" t="s">
        <v>101</v>
      </c>
      <c r="F4" s="463" t="s">
        <v>102</v>
      </c>
      <c r="G4" s="464" t="s">
        <v>102</v>
      </c>
      <c r="H4" s="465" t="s">
        <v>103</v>
      </c>
      <c r="I4" s="464" t="s">
        <v>6</v>
      </c>
      <c r="J4" s="466" t="s">
        <v>103</v>
      </c>
    </row>
    <row r="5" spans="1:10" ht="14.4" customHeight="1" x14ac:dyDescent="0.3">
      <c r="A5" s="134"/>
      <c r="B5" s="135" t="s">
        <v>93</v>
      </c>
      <c r="C5" s="136"/>
      <c r="D5" s="460"/>
      <c r="E5" s="468">
        <v>14.8</v>
      </c>
      <c r="F5" s="451"/>
      <c r="G5" s="467">
        <v>14.8</v>
      </c>
      <c r="H5" s="489"/>
      <c r="I5" s="467">
        <v>14.45</v>
      </c>
      <c r="J5" s="491"/>
    </row>
    <row r="6" spans="1:10" ht="14.4" customHeight="1" x14ac:dyDescent="0.3">
      <c r="A6" s="137"/>
      <c r="B6" s="138" t="s">
        <v>104</v>
      </c>
      <c r="C6" s="139"/>
      <c r="D6" s="461"/>
      <c r="E6" s="469">
        <v>14.111111111111111</v>
      </c>
      <c r="F6" s="452"/>
      <c r="G6" s="453">
        <v>16</v>
      </c>
      <c r="H6" s="490"/>
      <c r="I6" s="453">
        <v>15.78</v>
      </c>
      <c r="J6" s="492"/>
    </row>
    <row r="7" spans="1:10" ht="14.4" hidden="1" customHeight="1" x14ac:dyDescent="0.3">
      <c r="A7" s="137"/>
      <c r="B7" s="138"/>
      <c r="C7" s="139" t="s">
        <v>95</v>
      </c>
      <c r="D7" s="461"/>
      <c r="E7" s="470">
        <v>0</v>
      </c>
      <c r="F7" s="454"/>
      <c r="G7" s="455">
        <v>0</v>
      </c>
      <c r="H7" s="456"/>
      <c r="I7" s="455">
        <v>0</v>
      </c>
      <c r="J7" s="478"/>
    </row>
    <row r="8" spans="1:10" ht="14.4" hidden="1" customHeight="1" x14ac:dyDescent="0.3">
      <c r="A8" s="137"/>
      <c r="B8" s="138"/>
      <c r="C8" s="139" t="s">
        <v>96</v>
      </c>
      <c r="D8" s="461"/>
      <c r="E8" s="470">
        <v>0</v>
      </c>
      <c r="F8" s="454"/>
      <c r="G8" s="455">
        <v>0</v>
      </c>
      <c r="H8" s="456"/>
      <c r="I8" s="455">
        <v>0</v>
      </c>
      <c r="J8" s="478"/>
    </row>
    <row r="9" spans="1:10" ht="14.4" customHeight="1" x14ac:dyDescent="0.3">
      <c r="A9" s="140" t="s">
        <v>105</v>
      </c>
      <c r="B9" s="141"/>
      <c r="C9" s="139"/>
      <c r="D9" s="461"/>
      <c r="E9" s="471">
        <v>32300</v>
      </c>
      <c r="F9" s="455">
        <v>3404</v>
      </c>
      <c r="G9" s="448">
        <f>G11+G19+G27</f>
        <v>3228.2000000000003</v>
      </c>
      <c r="H9" s="457">
        <f>G9-F9</f>
        <v>-175.79999999999973</v>
      </c>
      <c r="I9" s="448">
        <f>I11+I19+I27</f>
        <v>30786.100000000002</v>
      </c>
      <c r="J9" s="479">
        <f>I9-E9</f>
        <v>-1513.8999999999978</v>
      </c>
    </row>
    <row r="10" spans="1:10" ht="14.4" hidden="1" customHeight="1" x14ac:dyDescent="0.3">
      <c r="A10" s="137"/>
      <c r="B10" s="142"/>
      <c r="C10" s="139" t="s">
        <v>106</v>
      </c>
      <c r="D10" s="461"/>
      <c r="E10" s="483"/>
      <c r="F10" s="486"/>
      <c r="G10" s="449">
        <f>G29+G32</f>
        <v>533</v>
      </c>
      <c r="H10" s="486"/>
      <c r="I10" s="449">
        <f>I29+I32</f>
        <v>4967</v>
      </c>
      <c r="J10" s="493"/>
    </row>
    <row r="11" spans="1:10" ht="14.4" customHeight="1" x14ac:dyDescent="0.3">
      <c r="A11" s="137"/>
      <c r="B11" s="142" t="s">
        <v>107</v>
      </c>
      <c r="C11" s="139"/>
      <c r="D11" s="461"/>
      <c r="E11" s="484"/>
      <c r="F11" s="487"/>
      <c r="G11" s="449">
        <f>G12+G13</f>
        <v>2473.2000000000003</v>
      </c>
      <c r="H11" s="487"/>
      <c r="I11" s="449">
        <f>I12+I13</f>
        <v>22461.100000000002</v>
      </c>
      <c r="J11" s="494"/>
    </row>
    <row r="12" spans="1:10" ht="14.4" hidden="1" customHeight="1" x14ac:dyDescent="0.3">
      <c r="A12" s="137"/>
      <c r="B12" s="138"/>
      <c r="C12" s="139" t="s">
        <v>108</v>
      </c>
      <c r="D12" s="461"/>
      <c r="E12" s="484"/>
      <c r="F12" s="487"/>
      <c r="G12" s="455">
        <v>340.4</v>
      </c>
      <c r="H12" s="487"/>
      <c r="I12" s="455">
        <v>2534.6999999999998</v>
      </c>
      <c r="J12" s="494"/>
    </row>
    <row r="13" spans="1:10" ht="14.4" hidden="1" customHeight="1" x14ac:dyDescent="0.3">
      <c r="A13" s="137"/>
      <c r="B13" s="138"/>
      <c r="C13" s="139" t="s">
        <v>109</v>
      </c>
      <c r="D13" s="461"/>
      <c r="E13" s="484"/>
      <c r="F13" s="487"/>
      <c r="G13" s="455">
        <v>2132.8000000000002</v>
      </c>
      <c r="H13" s="487"/>
      <c r="I13" s="455">
        <v>19926.400000000001</v>
      </c>
      <c r="J13" s="494"/>
    </row>
    <row r="14" spans="1:10" ht="14.4" hidden="1" customHeight="1" x14ac:dyDescent="0.3">
      <c r="A14" s="137"/>
      <c r="B14" s="138"/>
      <c r="C14" s="139" t="s">
        <v>110</v>
      </c>
      <c r="D14" s="461"/>
      <c r="E14" s="484"/>
      <c r="F14" s="487"/>
      <c r="G14" s="455"/>
      <c r="H14" s="487"/>
      <c r="I14" s="455"/>
      <c r="J14" s="494"/>
    </row>
    <row r="15" spans="1:10" ht="14.4" hidden="1" customHeight="1" x14ac:dyDescent="0.3">
      <c r="A15" s="137"/>
      <c r="B15" s="138"/>
      <c r="C15" s="139" t="s">
        <v>111</v>
      </c>
      <c r="D15" s="461"/>
      <c r="E15" s="484"/>
      <c r="F15" s="487"/>
      <c r="G15" s="455"/>
      <c r="H15" s="487"/>
      <c r="I15" s="455"/>
      <c r="J15" s="494"/>
    </row>
    <row r="16" spans="1:10" ht="14.4" hidden="1" customHeight="1" x14ac:dyDescent="0.3">
      <c r="A16" s="137"/>
      <c r="B16" s="138"/>
      <c r="C16" s="139" t="s">
        <v>112</v>
      </c>
      <c r="D16" s="461"/>
      <c r="E16" s="484"/>
      <c r="F16" s="487"/>
      <c r="G16" s="455"/>
      <c r="H16" s="487"/>
      <c r="I16" s="455"/>
      <c r="J16" s="494"/>
    </row>
    <row r="17" spans="1:10" ht="14.4" hidden="1" customHeight="1" x14ac:dyDescent="0.3">
      <c r="A17" s="137"/>
      <c r="B17" s="138"/>
      <c r="C17" s="139" t="s">
        <v>113</v>
      </c>
      <c r="D17" s="461"/>
      <c r="E17" s="484"/>
      <c r="F17" s="487"/>
      <c r="G17" s="455"/>
      <c r="H17" s="487"/>
      <c r="I17" s="455"/>
      <c r="J17" s="494"/>
    </row>
    <row r="18" spans="1:10" ht="14.4" hidden="1" customHeight="1" x14ac:dyDescent="0.3">
      <c r="A18" s="137"/>
      <c r="B18" s="138"/>
      <c r="C18" s="139" t="s">
        <v>114</v>
      </c>
      <c r="D18" s="461"/>
      <c r="E18" s="484"/>
      <c r="F18" s="487"/>
      <c r="G18" s="455"/>
      <c r="H18" s="487"/>
      <c r="I18" s="455"/>
      <c r="J18" s="494"/>
    </row>
    <row r="19" spans="1:10" ht="14.4" customHeight="1" x14ac:dyDescent="0.3">
      <c r="A19" s="137"/>
      <c r="B19" s="142" t="s">
        <v>115</v>
      </c>
      <c r="C19" s="139"/>
      <c r="D19" s="461"/>
      <c r="E19" s="484"/>
      <c r="F19" s="487"/>
      <c r="G19" s="449">
        <f>G20+G21+G24</f>
        <v>410</v>
      </c>
      <c r="H19" s="487"/>
      <c r="I19" s="449">
        <f>I20+I21+I24</f>
        <v>4064</v>
      </c>
      <c r="J19" s="494"/>
    </row>
    <row r="20" spans="1:10" ht="14.4" customHeight="1" x14ac:dyDescent="0.3">
      <c r="A20" s="137"/>
      <c r="B20" s="138"/>
      <c r="C20" s="139" t="s">
        <v>116</v>
      </c>
      <c r="D20" s="461"/>
      <c r="E20" s="484"/>
      <c r="F20" s="487"/>
      <c r="G20" s="455">
        <v>24</v>
      </c>
      <c r="H20" s="487"/>
      <c r="I20" s="455">
        <v>461</v>
      </c>
      <c r="J20" s="494"/>
    </row>
    <row r="21" spans="1:10" ht="14.4" customHeight="1" x14ac:dyDescent="0.3">
      <c r="A21" s="137"/>
      <c r="B21" s="138"/>
      <c r="C21" s="139" t="s">
        <v>117</v>
      </c>
      <c r="D21" s="461"/>
      <c r="E21" s="484"/>
      <c r="F21" s="487"/>
      <c r="G21" s="455">
        <v>379</v>
      </c>
      <c r="H21" s="487"/>
      <c r="I21" s="455">
        <v>3432</v>
      </c>
      <c r="J21" s="494"/>
    </row>
    <row r="22" spans="1:10" ht="14.4" hidden="1" customHeight="1" x14ac:dyDescent="0.3">
      <c r="A22" s="137"/>
      <c r="B22" s="138"/>
      <c r="C22" s="139"/>
      <c r="D22" s="461" t="s">
        <v>118</v>
      </c>
      <c r="E22" s="484"/>
      <c r="F22" s="487"/>
      <c r="G22" s="455">
        <v>0</v>
      </c>
      <c r="H22" s="487"/>
      <c r="I22" s="455">
        <v>0</v>
      </c>
      <c r="J22" s="494"/>
    </row>
    <row r="23" spans="1:10" ht="14.4" hidden="1" customHeight="1" x14ac:dyDescent="0.3">
      <c r="A23" s="137"/>
      <c r="B23" s="138"/>
      <c r="C23" s="139"/>
      <c r="D23" s="461" t="s">
        <v>119</v>
      </c>
      <c r="E23" s="484"/>
      <c r="F23" s="487"/>
      <c r="G23" s="455">
        <v>0</v>
      </c>
      <c r="H23" s="487"/>
      <c r="I23" s="455">
        <v>0</v>
      </c>
      <c r="J23" s="494"/>
    </row>
    <row r="24" spans="1:10" ht="14.4" customHeight="1" x14ac:dyDescent="0.3">
      <c r="A24" s="137"/>
      <c r="B24" s="138"/>
      <c r="C24" s="139" t="s">
        <v>120</v>
      </c>
      <c r="D24" s="461"/>
      <c r="E24" s="484"/>
      <c r="F24" s="487"/>
      <c r="G24" s="455">
        <v>7</v>
      </c>
      <c r="H24" s="487"/>
      <c r="I24" s="455">
        <v>171</v>
      </c>
      <c r="J24" s="494"/>
    </row>
    <row r="25" spans="1:10" ht="14.4" hidden="1" customHeight="1" x14ac:dyDescent="0.3">
      <c r="A25" s="137"/>
      <c r="B25" s="138"/>
      <c r="C25" s="139"/>
      <c r="D25" s="461" t="s">
        <v>121</v>
      </c>
      <c r="E25" s="484"/>
      <c r="F25" s="487"/>
      <c r="G25" s="455">
        <v>0</v>
      </c>
      <c r="H25" s="487"/>
      <c r="I25" s="455">
        <v>0</v>
      </c>
      <c r="J25" s="494"/>
    </row>
    <row r="26" spans="1:10" ht="14.4" hidden="1" customHeight="1" x14ac:dyDescent="0.3">
      <c r="A26" s="137"/>
      <c r="B26" s="138"/>
      <c r="C26" s="139"/>
      <c r="D26" s="461" t="s">
        <v>122</v>
      </c>
      <c r="E26" s="484"/>
      <c r="F26" s="487"/>
      <c r="G26" s="455">
        <v>0</v>
      </c>
      <c r="H26" s="487"/>
      <c r="I26" s="455">
        <v>0</v>
      </c>
      <c r="J26" s="494"/>
    </row>
    <row r="27" spans="1:10" ht="14.4" customHeight="1" x14ac:dyDescent="0.3">
      <c r="A27" s="137"/>
      <c r="B27" s="142" t="s">
        <v>123</v>
      </c>
      <c r="C27" s="139"/>
      <c r="D27" s="461"/>
      <c r="E27" s="484"/>
      <c r="F27" s="487"/>
      <c r="G27" s="449">
        <v>345</v>
      </c>
      <c r="H27" s="487"/>
      <c r="I27" s="449">
        <v>4261</v>
      </c>
      <c r="J27" s="494"/>
    </row>
    <row r="28" spans="1:10" ht="14.4" hidden="1" customHeight="1" x14ac:dyDescent="0.3">
      <c r="A28" s="137"/>
      <c r="B28" s="138"/>
      <c r="C28" s="139" t="s">
        <v>124</v>
      </c>
      <c r="D28" s="461"/>
      <c r="E28" s="484"/>
      <c r="F28" s="487"/>
      <c r="G28" s="455">
        <v>0</v>
      </c>
      <c r="H28" s="487"/>
      <c r="I28" s="455">
        <v>0</v>
      </c>
      <c r="J28" s="494"/>
    </row>
    <row r="29" spans="1:10" ht="14.4" hidden="1" customHeight="1" x14ac:dyDescent="0.3">
      <c r="A29" s="137"/>
      <c r="B29" s="138"/>
      <c r="C29" s="139" t="s">
        <v>125</v>
      </c>
      <c r="D29" s="461"/>
      <c r="E29" s="484"/>
      <c r="F29" s="487"/>
      <c r="G29" s="455">
        <v>0</v>
      </c>
      <c r="H29" s="487"/>
      <c r="I29" s="455">
        <v>0</v>
      </c>
      <c r="J29" s="494"/>
    </row>
    <row r="30" spans="1:10" ht="14.4" hidden="1" customHeight="1" x14ac:dyDescent="0.3">
      <c r="A30" s="137"/>
      <c r="B30" s="138"/>
      <c r="C30" s="139" t="s">
        <v>126</v>
      </c>
      <c r="D30" s="461"/>
      <c r="E30" s="484"/>
      <c r="F30" s="487"/>
      <c r="G30" s="455">
        <v>0</v>
      </c>
      <c r="H30" s="487"/>
      <c r="I30" s="455">
        <v>0</v>
      </c>
      <c r="J30" s="494"/>
    </row>
    <row r="31" spans="1:10" ht="14.4" customHeight="1" x14ac:dyDescent="0.3">
      <c r="A31" s="137"/>
      <c r="B31" s="143" t="s">
        <v>127</v>
      </c>
      <c r="C31" s="139"/>
      <c r="D31" s="461"/>
      <c r="E31" s="484"/>
      <c r="F31" s="487"/>
      <c r="G31" s="450">
        <v>588</v>
      </c>
      <c r="H31" s="487"/>
      <c r="I31" s="450">
        <v>5784</v>
      </c>
      <c r="J31" s="494"/>
    </row>
    <row r="32" spans="1:10" ht="14.4" customHeight="1" x14ac:dyDescent="0.3">
      <c r="A32" s="137"/>
      <c r="B32" s="143" t="s">
        <v>128</v>
      </c>
      <c r="C32" s="139"/>
      <c r="D32" s="461"/>
      <c r="E32" s="485"/>
      <c r="F32" s="488"/>
      <c r="G32" s="450">
        <v>533</v>
      </c>
      <c r="H32" s="488"/>
      <c r="I32" s="450">
        <v>4967</v>
      </c>
      <c r="J32" s="495"/>
    </row>
    <row r="33" spans="1:10" ht="14.4" hidden="1" customHeight="1" x14ac:dyDescent="0.3">
      <c r="A33" s="137"/>
      <c r="B33" s="143" t="s">
        <v>129</v>
      </c>
      <c r="C33" s="139"/>
      <c r="D33" s="461"/>
      <c r="E33" s="472"/>
      <c r="F33" s="458"/>
      <c r="G33" s="450">
        <v>0</v>
      </c>
      <c r="H33" s="458"/>
      <c r="I33" s="450">
        <v>0</v>
      </c>
      <c r="J33" s="480"/>
    </row>
    <row r="34" spans="1:10" ht="14.4" customHeight="1" x14ac:dyDescent="0.3">
      <c r="A34" s="137" t="s">
        <v>130</v>
      </c>
      <c r="B34" s="138"/>
      <c r="C34" s="139"/>
      <c r="D34" s="461"/>
      <c r="E34" s="473">
        <v>0</v>
      </c>
      <c r="F34" s="459">
        <v>0</v>
      </c>
      <c r="G34" s="459">
        <v>0</v>
      </c>
      <c r="H34" s="459">
        <f>G34-F34</f>
        <v>0</v>
      </c>
      <c r="I34" s="459">
        <v>1020</v>
      </c>
      <c r="J34" s="481">
        <f>I34-E34</f>
        <v>1020</v>
      </c>
    </row>
    <row r="35" spans="1:10" ht="14.4" customHeight="1" x14ac:dyDescent="0.3">
      <c r="A35" s="137"/>
      <c r="B35" s="138"/>
      <c r="C35" s="139" t="s">
        <v>106</v>
      </c>
      <c r="D35" s="461"/>
      <c r="E35" s="473">
        <v>0</v>
      </c>
      <c r="F35" s="459">
        <v>0</v>
      </c>
      <c r="G35" s="455">
        <v>0</v>
      </c>
      <c r="H35" s="459">
        <f>G35-F35</f>
        <v>0</v>
      </c>
      <c r="I35" s="457">
        <v>1020</v>
      </c>
      <c r="J35" s="481">
        <f>I35-E35</f>
        <v>1020</v>
      </c>
    </row>
    <row r="36" spans="1:10" ht="14.4" customHeight="1" thickBot="1" x14ac:dyDescent="0.35">
      <c r="A36" s="144" t="s">
        <v>131</v>
      </c>
      <c r="B36" s="145"/>
      <c r="C36" s="146"/>
      <c r="D36" s="462"/>
      <c r="E36" s="474">
        <v>13150000</v>
      </c>
      <c r="F36" s="475">
        <f>E36/12</f>
        <v>1095833.3333333333</v>
      </c>
      <c r="G36" s="476">
        <v>1186046</v>
      </c>
      <c r="H36" s="477">
        <f>G36-F36</f>
        <v>90212.666666666744</v>
      </c>
      <c r="I36" s="477">
        <v>10957231</v>
      </c>
      <c r="J36" s="482">
        <v>1094731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80" t="s">
        <v>3224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103"/>
      <c r="AM1" s="103"/>
    </row>
    <row r="2" spans="1:39" ht="14.4" customHeight="1" x14ac:dyDescent="0.3">
      <c r="A2" s="348" t="s">
        <v>235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83</v>
      </c>
      <c r="AB3" s="107"/>
      <c r="AC3" s="107"/>
      <c r="AD3" s="105"/>
      <c r="AE3" s="109" t="s">
        <v>84</v>
      </c>
      <c r="AF3" s="110"/>
      <c r="AG3" s="110"/>
      <c r="AH3" s="110"/>
      <c r="AI3" s="109" t="s">
        <v>85</v>
      </c>
      <c r="AJ3" s="110"/>
      <c r="AK3" s="110"/>
      <c r="AL3" s="103"/>
      <c r="AM3" s="103"/>
    </row>
    <row r="4" spans="1:39" ht="14.4" customHeight="1" x14ac:dyDescent="0.3">
      <c r="A4" s="147" t="s">
        <v>86</v>
      </c>
      <c r="B4" s="516">
        <v>2</v>
      </c>
      <c r="C4" s="516">
        <v>2</v>
      </c>
      <c r="D4" s="516">
        <v>2</v>
      </c>
      <c r="E4" s="516">
        <v>2</v>
      </c>
      <c r="F4" s="516">
        <v>2</v>
      </c>
      <c r="G4" s="516">
        <v>2</v>
      </c>
      <c r="H4" s="516">
        <v>2</v>
      </c>
      <c r="I4" s="516">
        <v>14.8</v>
      </c>
      <c r="J4" s="516">
        <v>12.8</v>
      </c>
      <c r="K4" s="516">
        <v>12.8</v>
      </c>
      <c r="L4" s="516">
        <v>12.8</v>
      </c>
      <c r="M4" s="516">
        <v>12.8</v>
      </c>
      <c r="N4" s="516">
        <v>12.8</v>
      </c>
      <c r="O4" s="516">
        <v>12.8</v>
      </c>
      <c r="P4" s="516">
        <v>12.8</v>
      </c>
      <c r="Q4" s="516">
        <v>12.8</v>
      </c>
      <c r="R4" s="516">
        <v>1</v>
      </c>
      <c r="S4" s="516">
        <v>2</v>
      </c>
      <c r="T4" s="516">
        <v>2</v>
      </c>
      <c r="U4" s="516">
        <v>2</v>
      </c>
      <c r="V4" s="516">
        <v>2</v>
      </c>
      <c r="W4" s="516">
        <v>2</v>
      </c>
      <c r="X4" s="516">
        <v>2</v>
      </c>
      <c r="Y4" s="516">
        <v>2</v>
      </c>
      <c r="Z4" s="496"/>
      <c r="AA4" s="497">
        <f t="shared" ref="AA4:AA10" si="0">SUM(B4:Y4)</f>
        <v>146.19999999999999</v>
      </c>
      <c r="AB4" s="498">
        <f>SUM(AA4:AA8)</f>
        <v>731</v>
      </c>
      <c r="AC4" s="499">
        <f>SUM(AA4:AA10)</f>
        <v>827</v>
      </c>
      <c r="AD4" s="500"/>
      <c r="AE4" s="497">
        <f>AI4/12</f>
        <v>633.5333333333333</v>
      </c>
      <c r="AF4" s="498">
        <f>SUM(AE4:AE8)</f>
        <v>3167.6666666666665</v>
      </c>
      <c r="AG4" s="499">
        <f>SUM(AE4:AE10)</f>
        <v>3583.6666666666665</v>
      </c>
      <c r="AH4" s="501"/>
      <c r="AI4" s="497">
        <f>AA4*52</f>
        <v>7602.4</v>
      </c>
      <c r="AJ4" s="498">
        <f>SUM(AI4:AI8)</f>
        <v>38012</v>
      </c>
      <c r="AK4" s="499">
        <f>SUM(AI4:AI10)</f>
        <v>43004</v>
      </c>
      <c r="AL4" s="103"/>
      <c r="AM4" s="103"/>
    </row>
    <row r="5" spans="1:39" ht="14.4" customHeight="1" x14ac:dyDescent="0.3">
      <c r="A5" s="147" t="s">
        <v>87</v>
      </c>
      <c r="B5" s="516">
        <v>2</v>
      </c>
      <c r="C5" s="516">
        <v>2</v>
      </c>
      <c r="D5" s="516">
        <v>2</v>
      </c>
      <c r="E5" s="516">
        <v>2</v>
      </c>
      <c r="F5" s="516">
        <v>2</v>
      </c>
      <c r="G5" s="516">
        <v>2</v>
      </c>
      <c r="H5" s="516">
        <v>2</v>
      </c>
      <c r="I5" s="516">
        <v>14.8</v>
      </c>
      <c r="J5" s="516">
        <v>12.8</v>
      </c>
      <c r="K5" s="516">
        <v>12.8</v>
      </c>
      <c r="L5" s="516">
        <v>12.8</v>
      </c>
      <c r="M5" s="516">
        <v>12.8</v>
      </c>
      <c r="N5" s="516">
        <v>12.8</v>
      </c>
      <c r="O5" s="516">
        <v>12.8</v>
      </c>
      <c r="P5" s="516">
        <v>12.8</v>
      </c>
      <c r="Q5" s="516">
        <v>12.8</v>
      </c>
      <c r="R5" s="516">
        <v>1</v>
      </c>
      <c r="S5" s="516">
        <v>2</v>
      </c>
      <c r="T5" s="516">
        <v>2</v>
      </c>
      <c r="U5" s="516">
        <v>2</v>
      </c>
      <c r="V5" s="516">
        <v>2</v>
      </c>
      <c r="W5" s="516">
        <v>2</v>
      </c>
      <c r="X5" s="516">
        <v>2</v>
      </c>
      <c r="Y5" s="516">
        <v>2</v>
      </c>
      <c r="Z5" s="496"/>
      <c r="AA5" s="497">
        <f t="shared" si="0"/>
        <v>146.19999999999999</v>
      </c>
      <c r="AB5" s="502"/>
      <c r="AC5" s="503"/>
      <c r="AD5" s="500"/>
      <c r="AE5" s="497">
        <f t="shared" ref="AE5:AE10" si="1">AI5/12</f>
        <v>633.5333333333333</v>
      </c>
      <c r="AF5" s="502"/>
      <c r="AG5" s="503"/>
      <c r="AH5" s="501"/>
      <c r="AI5" s="497">
        <f t="shared" ref="AI5:AI10" si="2">AA5*52</f>
        <v>7602.4</v>
      </c>
      <c r="AJ5" s="502"/>
      <c r="AK5" s="503"/>
      <c r="AL5" s="103"/>
      <c r="AM5" s="103"/>
    </row>
    <row r="6" spans="1:39" ht="14.4" customHeight="1" x14ac:dyDescent="0.3">
      <c r="A6" s="147" t="s">
        <v>88</v>
      </c>
      <c r="B6" s="516">
        <v>2</v>
      </c>
      <c r="C6" s="516">
        <v>2</v>
      </c>
      <c r="D6" s="516">
        <v>2</v>
      </c>
      <c r="E6" s="516">
        <v>2</v>
      </c>
      <c r="F6" s="516">
        <v>2</v>
      </c>
      <c r="G6" s="516">
        <v>2</v>
      </c>
      <c r="H6" s="516">
        <v>2</v>
      </c>
      <c r="I6" s="516">
        <v>14.8</v>
      </c>
      <c r="J6" s="516">
        <v>12.8</v>
      </c>
      <c r="K6" s="516">
        <v>12.8</v>
      </c>
      <c r="L6" s="516">
        <v>12.8</v>
      </c>
      <c r="M6" s="516">
        <v>12.8</v>
      </c>
      <c r="N6" s="516">
        <v>12.8</v>
      </c>
      <c r="O6" s="516">
        <v>12.8</v>
      </c>
      <c r="P6" s="516">
        <v>12.8</v>
      </c>
      <c r="Q6" s="516">
        <v>12.8</v>
      </c>
      <c r="R6" s="516">
        <v>1</v>
      </c>
      <c r="S6" s="516">
        <v>2</v>
      </c>
      <c r="T6" s="516">
        <v>2</v>
      </c>
      <c r="U6" s="516">
        <v>2</v>
      </c>
      <c r="V6" s="516">
        <v>2</v>
      </c>
      <c r="W6" s="516">
        <v>2</v>
      </c>
      <c r="X6" s="516">
        <v>2</v>
      </c>
      <c r="Y6" s="516">
        <v>2</v>
      </c>
      <c r="Z6" s="496"/>
      <c r="AA6" s="497">
        <f t="shared" si="0"/>
        <v>146.19999999999999</v>
      </c>
      <c r="AB6" s="502"/>
      <c r="AC6" s="503"/>
      <c r="AD6" s="500"/>
      <c r="AE6" s="497">
        <f t="shared" si="1"/>
        <v>633.5333333333333</v>
      </c>
      <c r="AF6" s="502"/>
      <c r="AG6" s="503"/>
      <c r="AH6" s="501"/>
      <c r="AI6" s="497">
        <f t="shared" si="2"/>
        <v>7602.4</v>
      </c>
      <c r="AJ6" s="502"/>
      <c r="AK6" s="503"/>
      <c r="AL6" s="103"/>
      <c r="AM6" s="103"/>
    </row>
    <row r="7" spans="1:39" ht="14.4" customHeight="1" x14ac:dyDescent="0.3">
      <c r="A7" s="147" t="s">
        <v>89</v>
      </c>
      <c r="B7" s="516">
        <v>2</v>
      </c>
      <c r="C7" s="516">
        <v>2</v>
      </c>
      <c r="D7" s="516">
        <v>2</v>
      </c>
      <c r="E7" s="516">
        <v>2</v>
      </c>
      <c r="F7" s="516">
        <v>2</v>
      </c>
      <c r="G7" s="516">
        <v>2</v>
      </c>
      <c r="H7" s="516">
        <v>2</v>
      </c>
      <c r="I7" s="516">
        <v>14.8</v>
      </c>
      <c r="J7" s="516">
        <v>12.8</v>
      </c>
      <c r="K7" s="516">
        <v>12.8</v>
      </c>
      <c r="L7" s="516">
        <v>12.8</v>
      </c>
      <c r="M7" s="516">
        <v>12.8</v>
      </c>
      <c r="N7" s="516">
        <v>12.8</v>
      </c>
      <c r="O7" s="516">
        <v>12.8</v>
      </c>
      <c r="P7" s="516">
        <v>12.8</v>
      </c>
      <c r="Q7" s="516">
        <v>12.8</v>
      </c>
      <c r="R7" s="516">
        <v>1</v>
      </c>
      <c r="S7" s="516">
        <v>2</v>
      </c>
      <c r="T7" s="516">
        <v>2</v>
      </c>
      <c r="U7" s="516">
        <v>2</v>
      </c>
      <c r="V7" s="516">
        <v>2</v>
      </c>
      <c r="W7" s="516">
        <v>2</v>
      </c>
      <c r="X7" s="516">
        <v>2</v>
      </c>
      <c r="Y7" s="516">
        <v>2</v>
      </c>
      <c r="Z7" s="496"/>
      <c r="AA7" s="497">
        <f t="shared" si="0"/>
        <v>146.19999999999999</v>
      </c>
      <c r="AB7" s="502"/>
      <c r="AC7" s="503"/>
      <c r="AD7" s="500"/>
      <c r="AE7" s="497">
        <f t="shared" si="1"/>
        <v>633.5333333333333</v>
      </c>
      <c r="AF7" s="502"/>
      <c r="AG7" s="503"/>
      <c r="AH7" s="501"/>
      <c r="AI7" s="497">
        <f t="shared" si="2"/>
        <v>7602.4</v>
      </c>
      <c r="AJ7" s="502"/>
      <c r="AK7" s="503"/>
      <c r="AL7" s="103"/>
      <c r="AM7" s="103"/>
    </row>
    <row r="8" spans="1:39" ht="14.4" customHeight="1" x14ac:dyDescent="0.3">
      <c r="A8" s="147" t="s">
        <v>90</v>
      </c>
      <c r="B8" s="516">
        <v>2</v>
      </c>
      <c r="C8" s="516">
        <v>2</v>
      </c>
      <c r="D8" s="516">
        <v>2</v>
      </c>
      <c r="E8" s="516">
        <v>2</v>
      </c>
      <c r="F8" s="516">
        <v>2</v>
      </c>
      <c r="G8" s="516">
        <v>2</v>
      </c>
      <c r="H8" s="516">
        <v>2</v>
      </c>
      <c r="I8" s="516">
        <v>14.8</v>
      </c>
      <c r="J8" s="516">
        <v>12.8</v>
      </c>
      <c r="K8" s="516">
        <v>12.8</v>
      </c>
      <c r="L8" s="516">
        <v>12.8</v>
      </c>
      <c r="M8" s="516">
        <v>12.8</v>
      </c>
      <c r="N8" s="516">
        <v>12.8</v>
      </c>
      <c r="O8" s="516">
        <v>12.8</v>
      </c>
      <c r="P8" s="516">
        <v>12.8</v>
      </c>
      <c r="Q8" s="516">
        <v>12.8</v>
      </c>
      <c r="R8" s="516">
        <v>1</v>
      </c>
      <c r="S8" s="516">
        <v>2</v>
      </c>
      <c r="T8" s="516">
        <v>2</v>
      </c>
      <c r="U8" s="516">
        <v>2</v>
      </c>
      <c r="V8" s="516">
        <v>2</v>
      </c>
      <c r="W8" s="516">
        <v>2</v>
      </c>
      <c r="X8" s="516">
        <v>2</v>
      </c>
      <c r="Y8" s="516">
        <v>2</v>
      </c>
      <c r="Z8" s="496"/>
      <c r="AA8" s="497">
        <f t="shared" si="0"/>
        <v>146.19999999999999</v>
      </c>
      <c r="AB8" s="502"/>
      <c r="AC8" s="503"/>
      <c r="AD8" s="500"/>
      <c r="AE8" s="497">
        <f t="shared" si="1"/>
        <v>633.5333333333333</v>
      </c>
      <c r="AF8" s="502"/>
      <c r="AG8" s="503"/>
      <c r="AH8" s="501"/>
      <c r="AI8" s="497">
        <f t="shared" si="2"/>
        <v>7602.4</v>
      </c>
      <c r="AJ8" s="502"/>
      <c r="AK8" s="503"/>
      <c r="AL8" s="103"/>
      <c r="AM8" s="103"/>
    </row>
    <row r="9" spans="1:39" ht="14.4" customHeight="1" x14ac:dyDescent="0.3">
      <c r="A9" s="150" t="s">
        <v>91</v>
      </c>
      <c r="B9" s="516">
        <v>2</v>
      </c>
      <c r="C9" s="516">
        <v>2</v>
      </c>
      <c r="D9" s="516">
        <v>2</v>
      </c>
      <c r="E9" s="516">
        <v>2</v>
      </c>
      <c r="F9" s="516">
        <v>2</v>
      </c>
      <c r="G9" s="516">
        <v>2</v>
      </c>
      <c r="H9" s="516">
        <v>2</v>
      </c>
      <c r="I9" s="516">
        <v>2</v>
      </c>
      <c r="J9" s="516">
        <v>2</v>
      </c>
      <c r="K9" s="516">
        <v>2</v>
      </c>
      <c r="L9" s="516">
        <v>2</v>
      </c>
      <c r="M9" s="516">
        <v>2</v>
      </c>
      <c r="N9" s="516">
        <v>2</v>
      </c>
      <c r="O9" s="516">
        <v>2</v>
      </c>
      <c r="P9" s="516">
        <v>2</v>
      </c>
      <c r="Q9" s="516">
        <v>2</v>
      </c>
      <c r="R9" s="516">
        <v>2</v>
      </c>
      <c r="S9" s="516">
        <v>2</v>
      </c>
      <c r="T9" s="516">
        <v>2</v>
      </c>
      <c r="U9" s="516">
        <v>2</v>
      </c>
      <c r="V9" s="516">
        <v>2</v>
      </c>
      <c r="W9" s="516">
        <v>2</v>
      </c>
      <c r="X9" s="516">
        <v>2</v>
      </c>
      <c r="Y9" s="516">
        <v>2</v>
      </c>
      <c r="Z9" s="496"/>
      <c r="AA9" s="504">
        <f t="shared" si="0"/>
        <v>48</v>
      </c>
      <c r="AB9" s="505">
        <f>SUM(AA9:AA10)</f>
        <v>96</v>
      </c>
      <c r="AC9" s="503"/>
      <c r="AD9" s="500"/>
      <c r="AE9" s="504">
        <f t="shared" si="1"/>
        <v>208</v>
      </c>
      <c r="AF9" s="505">
        <f>SUM(AE9:AE10)</f>
        <v>416</v>
      </c>
      <c r="AG9" s="503"/>
      <c r="AH9" s="501"/>
      <c r="AI9" s="504">
        <f t="shared" si="2"/>
        <v>2496</v>
      </c>
      <c r="AJ9" s="505">
        <f>SUM(AI9:AI10)</f>
        <v>4992</v>
      </c>
      <c r="AK9" s="503"/>
      <c r="AL9" s="103"/>
      <c r="AM9" s="103"/>
    </row>
    <row r="10" spans="1:39" ht="14.4" customHeight="1" x14ac:dyDescent="0.3">
      <c r="A10" s="150" t="s">
        <v>92</v>
      </c>
      <c r="B10" s="516">
        <v>2</v>
      </c>
      <c r="C10" s="516">
        <v>2</v>
      </c>
      <c r="D10" s="516">
        <v>2</v>
      </c>
      <c r="E10" s="516">
        <v>2</v>
      </c>
      <c r="F10" s="516">
        <v>2</v>
      </c>
      <c r="G10" s="516">
        <v>2</v>
      </c>
      <c r="H10" s="516">
        <v>2</v>
      </c>
      <c r="I10" s="516">
        <v>2</v>
      </c>
      <c r="J10" s="516">
        <v>2</v>
      </c>
      <c r="K10" s="516">
        <v>2</v>
      </c>
      <c r="L10" s="516">
        <v>2</v>
      </c>
      <c r="M10" s="516">
        <v>2</v>
      </c>
      <c r="N10" s="516">
        <v>2</v>
      </c>
      <c r="O10" s="516">
        <v>2</v>
      </c>
      <c r="P10" s="516">
        <v>2</v>
      </c>
      <c r="Q10" s="516">
        <v>2</v>
      </c>
      <c r="R10" s="516">
        <v>2</v>
      </c>
      <c r="S10" s="516">
        <v>2</v>
      </c>
      <c r="T10" s="516">
        <v>2</v>
      </c>
      <c r="U10" s="516">
        <v>2</v>
      </c>
      <c r="V10" s="516">
        <v>2</v>
      </c>
      <c r="W10" s="516">
        <v>2</v>
      </c>
      <c r="X10" s="516">
        <v>2</v>
      </c>
      <c r="Y10" s="516">
        <v>2</v>
      </c>
      <c r="Z10" s="496"/>
      <c r="AA10" s="504">
        <f t="shared" si="0"/>
        <v>48</v>
      </c>
      <c r="AB10" s="506"/>
      <c r="AC10" s="503"/>
      <c r="AD10" s="500"/>
      <c r="AE10" s="504">
        <f t="shared" si="1"/>
        <v>208</v>
      </c>
      <c r="AF10" s="506"/>
      <c r="AG10" s="503"/>
      <c r="AH10" s="501"/>
      <c r="AI10" s="504">
        <f t="shared" si="2"/>
        <v>2496</v>
      </c>
      <c r="AJ10" s="506"/>
      <c r="AK10" s="503"/>
      <c r="AL10" s="103"/>
      <c r="AM10" s="103"/>
    </row>
    <row r="11" spans="1:39" ht="14.4" customHeight="1" x14ac:dyDescent="0.3">
      <c r="A11" s="148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7"/>
      <c r="AA11" s="507"/>
      <c r="AB11" s="507"/>
      <c r="AC11" s="507"/>
      <c r="AD11" s="508"/>
      <c r="AE11" s="500"/>
      <c r="AF11" s="500"/>
      <c r="AG11" s="500"/>
      <c r="AH11" s="500"/>
      <c r="AI11" s="500"/>
      <c r="AJ11" s="500"/>
      <c r="AK11" s="500"/>
      <c r="AL11" s="103"/>
      <c r="AM11" s="103"/>
    </row>
    <row r="12" spans="1:39" ht="14.4" customHeight="1" x14ac:dyDescent="0.3">
      <c r="A12" s="148"/>
      <c r="B12" s="500" t="s">
        <v>93</v>
      </c>
      <c r="C12" s="500"/>
      <c r="D12" s="500"/>
      <c r="E12" s="500"/>
      <c r="F12" s="500"/>
      <c r="G12" s="500"/>
      <c r="H12" s="509"/>
      <c r="I12" s="500"/>
      <c r="J12" s="517">
        <v>14.8</v>
      </c>
      <c r="K12" s="500"/>
      <c r="L12" s="500"/>
      <c r="M12" s="510" t="s">
        <v>3223</v>
      </c>
      <c r="N12" s="511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12"/>
      <c r="AA12" s="512"/>
      <c r="AB12" s="512"/>
      <c r="AC12" s="512"/>
      <c r="AD12" s="513"/>
      <c r="AE12" s="500"/>
      <c r="AF12" s="500"/>
      <c r="AG12" s="500"/>
      <c r="AH12" s="500"/>
      <c r="AI12" s="500"/>
      <c r="AJ12" s="500"/>
      <c r="AK12" s="500"/>
      <c r="AL12" s="103"/>
      <c r="AM12" s="103"/>
    </row>
    <row r="13" spans="1:39" ht="14.4" customHeight="1" x14ac:dyDescent="0.3">
      <c r="A13" s="148"/>
      <c r="B13" s="500" t="s">
        <v>94</v>
      </c>
      <c r="C13" s="500"/>
      <c r="D13" s="500"/>
      <c r="E13" s="500"/>
      <c r="F13" s="500"/>
      <c r="G13" s="500"/>
      <c r="H13" s="509"/>
      <c r="I13" s="500"/>
      <c r="J13" s="500">
        <f>SUM(J14:J15)</f>
        <v>0</v>
      </c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496"/>
      <c r="AA13" s="496"/>
      <c r="AB13" s="496"/>
      <c r="AC13" s="496"/>
      <c r="AD13" s="500"/>
      <c r="AE13" s="500"/>
      <c r="AF13" s="500"/>
      <c r="AG13" s="500"/>
      <c r="AH13" s="500"/>
      <c r="AI13" s="500"/>
      <c r="AJ13" s="500"/>
      <c r="AK13" s="500"/>
      <c r="AL13" s="103"/>
      <c r="AM13" s="103"/>
    </row>
    <row r="14" spans="1:39" ht="14.4" customHeight="1" x14ac:dyDescent="0.3">
      <c r="A14" s="148"/>
      <c r="B14" s="500"/>
      <c r="C14" s="514" t="s">
        <v>95</v>
      </c>
      <c r="D14" s="500"/>
      <c r="E14" s="500"/>
      <c r="F14" s="500"/>
      <c r="G14" s="500"/>
      <c r="H14" s="509"/>
      <c r="I14" s="500"/>
      <c r="J14" s="518">
        <v>0</v>
      </c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103"/>
      <c r="AM14" s="103"/>
    </row>
    <row r="15" spans="1:39" ht="14.4" customHeight="1" x14ac:dyDescent="0.3">
      <c r="A15" s="148"/>
      <c r="B15" s="500"/>
      <c r="C15" s="514" t="s">
        <v>96</v>
      </c>
      <c r="D15" s="500"/>
      <c r="E15" s="500"/>
      <c r="F15" s="500"/>
      <c r="G15" s="500"/>
      <c r="H15" s="515"/>
      <c r="I15" s="500"/>
      <c r="J15" s="519">
        <v>0</v>
      </c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103"/>
      <c r="AM15" s="103"/>
    </row>
    <row r="16" spans="1:39" ht="14.4" hidden="1" customHeight="1" x14ac:dyDescent="0.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1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03"/>
      <c r="AM16" s="103"/>
    </row>
    <row r="17" spans="1:39" ht="14.4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1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03"/>
      <c r="AM17" s="103"/>
    </row>
    <row r="18" spans="1:39" ht="18.600000000000001" thickBot="1" x14ac:dyDescent="0.4">
      <c r="A18" s="330" t="s">
        <v>97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03"/>
      <c r="AM18" s="103"/>
    </row>
    <row r="19" spans="1:39" ht="14.4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1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3"/>
      <c r="AM19" s="103"/>
    </row>
    <row r="20" spans="1:39" ht="14.4" customHeight="1" x14ac:dyDescent="0.3">
      <c r="A20" s="148"/>
      <c r="B20" s="152">
        <v>0</v>
      </c>
      <c r="C20" s="152">
        <v>1</v>
      </c>
      <c r="D20" s="152">
        <v>2</v>
      </c>
      <c r="E20" s="152">
        <v>3</v>
      </c>
      <c r="F20" s="152">
        <v>4</v>
      </c>
      <c r="G20" s="152">
        <v>5</v>
      </c>
      <c r="H20" s="152">
        <v>6</v>
      </c>
      <c r="I20" s="152">
        <v>7</v>
      </c>
      <c r="J20" s="152">
        <v>8</v>
      </c>
      <c r="K20" s="152">
        <v>9</v>
      </c>
      <c r="L20" s="152">
        <v>10</v>
      </c>
      <c r="M20" s="152">
        <v>11</v>
      </c>
      <c r="N20" s="152">
        <v>12</v>
      </c>
      <c r="O20" s="152">
        <v>13</v>
      </c>
      <c r="P20" s="152">
        <v>14</v>
      </c>
      <c r="Q20" s="152">
        <v>15</v>
      </c>
      <c r="R20" s="152">
        <v>16</v>
      </c>
      <c r="S20" s="152">
        <v>17</v>
      </c>
      <c r="T20" s="152">
        <v>18</v>
      </c>
      <c r="U20" s="152">
        <v>19</v>
      </c>
      <c r="V20" s="152">
        <v>20</v>
      </c>
      <c r="W20" s="152">
        <v>21</v>
      </c>
      <c r="X20" s="152">
        <v>22</v>
      </c>
      <c r="Y20" s="152">
        <v>23</v>
      </c>
      <c r="Z20" s="153"/>
      <c r="AA20" s="154" t="s">
        <v>83</v>
      </c>
      <c r="AB20" s="153"/>
      <c r="AC20" s="153"/>
      <c r="AD20" s="148"/>
      <c r="AE20" s="155" t="s">
        <v>84</v>
      </c>
      <c r="AF20" s="149"/>
      <c r="AG20" s="149"/>
      <c r="AH20" s="149"/>
      <c r="AI20" s="155" t="s">
        <v>85</v>
      </c>
      <c r="AJ20" s="149"/>
      <c r="AK20" s="149"/>
      <c r="AL20" s="103"/>
      <c r="AM20" s="103"/>
    </row>
    <row r="21" spans="1:39" ht="14.4" customHeight="1" x14ac:dyDescent="0.3">
      <c r="A21" s="147" t="s">
        <v>86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496"/>
      <c r="AA21" s="497">
        <f>SUM(B21:Y21)</f>
        <v>0</v>
      </c>
      <c r="AB21" s="498">
        <f>SUM(AA21:AA25)</f>
        <v>0</v>
      </c>
      <c r="AC21" s="499">
        <f>SUM(AA21:AA27)</f>
        <v>0</v>
      </c>
      <c r="AD21" s="500"/>
      <c r="AE21" s="497">
        <f>AI21/12</f>
        <v>0</v>
      </c>
      <c r="AF21" s="498">
        <f>SUM(AE21:AE25)</f>
        <v>0</v>
      </c>
      <c r="AG21" s="499">
        <f>SUM(AE21:AE27)</f>
        <v>0</v>
      </c>
      <c r="AH21" s="501"/>
      <c r="AI21" s="497">
        <f>AA21*52</f>
        <v>0</v>
      </c>
      <c r="AJ21" s="498">
        <f>SUM(AI21:AI25)</f>
        <v>0</v>
      </c>
      <c r="AK21" s="499">
        <f>SUM(AI21:AI27)</f>
        <v>0</v>
      </c>
      <c r="AL21" s="103"/>
      <c r="AM21" s="103"/>
    </row>
    <row r="22" spans="1:39" ht="14.4" customHeight="1" x14ac:dyDescent="0.3">
      <c r="A22" s="147" t="s">
        <v>87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496"/>
      <c r="AA22" s="497">
        <f t="shared" ref="AA22:AA27" si="3">SUM(B22:Y22)</f>
        <v>0</v>
      </c>
      <c r="AB22" s="502"/>
      <c r="AC22" s="503"/>
      <c r="AD22" s="500"/>
      <c r="AE22" s="497">
        <f t="shared" ref="AE22:AE27" si="4">AI22/12</f>
        <v>0</v>
      </c>
      <c r="AF22" s="502"/>
      <c r="AG22" s="503"/>
      <c r="AH22" s="501"/>
      <c r="AI22" s="497">
        <f t="shared" ref="AI22:AI27" si="5">AA22*52</f>
        <v>0</v>
      </c>
      <c r="AJ22" s="502"/>
      <c r="AK22" s="503"/>
      <c r="AL22" s="103"/>
      <c r="AM22" s="103"/>
    </row>
    <row r="23" spans="1:39" ht="14.4" customHeight="1" x14ac:dyDescent="0.3">
      <c r="A23" s="147" t="s">
        <v>88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496"/>
      <c r="AA23" s="497">
        <f t="shared" si="3"/>
        <v>0</v>
      </c>
      <c r="AB23" s="502"/>
      <c r="AC23" s="503"/>
      <c r="AD23" s="500"/>
      <c r="AE23" s="497">
        <f t="shared" si="4"/>
        <v>0</v>
      </c>
      <c r="AF23" s="502"/>
      <c r="AG23" s="503"/>
      <c r="AH23" s="501"/>
      <c r="AI23" s="497">
        <f t="shared" si="5"/>
        <v>0</v>
      </c>
      <c r="AJ23" s="502"/>
      <c r="AK23" s="503"/>
      <c r="AL23" s="103"/>
      <c r="AM23" s="103"/>
    </row>
    <row r="24" spans="1:39" ht="14.4" customHeight="1" x14ac:dyDescent="0.3">
      <c r="A24" s="147" t="s">
        <v>89</v>
      </c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496"/>
      <c r="AA24" s="497">
        <f t="shared" si="3"/>
        <v>0</v>
      </c>
      <c r="AB24" s="502"/>
      <c r="AC24" s="503"/>
      <c r="AD24" s="500"/>
      <c r="AE24" s="497">
        <f t="shared" si="4"/>
        <v>0</v>
      </c>
      <c r="AF24" s="502"/>
      <c r="AG24" s="503"/>
      <c r="AH24" s="501"/>
      <c r="AI24" s="497">
        <f t="shared" si="5"/>
        <v>0</v>
      </c>
      <c r="AJ24" s="502"/>
      <c r="AK24" s="503"/>
      <c r="AL24" s="103"/>
      <c r="AM24" s="103"/>
    </row>
    <row r="25" spans="1:39" ht="14.4" customHeight="1" x14ac:dyDescent="0.3">
      <c r="A25" s="147" t="s">
        <v>90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496"/>
      <c r="AA25" s="497">
        <f t="shared" si="3"/>
        <v>0</v>
      </c>
      <c r="AB25" s="502"/>
      <c r="AC25" s="503"/>
      <c r="AD25" s="500"/>
      <c r="AE25" s="497">
        <f t="shared" si="4"/>
        <v>0</v>
      </c>
      <c r="AF25" s="502"/>
      <c r="AG25" s="503"/>
      <c r="AH25" s="501"/>
      <c r="AI25" s="497">
        <f t="shared" si="5"/>
        <v>0</v>
      </c>
      <c r="AJ25" s="502"/>
      <c r="AK25" s="503"/>
      <c r="AL25" s="103"/>
      <c r="AM25" s="103"/>
    </row>
    <row r="26" spans="1:39" ht="14.4" customHeight="1" x14ac:dyDescent="0.3">
      <c r="A26" s="150" t="s">
        <v>91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496"/>
      <c r="AA26" s="504">
        <f t="shared" si="3"/>
        <v>0</v>
      </c>
      <c r="AB26" s="505">
        <f>SUM(AA26:AA27)</f>
        <v>0</v>
      </c>
      <c r="AC26" s="503"/>
      <c r="AD26" s="500"/>
      <c r="AE26" s="504">
        <f t="shared" si="4"/>
        <v>0</v>
      </c>
      <c r="AF26" s="505">
        <f>SUM(AE26:AE27)</f>
        <v>0</v>
      </c>
      <c r="AG26" s="503"/>
      <c r="AH26" s="501"/>
      <c r="AI26" s="504">
        <f t="shared" si="5"/>
        <v>0</v>
      </c>
      <c r="AJ26" s="505">
        <f>SUM(AI26:AI27)</f>
        <v>0</v>
      </c>
      <c r="AK26" s="503"/>
      <c r="AL26" s="103"/>
      <c r="AM26" s="103"/>
    </row>
    <row r="27" spans="1:39" ht="14.4" customHeight="1" x14ac:dyDescent="0.3">
      <c r="A27" s="150" t="s">
        <v>92</v>
      </c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6"/>
      <c r="Y27" s="516"/>
      <c r="Z27" s="496"/>
      <c r="AA27" s="504">
        <f t="shared" si="3"/>
        <v>0</v>
      </c>
      <c r="AB27" s="506"/>
      <c r="AC27" s="503"/>
      <c r="AD27" s="500"/>
      <c r="AE27" s="504">
        <f t="shared" si="4"/>
        <v>0</v>
      </c>
      <c r="AF27" s="506"/>
      <c r="AG27" s="503"/>
      <c r="AH27" s="501"/>
      <c r="AI27" s="504">
        <f t="shared" si="5"/>
        <v>0</v>
      </c>
      <c r="AJ27" s="506"/>
      <c r="AK27" s="503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332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4.4" customHeight="1" thickBot="1" x14ac:dyDescent="0.35">
      <c r="A3" s="258" t="s">
        <v>198</v>
      </c>
      <c r="B3" s="259">
        <f>SUBTOTAL(9,B6:B1048576)</f>
        <v>11314969</v>
      </c>
      <c r="C3" s="260">
        <f t="shared" ref="C3:R3" si="0">SUBTOTAL(9,C6:C1048576)</f>
        <v>6</v>
      </c>
      <c r="D3" s="260">
        <f t="shared" si="0"/>
        <v>11659856</v>
      </c>
      <c r="E3" s="260">
        <f t="shared" si="0"/>
        <v>6.2703461674438739</v>
      </c>
      <c r="F3" s="260">
        <f t="shared" si="0"/>
        <v>12676564</v>
      </c>
      <c r="G3" s="262">
        <f>IF(B3&lt;&gt;0,F3/B3,"")</f>
        <v>1.1203357251796271</v>
      </c>
      <c r="H3" s="263">
        <f t="shared" si="0"/>
        <v>369213.14</v>
      </c>
      <c r="I3" s="260">
        <f t="shared" si="0"/>
        <v>6</v>
      </c>
      <c r="J3" s="260">
        <f t="shared" si="0"/>
        <v>674153.65999999968</v>
      </c>
      <c r="K3" s="260">
        <f t="shared" si="0"/>
        <v>10.597553763689742</v>
      </c>
      <c r="L3" s="260">
        <f t="shared" si="0"/>
        <v>565740.84</v>
      </c>
      <c r="M3" s="261">
        <f>IF(H3&lt;&gt;0,L3/H3,"")</f>
        <v>1.5322879353643803</v>
      </c>
      <c r="N3" s="259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162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3225</v>
      </c>
      <c r="B6" s="525">
        <v>1395269</v>
      </c>
      <c r="C6" s="388">
        <v>1</v>
      </c>
      <c r="D6" s="525">
        <v>1441504</v>
      </c>
      <c r="E6" s="388">
        <v>1.0331369793208334</v>
      </c>
      <c r="F6" s="525">
        <v>1722513</v>
      </c>
      <c r="G6" s="409">
        <v>1.2345382861656067</v>
      </c>
      <c r="H6" s="525">
        <v>113773.42999999996</v>
      </c>
      <c r="I6" s="388">
        <v>1</v>
      </c>
      <c r="J6" s="525">
        <v>174440.93999999992</v>
      </c>
      <c r="K6" s="388">
        <v>1.5332309134039466</v>
      </c>
      <c r="L6" s="525">
        <v>174466.99000000002</v>
      </c>
      <c r="M6" s="409">
        <v>1.5334598772314421</v>
      </c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3226</v>
      </c>
      <c r="B7" s="526">
        <v>1676521</v>
      </c>
      <c r="C7" s="394">
        <v>1</v>
      </c>
      <c r="D7" s="526">
        <v>1747173</v>
      </c>
      <c r="E7" s="394">
        <v>1.0421420310273477</v>
      </c>
      <c r="F7" s="526">
        <v>1417948</v>
      </c>
      <c r="G7" s="410">
        <v>0.84576811146415698</v>
      </c>
      <c r="H7" s="526">
        <v>39469.049999999974</v>
      </c>
      <c r="I7" s="394">
        <v>1</v>
      </c>
      <c r="J7" s="526">
        <v>57673.569999999971</v>
      </c>
      <c r="K7" s="394">
        <v>1.4612353223601786</v>
      </c>
      <c r="L7" s="526">
        <v>40737.809999999976</v>
      </c>
      <c r="M7" s="410">
        <v>1.0321456939044644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3227</v>
      </c>
      <c r="B8" s="526">
        <v>874069</v>
      </c>
      <c r="C8" s="394">
        <v>1</v>
      </c>
      <c r="D8" s="526">
        <v>976958</v>
      </c>
      <c r="E8" s="394">
        <v>1.1177126748574768</v>
      </c>
      <c r="F8" s="526">
        <v>1107824</v>
      </c>
      <c r="G8" s="410">
        <v>1.2674331202685372</v>
      </c>
      <c r="H8" s="526">
        <v>19285.449999999997</v>
      </c>
      <c r="I8" s="394">
        <v>1</v>
      </c>
      <c r="J8" s="526">
        <v>39442.98000000001</v>
      </c>
      <c r="K8" s="394">
        <v>2.0452195826387261</v>
      </c>
      <c r="L8" s="526">
        <v>31490.760000000009</v>
      </c>
      <c r="M8" s="410">
        <v>1.6328765986793159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3228</v>
      </c>
      <c r="B9" s="526">
        <v>1795686</v>
      </c>
      <c r="C9" s="394">
        <v>1</v>
      </c>
      <c r="D9" s="526">
        <v>1783238</v>
      </c>
      <c r="E9" s="394">
        <v>0.99306783034450341</v>
      </c>
      <c r="F9" s="526">
        <v>2375195</v>
      </c>
      <c r="G9" s="410">
        <v>1.3227229036702408</v>
      </c>
      <c r="H9" s="526">
        <v>137323.03000000009</v>
      </c>
      <c r="I9" s="394">
        <v>1</v>
      </c>
      <c r="J9" s="526">
        <v>229841.74999999985</v>
      </c>
      <c r="K9" s="394">
        <v>1.6737305461436418</v>
      </c>
      <c r="L9" s="526">
        <v>186486.2399999999</v>
      </c>
      <c r="M9" s="410">
        <v>1.3580113983794253</v>
      </c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3229</v>
      </c>
      <c r="B10" s="526">
        <v>4328807</v>
      </c>
      <c r="C10" s="394">
        <v>1</v>
      </c>
      <c r="D10" s="526">
        <v>4374639</v>
      </c>
      <c r="E10" s="394">
        <v>1.0105876746179721</v>
      </c>
      <c r="F10" s="526">
        <v>4703400</v>
      </c>
      <c r="G10" s="410">
        <v>1.0865349275216012</v>
      </c>
      <c r="H10" s="526">
        <v>55198.39</v>
      </c>
      <c r="I10" s="394">
        <v>1</v>
      </c>
      <c r="J10" s="526">
        <v>169356.80999999997</v>
      </c>
      <c r="K10" s="394">
        <v>3.0681476398134069</v>
      </c>
      <c r="L10" s="526">
        <v>129891.52000000002</v>
      </c>
      <c r="M10" s="410">
        <v>2.3531758806733314</v>
      </c>
      <c r="N10" s="526"/>
      <c r="O10" s="394"/>
      <c r="P10" s="526"/>
      <c r="Q10" s="394"/>
      <c r="R10" s="526"/>
      <c r="S10" s="440"/>
    </row>
    <row r="11" spans="1:19" ht="14.4" customHeight="1" thickBot="1" x14ac:dyDescent="0.35">
      <c r="A11" s="528" t="s">
        <v>3230</v>
      </c>
      <c r="B11" s="527">
        <v>1244617</v>
      </c>
      <c r="C11" s="400">
        <v>1</v>
      </c>
      <c r="D11" s="527">
        <v>1336344</v>
      </c>
      <c r="E11" s="400">
        <v>1.0736989772757402</v>
      </c>
      <c r="F11" s="527">
        <v>1349684</v>
      </c>
      <c r="G11" s="411">
        <v>1.0844171339456234</v>
      </c>
      <c r="H11" s="527">
        <v>4163.79</v>
      </c>
      <c r="I11" s="400">
        <v>1</v>
      </c>
      <c r="J11" s="527">
        <v>3397.6099999999997</v>
      </c>
      <c r="K11" s="400">
        <v>0.8159897593298413</v>
      </c>
      <c r="L11" s="527">
        <v>2667.52</v>
      </c>
      <c r="M11" s="411">
        <v>0.64064710275974535</v>
      </c>
      <c r="N11" s="527"/>
      <c r="O11" s="400"/>
      <c r="P11" s="527"/>
      <c r="Q11" s="400"/>
      <c r="R11" s="527"/>
      <c r="S11" s="441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04" customWidth="1"/>
    <col min="5" max="5" width="11" style="205" customWidth="1"/>
  </cols>
  <sheetData>
    <row r="1" spans="1:7" ht="18.600000000000001" thickBot="1" x14ac:dyDescent="0.4">
      <c r="A1" s="268" t="s">
        <v>188</v>
      </c>
      <c r="B1" s="269"/>
      <c r="C1" s="270"/>
      <c r="D1" s="270"/>
      <c r="E1" s="270"/>
      <c r="F1" s="124"/>
      <c r="G1" s="124"/>
    </row>
    <row r="2" spans="1:7" ht="14.4" customHeight="1" thickBot="1" x14ac:dyDescent="0.35">
      <c r="A2" s="348" t="s">
        <v>235</v>
      </c>
      <c r="B2" s="182"/>
    </row>
    <row r="3" spans="1:7" ht="14.4" customHeight="1" thickBot="1" x14ac:dyDescent="0.35">
      <c r="A3" s="209"/>
      <c r="C3" s="210" t="s">
        <v>173</v>
      </c>
      <c r="D3" s="211" t="s">
        <v>136</v>
      </c>
      <c r="E3" s="212" t="s">
        <v>138</v>
      </c>
    </row>
    <row r="4" spans="1:7" ht="14.4" customHeight="1" thickBot="1" x14ac:dyDescent="0.35">
      <c r="A4" s="255" t="str">
        <f>HYPERLINK("#HI!A1","NÁKLADY CELKEM (v tisících Kč)")</f>
        <v>NÁKLADY CELKEM (v tisících Kč)</v>
      </c>
      <c r="B4" s="223"/>
      <c r="C4" s="233">
        <f ca="1">IF(ISERROR(VLOOKUP("Náklady celkem",INDIRECT("HI!$A:$G"),6,0)),0,VLOOKUP("Náklady celkem",INDIRECT("HI!$A:$G"),6,0))</f>
        <v>44238</v>
      </c>
      <c r="D4" s="233">
        <f ca="1">IF(ISERROR(VLOOKUP("Náklady celkem",INDIRECT("HI!$A:$G"),4,0)),0,VLOOKUP("Náklady celkem",INDIRECT("HI!$A:$G"),4,0))</f>
        <v>47485.248899999999</v>
      </c>
      <c r="E4" s="226">
        <f ca="1">IF(C4=0,0,D4/C4)</f>
        <v>1.0734040621185406</v>
      </c>
    </row>
    <row r="5" spans="1:7" ht="14.4" customHeight="1" x14ac:dyDescent="0.3">
      <c r="A5" s="219" t="s">
        <v>227</v>
      </c>
      <c r="B5" s="214"/>
      <c r="C5" s="234"/>
      <c r="D5" s="234"/>
      <c r="E5" s="227"/>
    </row>
    <row r="6" spans="1:7" ht="14.4" customHeight="1" x14ac:dyDescent="0.3">
      <c r="A6" s="250" t="s">
        <v>232</v>
      </c>
      <c r="B6" s="215"/>
      <c r="C6" s="225"/>
      <c r="D6" s="225"/>
      <c r="E6" s="227"/>
    </row>
    <row r="7" spans="1:7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15" t="s">
        <v>178</v>
      </c>
      <c r="C7" s="225">
        <f>IF(ISERROR(HI!F5),"",HI!F5)</f>
        <v>1396</v>
      </c>
      <c r="D7" s="225">
        <f>IF(ISERROR(HI!D5),"",HI!D5)</f>
        <v>1362.89095</v>
      </c>
      <c r="E7" s="227">
        <f t="shared" ref="E7:E16" si="0">IF(C7=0,0,D7/C7)</f>
        <v>0.97628291547277934</v>
      </c>
    </row>
    <row r="8" spans="1:7" ht="14.4" customHeight="1" x14ac:dyDescent="0.3">
      <c r="A8" s="247" t="str">
        <f>HYPERLINK("#'LŽ PL'!A1","% plnění pozitivního listu")</f>
        <v>% plnění pozitivního listu</v>
      </c>
      <c r="B8" s="215" t="s">
        <v>220</v>
      </c>
      <c r="C8" s="224">
        <v>0.9</v>
      </c>
      <c r="D8" s="224">
        <f>IF(ISERROR(VLOOKUP("celkem",'LŽ PL'!$A:$F,5,0)),0,VLOOKUP("celkem",'LŽ PL'!$A:$F,5,0))</f>
        <v>0.86009107289685127</v>
      </c>
      <c r="E8" s="227">
        <f t="shared" si="0"/>
        <v>0.9556567476631681</v>
      </c>
    </row>
    <row r="9" spans="1:7" ht="14.4" customHeight="1" x14ac:dyDescent="0.3">
      <c r="A9" s="220" t="s">
        <v>228</v>
      </c>
      <c r="B9" s="215"/>
      <c r="C9" s="225"/>
      <c r="D9" s="225"/>
      <c r="E9" s="227"/>
    </row>
    <row r="10" spans="1:7" ht="14.4" customHeight="1" x14ac:dyDescent="0.3">
      <c r="A10" s="247" t="str">
        <f>HYPERLINK("#'Léky Recepty'!A1","% záchytu v lékárně (Úhrada Kč)")</f>
        <v>% záchytu v lékárně (Úhrada Kč)</v>
      </c>
      <c r="B10" s="215" t="s">
        <v>183</v>
      </c>
      <c r="C10" s="224">
        <v>0.6</v>
      </c>
      <c r="D10" s="224">
        <f>IF(ISERROR(VLOOKUP("Celkem",'Léky Recepty'!B:H,5,0)),0,VLOOKUP("Celkem",'Léky Recepty'!B:H,5,0))</f>
        <v>0.4831799240302862</v>
      </c>
      <c r="E10" s="227">
        <f t="shared" si="0"/>
        <v>0.80529987338381037</v>
      </c>
    </row>
    <row r="11" spans="1:7" ht="14.4" customHeight="1" x14ac:dyDescent="0.3">
      <c r="A11" s="247" t="str">
        <f>HYPERLINK("#'LRp PL'!A1","% plnění pozitivního listu")</f>
        <v>% plnění pozitivního listu</v>
      </c>
      <c r="B11" s="215" t="s">
        <v>221</v>
      </c>
      <c r="C11" s="224">
        <v>0.8</v>
      </c>
      <c r="D11" s="224">
        <f>IF(ISERROR(VLOOKUP("Celkem",'LRp PL'!A:F,5,0)),0,VLOOKUP("Celkem",'LRp PL'!A:F,5,0))</f>
        <v>0.87944303737402318</v>
      </c>
      <c r="E11" s="227">
        <f t="shared" si="0"/>
        <v>1.099303796717529</v>
      </c>
    </row>
    <row r="12" spans="1:7" ht="14.4" customHeight="1" x14ac:dyDescent="0.3">
      <c r="A12" s="220" t="s">
        <v>229</v>
      </c>
      <c r="B12" s="215"/>
      <c r="C12" s="225"/>
      <c r="D12" s="225"/>
      <c r="E12" s="227"/>
    </row>
    <row r="13" spans="1:7" ht="14.4" customHeight="1" x14ac:dyDescent="0.3">
      <c r="A13" s="251" t="s">
        <v>233</v>
      </c>
      <c r="B13" s="215"/>
      <c r="C13" s="234"/>
      <c r="D13" s="234"/>
      <c r="E13" s="227"/>
    </row>
    <row r="14" spans="1:7" ht="14.4" customHeight="1" x14ac:dyDescent="0.3">
      <c r="A14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15" t="s">
        <v>178</v>
      </c>
      <c r="C14" s="225">
        <f>IF(ISERROR(HI!F6),"",HI!F6)</f>
        <v>1785</v>
      </c>
      <c r="D14" s="225">
        <f>IF(ISERROR(HI!D6),"",HI!D6)</f>
        <v>1831.6155900000001</v>
      </c>
      <c r="E14" s="227">
        <f t="shared" si="0"/>
        <v>1.0261151764705883</v>
      </c>
    </row>
    <row r="15" spans="1:7" ht="14.4" customHeight="1" x14ac:dyDescent="0.3">
      <c r="A15" s="253" t="str">
        <f>HYPERLINK("#HI!A1","Osobní náklady")</f>
        <v>Osobní náklady</v>
      </c>
      <c r="B15" s="215"/>
      <c r="C15" s="234">
        <f ca="1">IF(ISERROR(VLOOKUP("Osobní náklady (Kč)",INDIRECT("HI!$A:$G"),6,0)),0,VLOOKUP("Osobní náklady (Kč)",INDIRECT("HI!$A:$G"),6,0))</f>
        <v>36694</v>
      </c>
      <c r="D15" s="234">
        <f ca="1">IF(ISERROR(VLOOKUP("Osobní náklady (Kč)",INDIRECT("HI!$A:$G"),4,0)),0,VLOOKUP("Osobní náklady (Kč)",INDIRECT("HI!$A:$G"),4,0))</f>
        <v>39408.787149999996</v>
      </c>
      <c r="E15" s="227">
        <f t="shared" ref="E15" ca="1" si="1">IF(C15=0,0,D15/C15)</f>
        <v>1.0739844974655257</v>
      </c>
    </row>
    <row r="16" spans="1:7" ht="14.4" customHeight="1" thickBot="1" x14ac:dyDescent="0.35">
      <c r="A16" s="248" t="str">
        <f>HYPERLINK("#'ON Výkaz'!A1","Dodržení plánu vykázaných lékařských odpracovaných hodin")</f>
        <v>Dodržení plánu vykázaných lékařských odpracovaných hodin</v>
      </c>
      <c r="B16" s="216" t="s">
        <v>186</v>
      </c>
      <c r="C16" s="235">
        <f>IF(ISERROR(VLOOKUP("Odpracované hodiny",'ON Výkaz'!$A:$J,5,0)),"",VLOOKUP("Odpracované hodiny",'ON Výkaz'!$A:$J,5,0))</f>
        <v>32300</v>
      </c>
      <c r="D16" s="235">
        <f>IF(ISERROR(VLOOKUP("Odpracované hodiny",'ON Výkaz'!$A:$J,9,0)),"",VLOOKUP("Odpracované hodiny",'ON Výkaz'!$A:$J,9,0))</f>
        <v>30786.100000000002</v>
      </c>
      <c r="E16" s="228">
        <f t="shared" si="0"/>
        <v>0.95313003095975235</v>
      </c>
    </row>
    <row r="17" spans="1:5" ht="14.4" customHeight="1" thickBot="1" x14ac:dyDescent="0.35">
      <c r="A17" s="239"/>
      <c r="B17" s="240"/>
      <c r="C17" s="241"/>
      <c r="D17" s="241"/>
      <c r="E17" s="229"/>
    </row>
    <row r="18" spans="1:5" ht="14.4" customHeight="1" thickBot="1" x14ac:dyDescent="0.35">
      <c r="A18" s="254" t="str">
        <f>HYPERLINK("#HI!A1","VÝNOSY CELKEM (v tisících; ""Ambulace-body"" + ""Hospitalizace-casemix""*29500)")</f>
        <v>VÝNOSY CELKEM (v tisících; "Ambulace-body" + "Hospitalizace-casemix"*29500)</v>
      </c>
      <c r="B18" s="217"/>
      <c r="C18" s="237">
        <f ca="1">IF(ISERROR(VLOOKUP("Výnosy celkem",INDIRECT("HI!$A:$G"),6,0)),0,VLOOKUP("Výnosy celkem",INDIRECT("HI!$A:$G"),6,0))</f>
        <v>11088.669619999999</v>
      </c>
      <c r="D18" s="237">
        <f ca="1">IF(ISERROR(VLOOKUP("Výnosy celkem",INDIRECT("HI!$A:$G"),4,0)),0,VLOOKUP("Výnosy celkem",INDIRECT("HI!$A:$G"),4,0))</f>
        <v>12676.564</v>
      </c>
      <c r="E18" s="230">
        <f t="shared" ref="E18:E21" ca="1" si="2">IF(C18=0,0,D18/C18)</f>
        <v>1.1431997195710482</v>
      </c>
    </row>
    <row r="19" spans="1:5" ht="14.4" customHeight="1" x14ac:dyDescent="0.3">
      <c r="A19" s="256" t="str">
        <f>HYPERLINK("#HI!A1","Ambulance (body)")</f>
        <v>Ambulance (body)</v>
      </c>
      <c r="B19" s="214"/>
      <c r="C19" s="234">
        <f ca="1">IF(ISERROR(VLOOKUP("Ambulance (body)",INDIRECT("HI!$A:$G"),6,0)),0,VLOOKUP("Ambulance (body)",INDIRECT("HI!$A:$G"),6,0))</f>
        <v>11088.669619999999</v>
      </c>
      <c r="D19" s="234">
        <f ca="1">IF(ISERROR(VLOOKUP("Ambulance (body)",INDIRECT("HI!$A:$G"),4,0)),0,VLOOKUP("Ambulance (body)",INDIRECT("HI!$A:$G"),4,0))</f>
        <v>12676.564</v>
      </c>
      <c r="E19" s="227">
        <f t="shared" ca="1" si="2"/>
        <v>1.1431997195710482</v>
      </c>
    </row>
    <row r="20" spans="1:5" ht="14.4" customHeight="1" x14ac:dyDescent="0.3">
      <c r="A20" s="249" t="str">
        <f>HYPERLINK("#'ZV Vykáz.-A'!A1","Zdravotní výkony vykázané u ambulantních pacientů (min. 100 %)")</f>
        <v>Zdravotní výkony vykázané u ambulantních pacientů (min. 100 %)</v>
      </c>
      <c r="B20" t="s">
        <v>190</v>
      </c>
      <c r="C20" s="224">
        <v>1</v>
      </c>
      <c r="D20" s="224">
        <f>IF(ISERROR(VLOOKUP("Celkem:",'ZV Vykáz.-A'!$A:$S,7,0)),"",VLOOKUP("Celkem:",'ZV Vykáz.-A'!$A:$S,7,0))</f>
        <v>1.1203357251796271</v>
      </c>
      <c r="E20" s="227">
        <f t="shared" si="2"/>
        <v>1.1203357251796271</v>
      </c>
    </row>
    <row r="21" spans="1:5" ht="14.4" customHeight="1" x14ac:dyDescent="0.3">
      <c r="A21" s="249" t="str">
        <f>HYPERLINK("#'ZV Vykáz.-H'!A1","Zdravotní výkony vykázané u hospitalizovaných pacientů (max. 85 %)")</f>
        <v>Zdravotní výkony vykázané u hospitalizovaných pacientů (max. 85 %)</v>
      </c>
      <c r="B21" t="s">
        <v>192</v>
      </c>
      <c r="C21" s="224">
        <v>0.85</v>
      </c>
      <c r="D21" s="224">
        <f>IF(ISERROR(VLOOKUP("Celkem:",'ZV Vykáz.-H'!$A:$S,7,0)),"",VLOOKUP("Celkem:",'ZV Vykáz.-H'!$A:$S,7,0))</f>
        <v>1.0639083409805152</v>
      </c>
      <c r="E21" s="227">
        <f t="shared" si="2"/>
        <v>1.2516568717417826</v>
      </c>
    </row>
    <row r="22" spans="1:5" ht="14.4" customHeight="1" x14ac:dyDescent="0.3">
      <c r="A22" s="257" t="str">
        <f>HYPERLINK("#HI!A1","Hospitalizace (casemix * 29500)")</f>
        <v>Hospitalizace (casemix * 29500)</v>
      </c>
      <c r="B22" s="215"/>
      <c r="C22" s="234">
        <f ca="1">IF(ISERROR(VLOOKUP("Hospitalizace (casemix * 29500)",INDIRECT("HI!$A:$G"),6,0)),0,VLOOKUP("Hospitalizace (casemix * 29500)",INDIRECT("HI!$A:$G"),6,0))</f>
        <v>0</v>
      </c>
      <c r="D22" s="234">
        <f ca="1">IF(ISERROR(VLOOKUP("Hospitalizace (casemix * 29500)",INDIRECT("HI!$A:$G"),4,0)),0,VLOOKUP("Hospitalizace (casemix * 29500)",INDIRECT("HI!$A:$G"),4,0))</f>
        <v>0</v>
      </c>
      <c r="E22" s="227">
        <f t="shared" ref="E22" ca="1" si="3">IF(C22=0,0,D22/C22)</f>
        <v>0</v>
      </c>
    </row>
    <row r="23" spans="1:5" ht="14.4" customHeight="1" thickBot="1" x14ac:dyDescent="0.35">
      <c r="A23" s="221" t="s">
        <v>230</v>
      </c>
      <c r="B23" s="216"/>
      <c r="C23" s="235"/>
      <c r="D23" s="235"/>
      <c r="E23" s="228"/>
    </row>
    <row r="24" spans="1:5" ht="14.4" customHeight="1" thickBot="1" x14ac:dyDescent="0.35">
      <c r="A24" s="213"/>
      <c r="B24" s="174"/>
      <c r="C24" s="236"/>
      <c r="D24" s="236"/>
      <c r="E24" s="231"/>
    </row>
    <row r="25" spans="1:5" ht="14.4" customHeight="1" thickBot="1" x14ac:dyDescent="0.35">
      <c r="A25" s="222" t="s">
        <v>231</v>
      </c>
      <c r="B25" s="218"/>
      <c r="C25" s="238"/>
      <c r="D25" s="238"/>
      <c r="E25" s="232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0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4 E7 E14 E16 E21">
    <cfRule type="cellIs" dxfId="59" priority="36" operator="greaterThan">
      <formula>1</formula>
    </cfRule>
    <cfRule type="iconSet" priority="37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68" t="s">
        <v>195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14.4" customHeight="1" thickBot="1" x14ac:dyDescent="0.4">
      <c r="A2" s="348" t="s">
        <v>235</v>
      </c>
      <c r="B2" s="119"/>
      <c r="C2" s="119"/>
      <c r="D2" s="119"/>
      <c r="E2" s="196"/>
      <c r="F2" s="196"/>
      <c r="G2" s="119"/>
      <c r="H2" s="119"/>
      <c r="I2" s="196"/>
      <c r="J2" s="196"/>
      <c r="K2" s="119"/>
      <c r="L2" s="119"/>
      <c r="M2" s="196"/>
      <c r="N2" s="196"/>
      <c r="O2" s="200"/>
      <c r="P2" s="196"/>
    </row>
    <row r="3" spans="1:16" ht="14.4" customHeight="1" thickBot="1" x14ac:dyDescent="0.35">
      <c r="D3" s="156" t="s">
        <v>198</v>
      </c>
      <c r="E3" s="197">
        <f t="shared" ref="E3:N3" si="0">SUBTOTAL(9,E6:E1048576)</f>
        <v>89804.929999999949</v>
      </c>
      <c r="F3" s="198">
        <f t="shared" si="0"/>
        <v>11684182.139999995</v>
      </c>
      <c r="G3" s="120"/>
      <c r="H3" s="120"/>
      <c r="I3" s="198">
        <f t="shared" si="0"/>
        <v>94264.51999999996</v>
      </c>
      <c r="J3" s="198">
        <f t="shared" si="0"/>
        <v>12334009.66</v>
      </c>
      <c r="K3" s="120"/>
      <c r="L3" s="120"/>
      <c r="M3" s="198">
        <f t="shared" si="0"/>
        <v>106589.23999999998</v>
      </c>
      <c r="N3" s="198">
        <f t="shared" si="0"/>
        <v>13242304.84</v>
      </c>
      <c r="O3" s="121">
        <f>IF(F3=0,0,N3/F3)</f>
        <v>1.1333531676698088</v>
      </c>
      <c r="P3" s="199">
        <f>IF(M3=0,0,N3/M3)</f>
        <v>124.23678825367367</v>
      </c>
    </row>
    <row r="4" spans="1:16" ht="14.4" customHeight="1" x14ac:dyDescent="0.3">
      <c r="A4" s="338" t="s">
        <v>158</v>
      </c>
      <c r="B4" s="339" t="s">
        <v>159</v>
      </c>
      <c r="C4" s="340" t="s">
        <v>160</v>
      </c>
      <c r="D4" s="341" t="s">
        <v>133</v>
      </c>
      <c r="E4" s="342">
        <v>2011</v>
      </c>
      <c r="F4" s="343"/>
      <c r="G4" s="194"/>
      <c r="H4" s="194"/>
      <c r="I4" s="342">
        <v>2012</v>
      </c>
      <c r="J4" s="343"/>
      <c r="K4" s="194"/>
      <c r="L4" s="194"/>
      <c r="M4" s="342">
        <v>2013</v>
      </c>
      <c r="N4" s="343"/>
      <c r="O4" s="344" t="s">
        <v>5</v>
      </c>
      <c r="P4" s="337" t="s">
        <v>161</v>
      </c>
    </row>
    <row r="5" spans="1:16" ht="14.4" customHeight="1" thickBot="1" x14ac:dyDescent="0.35">
      <c r="A5" s="529"/>
      <c r="B5" s="530"/>
      <c r="C5" s="531"/>
      <c r="D5" s="532"/>
      <c r="E5" s="533" t="s">
        <v>135</v>
      </c>
      <c r="F5" s="534" t="s">
        <v>17</v>
      </c>
      <c r="G5" s="535"/>
      <c r="H5" s="535"/>
      <c r="I5" s="533" t="s">
        <v>135</v>
      </c>
      <c r="J5" s="534" t="s">
        <v>17</v>
      </c>
      <c r="K5" s="535"/>
      <c r="L5" s="535"/>
      <c r="M5" s="533" t="s">
        <v>135</v>
      </c>
      <c r="N5" s="534" t="s">
        <v>17</v>
      </c>
      <c r="O5" s="536"/>
      <c r="P5" s="537"/>
    </row>
    <row r="6" spans="1:16" ht="14.4" customHeight="1" x14ac:dyDescent="0.3">
      <c r="A6" s="387" t="s">
        <v>3231</v>
      </c>
      <c r="B6" s="388" t="s">
        <v>3232</v>
      </c>
      <c r="C6" s="388" t="s">
        <v>3233</v>
      </c>
      <c r="D6" s="388" t="s">
        <v>3234</v>
      </c>
      <c r="E6" s="391">
        <v>1.6</v>
      </c>
      <c r="F6" s="391">
        <v>97.3</v>
      </c>
      <c r="G6" s="388">
        <v>1</v>
      </c>
      <c r="H6" s="388">
        <v>60.812499999999993</v>
      </c>
      <c r="I6" s="391">
        <v>0.60000000000000009</v>
      </c>
      <c r="J6" s="391">
        <v>67.08</v>
      </c>
      <c r="K6" s="388">
        <v>0.68941418293936285</v>
      </c>
      <c r="L6" s="388">
        <v>111.79999999999998</v>
      </c>
      <c r="M6" s="391">
        <v>2.2000000000000002</v>
      </c>
      <c r="N6" s="391">
        <v>248.16000000000003</v>
      </c>
      <c r="O6" s="409">
        <v>2.5504624871531352</v>
      </c>
      <c r="P6" s="392">
        <v>112.8</v>
      </c>
    </row>
    <row r="7" spans="1:16" ht="14.4" customHeight="1" x14ac:dyDescent="0.3">
      <c r="A7" s="393" t="s">
        <v>3231</v>
      </c>
      <c r="B7" s="394" t="s">
        <v>3232</v>
      </c>
      <c r="C7" s="394" t="s">
        <v>3235</v>
      </c>
      <c r="D7" s="394" t="s">
        <v>3236</v>
      </c>
      <c r="E7" s="397"/>
      <c r="F7" s="397"/>
      <c r="G7" s="394"/>
      <c r="H7" s="394"/>
      <c r="I7" s="397">
        <v>0.1</v>
      </c>
      <c r="J7" s="397">
        <v>22.29</v>
      </c>
      <c r="K7" s="394"/>
      <c r="L7" s="394">
        <v>222.89999999999998</v>
      </c>
      <c r="M7" s="397">
        <v>0.1</v>
      </c>
      <c r="N7" s="397">
        <v>22.48</v>
      </c>
      <c r="O7" s="410"/>
      <c r="P7" s="398">
        <v>224.79999999999998</v>
      </c>
    </row>
    <row r="8" spans="1:16" ht="14.4" customHeight="1" x14ac:dyDescent="0.3">
      <c r="A8" s="393" t="s">
        <v>3231</v>
      </c>
      <c r="B8" s="394" t="s">
        <v>3232</v>
      </c>
      <c r="C8" s="394" t="s">
        <v>3237</v>
      </c>
      <c r="D8" s="394" t="s">
        <v>3238</v>
      </c>
      <c r="E8" s="397"/>
      <c r="F8" s="397"/>
      <c r="G8" s="394"/>
      <c r="H8" s="394"/>
      <c r="I8" s="397">
        <v>0.2</v>
      </c>
      <c r="J8" s="397">
        <v>16.98</v>
      </c>
      <c r="K8" s="394"/>
      <c r="L8" s="394">
        <v>84.899999999999991</v>
      </c>
      <c r="M8" s="397">
        <v>0.4</v>
      </c>
      <c r="N8" s="397">
        <v>34.26</v>
      </c>
      <c r="O8" s="410"/>
      <c r="P8" s="398">
        <v>85.649999999999991</v>
      </c>
    </row>
    <row r="9" spans="1:16" ht="14.4" customHeight="1" x14ac:dyDescent="0.3">
      <c r="A9" s="393" t="s">
        <v>3231</v>
      </c>
      <c r="B9" s="394" t="s">
        <v>3232</v>
      </c>
      <c r="C9" s="394" t="s">
        <v>3239</v>
      </c>
      <c r="D9" s="394" t="s">
        <v>3240</v>
      </c>
      <c r="E9" s="397">
        <v>174.59999999999997</v>
      </c>
      <c r="F9" s="397">
        <v>16110.369999999999</v>
      </c>
      <c r="G9" s="394">
        <v>1</v>
      </c>
      <c r="H9" s="394">
        <v>92.270160366552133</v>
      </c>
      <c r="I9" s="397">
        <v>118</v>
      </c>
      <c r="J9" s="397">
        <v>10854.010000000002</v>
      </c>
      <c r="K9" s="394">
        <v>0.6737281639093331</v>
      </c>
      <c r="L9" s="394">
        <v>91.983135593220354</v>
      </c>
      <c r="M9" s="397">
        <v>122.8</v>
      </c>
      <c r="N9" s="397">
        <v>11194.349999999999</v>
      </c>
      <c r="O9" s="410">
        <v>0.69485368740755171</v>
      </c>
      <c r="P9" s="398">
        <v>91.159201954397389</v>
      </c>
    </row>
    <row r="10" spans="1:16" ht="14.4" customHeight="1" x14ac:dyDescent="0.3">
      <c r="A10" s="393" t="s">
        <v>3231</v>
      </c>
      <c r="B10" s="394" t="s">
        <v>3232</v>
      </c>
      <c r="C10" s="394" t="s">
        <v>3241</v>
      </c>
      <c r="D10" s="394" t="s">
        <v>3242</v>
      </c>
      <c r="E10" s="397">
        <v>79</v>
      </c>
      <c r="F10" s="397">
        <v>6850.34</v>
      </c>
      <c r="G10" s="394">
        <v>1</v>
      </c>
      <c r="H10" s="394">
        <v>86.713164556962028</v>
      </c>
      <c r="I10" s="397">
        <v>112.39999999999999</v>
      </c>
      <c r="J10" s="397">
        <v>13174.61</v>
      </c>
      <c r="K10" s="394">
        <v>1.9232052715631633</v>
      </c>
      <c r="L10" s="394">
        <v>117.21183274021354</v>
      </c>
      <c r="M10" s="397">
        <v>81</v>
      </c>
      <c r="N10" s="397">
        <v>9846.25</v>
      </c>
      <c r="O10" s="410">
        <v>1.4373374168289457</v>
      </c>
      <c r="P10" s="398">
        <v>121.55864197530865</v>
      </c>
    </row>
    <row r="11" spans="1:16" ht="14.4" customHeight="1" x14ac:dyDescent="0.3">
      <c r="A11" s="393" t="s">
        <v>3231</v>
      </c>
      <c r="B11" s="394" t="s">
        <v>3232</v>
      </c>
      <c r="C11" s="394" t="s">
        <v>3243</v>
      </c>
      <c r="D11" s="394" t="s">
        <v>3244</v>
      </c>
      <c r="E11" s="397">
        <v>81.899999999999991</v>
      </c>
      <c r="F11" s="397">
        <v>11034.8</v>
      </c>
      <c r="G11" s="394">
        <v>1</v>
      </c>
      <c r="H11" s="394">
        <v>134.73504273504275</v>
      </c>
      <c r="I11" s="397">
        <v>64.599999999999994</v>
      </c>
      <c r="J11" s="397">
        <v>9917.4499999999989</v>
      </c>
      <c r="K11" s="394">
        <v>0.89874306738681264</v>
      </c>
      <c r="L11" s="394">
        <v>153.52089783281733</v>
      </c>
      <c r="M11" s="397">
        <v>34.700000000000003</v>
      </c>
      <c r="N11" s="397">
        <v>5479.73</v>
      </c>
      <c r="O11" s="410">
        <v>0.49658625439518611</v>
      </c>
      <c r="P11" s="398">
        <v>157.91729106628239</v>
      </c>
    </row>
    <row r="12" spans="1:16" ht="14.4" customHeight="1" x14ac:dyDescent="0.3">
      <c r="A12" s="393" t="s">
        <v>3231</v>
      </c>
      <c r="B12" s="394" t="s">
        <v>3232</v>
      </c>
      <c r="C12" s="394" t="s">
        <v>3245</v>
      </c>
      <c r="D12" s="394" t="s">
        <v>3246</v>
      </c>
      <c r="E12" s="397">
        <v>13.2</v>
      </c>
      <c r="F12" s="397">
        <v>976.13999999999987</v>
      </c>
      <c r="G12" s="394">
        <v>1</v>
      </c>
      <c r="H12" s="394">
        <v>73.949999999999989</v>
      </c>
      <c r="I12" s="397">
        <v>8.6</v>
      </c>
      <c r="J12" s="397">
        <v>663.92</v>
      </c>
      <c r="K12" s="394">
        <v>0.68014833937754837</v>
      </c>
      <c r="L12" s="394">
        <v>77.2</v>
      </c>
      <c r="M12" s="397">
        <v>3.2</v>
      </c>
      <c r="N12" s="397">
        <v>249.11999999999998</v>
      </c>
      <c r="O12" s="410">
        <v>0.25520929374884749</v>
      </c>
      <c r="P12" s="398">
        <v>77.849999999999994</v>
      </c>
    </row>
    <row r="13" spans="1:16" ht="14.4" customHeight="1" x14ac:dyDescent="0.3">
      <c r="A13" s="393" t="s">
        <v>3231</v>
      </c>
      <c r="B13" s="394" t="s">
        <v>3232</v>
      </c>
      <c r="C13" s="394" t="s">
        <v>3247</v>
      </c>
      <c r="D13" s="394" t="s">
        <v>3248</v>
      </c>
      <c r="E13" s="397">
        <v>0.1</v>
      </c>
      <c r="F13" s="397">
        <v>21.85</v>
      </c>
      <c r="G13" s="394">
        <v>1</v>
      </c>
      <c r="H13" s="394">
        <v>218.5</v>
      </c>
      <c r="I13" s="397"/>
      <c r="J13" s="397"/>
      <c r="K13" s="394"/>
      <c r="L13" s="394"/>
      <c r="M13" s="397"/>
      <c r="N13" s="397"/>
      <c r="O13" s="410"/>
      <c r="P13" s="398"/>
    </row>
    <row r="14" spans="1:16" ht="14.4" customHeight="1" x14ac:dyDescent="0.3">
      <c r="A14" s="393" t="s">
        <v>3231</v>
      </c>
      <c r="B14" s="394" t="s">
        <v>3232</v>
      </c>
      <c r="C14" s="394" t="s">
        <v>3249</v>
      </c>
      <c r="D14" s="394" t="s">
        <v>3250</v>
      </c>
      <c r="E14" s="397">
        <v>1.7999999999999998</v>
      </c>
      <c r="F14" s="397">
        <v>113.19</v>
      </c>
      <c r="G14" s="394">
        <v>1</v>
      </c>
      <c r="H14" s="394">
        <v>62.88333333333334</v>
      </c>
      <c r="I14" s="397">
        <v>1.9999999999999998</v>
      </c>
      <c r="J14" s="397">
        <v>147.70000000000002</v>
      </c>
      <c r="K14" s="394">
        <v>1.3048855905998764</v>
      </c>
      <c r="L14" s="394">
        <v>73.850000000000023</v>
      </c>
      <c r="M14" s="397">
        <v>0.2</v>
      </c>
      <c r="N14" s="397">
        <v>2.34</v>
      </c>
      <c r="O14" s="410">
        <v>2.0673204346673732E-2</v>
      </c>
      <c r="P14" s="398">
        <v>11.7</v>
      </c>
    </row>
    <row r="15" spans="1:16" ht="14.4" customHeight="1" x14ac:dyDescent="0.3">
      <c r="A15" s="393" t="s">
        <v>3231</v>
      </c>
      <c r="B15" s="394" t="s">
        <v>3232</v>
      </c>
      <c r="C15" s="394" t="s">
        <v>3251</v>
      </c>
      <c r="D15" s="394" t="s">
        <v>3252</v>
      </c>
      <c r="E15" s="397"/>
      <c r="F15" s="397"/>
      <c r="G15" s="394"/>
      <c r="H15" s="394"/>
      <c r="I15" s="397">
        <v>0.2</v>
      </c>
      <c r="J15" s="397">
        <v>11.42</v>
      </c>
      <c r="K15" s="394"/>
      <c r="L15" s="394">
        <v>57.099999999999994</v>
      </c>
      <c r="M15" s="397"/>
      <c r="N15" s="397"/>
      <c r="O15" s="410"/>
      <c r="P15" s="398"/>
    </row>
    <row r="16" spans="1:16" ht="14.4" customHeight="1" x14ac:dyDescent="0.3">
      <c r="A16" s="393" t="s">
        <v>3231</v>
      </c>
      <c r="B16" s="394" t="s">
        <v>3232</v>
      </c>
      <c r="C16" s="394" t="s">
        <v>3253</v>
      </c>
      <c r="D16" s="394" t="s">
        <v>3254</v>
      </c>
      <c r="E16" s="397"/>
      <c r="F16" s="397"/>
      <c r="G16" s="394"/>
      <c r="H16" s="394"/>
      <c r="I16" s="397"/>
      <c r="J16" s="397"/>
      <c r="K16" s="394"/>
      <c r="L16" s="394"/>
      <c r="M16" s="397">
        <v>0.1</v>
      </c>
      <c r="N16" s="397">
        <v>11.25</v>
      </c>
      <c r="O16" s="410"/>
      <c r="P16" s="398">
        <v>112.5</v>
      </c>
    </row>
    <row r="17" spans="1:16" ht="14.4" customHeight="1" x14ac:dyDescent="0.3">
      <c r="A17" s="393" t="s">
        <v>3231</v>
      </c>
      <c r="B17" s="394" t="s">
        <v>3232</v>
      </c>
      <c r="C17" s="394" t="s">
        <v>3255</v>
      </c>
      <c r="D17" s="394" t="s">
        <v>3256</v>
      </c>
      <c r="E17" s="397">
        <v>41.9</v>
      </c>
      <c r="F17" s="397">
        <v>7517.0599999999995</v>
      </c>
      <c r="G17" s="394">
        <v>1</v>
      </c>
      <c r="H17" s="394">
        <v>179.40477326968974</v>
      </c>
      <c r="I17" s="397">
        <v>27.999999999999996</v>
      </c>
      <c r="J17" s="397">
        <v>5476.829999999999</v>
      </c>
      <c r="K17" s="394">
        <v>0.72858670810130544</v>
      </c>
      <c r="L17" s="394">
        <v>195.60107142857143</v>
      </c>
      <c r="M17" s="397">
        <v>40</v>
      </c>
      <c r="N17" s="397">
        <v>7892.3300000000008</v>
      </c>
      <c r="O17" s="410">
        <v>1.0499224430828011</v>
      </c>
      <c r="P17" s="398">
        <v>197.30825000000002</v>
      </c>
    </row>
    <row r="18" spans="1:16" ht="14.4" customHeight="1" x14ac:dyDescent="0.3">
      <c r="A18" s="393" t="s">
        <v>3231</v>
      </c>
      <c r="B18" s="394" t="s">
        <v>3232</v>
      </c>
      <c r="C18" s="394" t="s">
        <v>3257</v>
      </c>
      <c r="D18" s="394" t="s">
        <v>3258</v>
      </c>
      <c r="E18" s="397">
        <v>8</v>
      </c>
      <c r="F18" s="397">
        <v>508.83000000000004</v>
      </c>
      <c r="G18" s="394">
        <v>1</v>
      </c>
      <c r="H18" s="394">
        <v>63.603750000000005</v>
      </c>
      <c r="I18" s="397">
        <v>9</v>
      </c>
      <c r="J18" s="397">
        <v>334.48</v>
      </c>
      <c r="K18" s="394">
        <v>0.65735117819310962</v>
      </c>
      <c r="L18" s="394">
        <v>37.164444444444449</v>
      </c>
      <c r="M18" s="397">
        <v>9</v>
      </c>
      <c r="N18" s="397">
        <v>298.07</v>
      </c>
      <c r="O18" s="410">
        <v>0.58579486272428904</v>
      </c>
      <c r="P18" s="398">
        <v>33.11888888888889</v>
      </c>
    </row>
    <row r="19" spans="1:16" ht="14.4" customHeight="1" x14ac:dyDescent="0.3">
      <c r="A19" s="393" t="s">
        <v>3231</v>
      </c>
      <c r="B19" s="394" t="s">
        <v>3232</v>
      </c>
      <c r="C19" s="394" t="s">
        <v>3259</v>
      </c>
      <c r="D19" s="394" t="s">
        <v>3260</v>
      </c>
      <c r="E19" s="397">
        <v>216.20000000000002</v>
      </c>
      <c r="F19" s="397">
        <v>21647.27</v>
      </c>
      <c r="G19" s="394">
        <v>1</v>
      </c>
      <c r="H19" s="394">
        <v>100.12613320999074</v>
      </c>
      <c r="I19" s="397">
        <v>380.3</v>
      </c>
      <c r="J19" s="397">
        <v>39742.719999999994</v>
      </c>
      <c r="K19" s="394">
        <v>1.8359229593385213</v>
      </c>
      <c r="L19" s="394">
        <v>104.50360241914277</v>
      </c>
      <c r="M19" s="397">
        <v>273.3</v>
      </c>
      <c r="N19" s="397">
        <v>28813.809999999998</v>
      </c>
      <c r="O19" s="410">
        <v>1.3310597594985416</v>
      </c>
      <c r="P19" s="398">
        <v>105.42923527259421</v>
      </c>
    </row>
    <row r="20" spans="1:16" ht="14.4" customHeight="1" x14ac:dyDescent="0.3">
      <c r="A20" s="393" t="s">
        <v>3231</v>
      </c>
      <c r="B20" s="394" t="s">
        <v>3232</v>
      </c>
      <c r="C20" s="394" t="s">
        <v>3261</v>
      </c>
      <c r="D20" s="394" t="s">
        <v>3262</v>
      </c>
      <c r="E20" s="397"/>
      <c r="F20" s="397"/>
      <c r="G20" s="394"/>
      <c r="H20" s="394"/>
      <c r="I20" s="397">
        <v>0.2</v>
      </c>
      <c r="J20" s="397">
        <v>11.39</v>
      </c>
      <c r="K20" s="394"/>
      <c r="L20" s="394">
        <v>56.95</v>
      </c>
      <c r="M20" s="397">
        <v>0.4</v>
      </c>
      <c r="N20" s="397">
        <v>22.740000000000002</v>
      </c>
      <c r="O20" s="410"/>
      <c r="P20" s="398">
        <v>56.85</v>
      </c>
    </row>
    <row r="21" spans="1:16" ht="14.4" customHeight="1" x14ac:dyDescent="0.3">
      <c r="A21" s="393" t="s">
        <v>3231</v>
      </c>
      <c r="B21" s="394" t="s">
        <v>3232</v>
      </c>
      <c r="C21" s="394" t="s">
        <v>3263</v>
      </c>
      <c r="D21" s="394" t="s">
        <v>3264</v>
      </c>
      <c r="E21" s="397">
        <v>23</v>
      </c>
      <c r="F21" s="397">
        <v>936.22</v>
      </c>
      <c r="G21" s="394">
        <v>1</v>
      </c>
      <c r="H21" s="394">
        <v>40.705217391304352</v>
      </c>
      <c r="I21" s="397">
        <v>3.1</v>
      </c>
      <c r="J21" s="397">
        <v>110.98</v>
      </c>
      <c r="K21" s="394">
        <v>0.11854051398175643</v>
      </c>
      <c r="L21" s="394">
        <v>35.799999999999997</v>
      </c>
      <c r="M21" s="397">
        <v>3.1</v>
      </c>
      <c r="N21" s="397">
        <v>42.37</v>
      </c>
      <c r="O21" s="410">
        <v>4.5256456815705705E-2</v>
      </c>
      <c r="P21" s="398">
        <v>13.667741935483869</v>
      </c>
    </row>
    <row r="22" spans="1:16" ht="14.4" customHeight="1" x14ac:dyDescent="0.3">
      <c r="A22" s="393" t="s">
        <v>3231</v>
      </c>
      <c r="B22" s="394" t="s">
        <v>3232</v>
      </c>
      <c r="C22" s="394" t="s">
        <v>3265</v>
      </c>
      <c r="D22" s="394" t="s">
        <v>3266</v>
      </c>
      <c r="E22" s="397"/>
      <c r="F22" s="397"/>
      <c r="G22" s="394"/>
      <c r="H22" s="394"/>
      <c r="I22" s="397">
        <v>2.9000000000000004</v>
      </c>
      <c r="J22" s="397">
        <v>1296.6499999999999</v>
      </c>
      <c r="K22" s="394"/>
      <c r="L22" s="394">
        <v>447.12068965517233</v>
      </c>
      <c r="M22" s="397"/>
      <c r="N22" s="397"/>
      <c r="O22" s="410"/>
      <c r="P22" s="398"/>
    </row>
    <row r="23" spans="1:16" ht="14.4" customHeight="1" x14ac:dyDescent="0.3">
      <c r="A23" s="393" t="s">
        <v>3231</v>
      </c>
      <c r="B23" s="394" t="s">
        <v>3232</v>
      </c>
      <c r="C23" s="394" t="s">
        <v>3267</v>
      </c>
      <c r="D23" s="394" t="s">
        <v>3268</v>
      </c>
      <c r="E23" s="397">
        <v>0.60000000000000009</v>
      </c>
      <c r="F23" s="397">
        <v>12.059999999999999</v>
      </c>
      <c r="G23" s="394">
        <v>1</v>
      </c>
      <c r="H23" s="394">
        <v>20.099999999999994</v>
      </c>
      <c r="I23" s="397"/>
      <c r="J23" s="397"/>
      <c r="K23" s="394"/>
      <c r="L23" s="394"/>
      <c r="M23" s="397">
        <v>0.2</v>
      </c>
      <c r="N23" s="397">
        <v>4.2300000000000004</v>
      </c>
      <c r="O23" s="410">
        <v>0.35074626865671649</v>
      </c>
      <c r="P23" s="398">
        <v>21.150000000000002</v>
      </c>
    </row>
    <row r="24" spans="1:16" ht="14.4" customHeight="1" x14ac:dyDescent="0.3">
      <c r="A24" s="393" t="s">
        <v>3231</v>
      </c>
      <c r="B24" s="394" t="s">
        <v>3232</v>
      </c>
      <c r="C24" s="394" t="s">
        <v>3269</v>
      </c>
      <c r="D24" s="394" t="s">
        <v>3270</v>
      </c>
      <c r="E24" s="397">
        <v>0.25</v>
      </c>
      <c r="F24" s="397">
        <v>23.5</v>
      </c>
      <c r="G24" s="394">
        <v>1</v>
      </c>
      <c r="H24" s="394">
        <v>94</v>
      </c>
      <c r="I24" s="397">
        <v>1.25</v>
      </c>
      <c r="J24" s="397">
        <v>122.61999999999999</v>
      </c>
      <c r="K24" s="394">
        <v>5.2178723404255312</v>
      </c>
      <c r="L24" s="394">
        <v>98.095999999999989</v>
      </c>
      <c r="M24" s="397"/>
      <c r="N24" s="397"/>
      <c r="O24" s="410"/>
      <c r="P24" s="398"/>
    </row>
    <row r="25" spans="1:16" ht="14.4" customHeight="1" x14ac:dyDescent="0.3">
      <c r="A25" s="393" t="s">
        <v>3231</v>
      </c>
      <c r="B25" s="394" t="s">
        <v>3232</v>
      </c>
      <c r="C25" s="394" t="s">
        <v>3271</v>
      </c>
      <c r="D25" s="394" t="s">
        <v>3272</v>
      </c>
      <c r="E25" s="397"/>
      <c r="F25" s="397"/>
      <c r="G25" s="394"/>
      <c r="H25" s="394"/>
      <c r="I25" s="397">
        <v>0.2</v>
      </c>
      <c r="J25" s="397">
        <v>10.33</v>
      </c>
      <c r="K25" s="394"/>
      <c r="L25" s="394">
        <v>51.65</v>
      </c>
      <c r="M25" s="397"/>
      <c r="N25" s="397"/>
      <c r="O25" s="410"/>
      <c r="P25" s="398"/>
    </row>
    <row r="26" spans="1:16" ht="14.4" customHeight="1" x14ac:dyDescent="0.3">
      <c r="A26" s="393" t="s">
        <v>3231</v>
      </c>
      <c r="B26" s="394" t="s">
        <v>3232</v>
      </c>
      <c r="C26" s="394" t="s">
        <v>3273</v>
      </c>
      <c r="D26" s="394" t="s">
        <v>3274</v>
      </c>
      <c r="E26" s="397">
        <v>0.4</v>
      </c>
      <c r="F26" s="397">
        <v>49.850000000000009</v>
      </c>
      <c r="G26" s="394">
        <v>1</v>
      </c>
      <c r="H26" s="394">
        <v>124.62500000000001</v>
      </c>
      <c r="I26" s="397">
        <v>0.55999999999999994</v>
      </c>
      <c r="J26" s="397">
        <v>72.87</v>
      </c>
      <c r="K26" s="394">
        <v>1.4617853560682044</v>
      </c>
      <c r="L26" s="394">
        <v>130.12500000000003</v>
      </c>
      <c r="M26" s="397">
        <v>4</v>
      </c>
      <c r="N26" s="397">
        <v>515.62</v>
      </c>
      <c r="O26" s="410">
        <v>10.343430290872616</v>
      </c>
      <c r="P26" s="398">
        <v>128.905</v>
      </c>
    </row>
    <row r="27" spans="1:16" ht="14.4" customHeight="1" x14ac:dyDescent="0.3">
      <c r="A27" s="393" t="s">
        <v>3231</v>
      </c>
      <c r="B27" s="394" t="s">
        <v>3232</v>
      </c>
      <c r="C27" s="394" t="s">
        <v>3275</v>
      </c>
      <c r="D27" s="394" t="s">
        <v>3276</v>
      </c>
      <c r="E27" s="397">
        <v>0.1</v>
      </c>
      <c r="F27" s="397">
        <v>17.600000000000001</v>
      </c>
      <c r="G27" s="394">
        <v>1</v>
      </c>
      <c r="H27" s="394">
        <v>176</v>
      </c>
      <c r="I27" s="397"/>
      <c r="J27" s="397"/>
      <c r="K27" s="394"/>
      <c r="L27" s="394"/>
      <c r="M27" s="397"/>
      <c r="N27" s="397"/>
      <c r="O27" s="410"/>
      <c r="P27" s="398"/>
    </row>
    <row r="28" spans="1:16" ht="14.4" customHeight="1" x14ac:dyDescent="0.3">
      <c r="A28" s="393" t="s">
        <v>3231</v>
      </c>
      <c r="B28" s="394" t="s">
        <v>3232</v>
      </c>
      <c r="C28" s="394" t="s">
        <v>3277</v>
      </c>
      <c r="D28" s="394" t="s">
        <v>3278</v>
      </c>
      <c r="E28" s="397">
        <v>70</v>
      </c>
      <c r="F28" s="397">
        <v>9186.8000000000011</v>
      </c>
      <c r="G28" s="394">
        <v>1</v>
      </c>
      <c r="H28" s="394">
        <v>131.24</v>
      </c>
      <c r="I28" s="397">
        <v>117</v>
      </c>
      <c r="J28" s="397">
        <v>14859.21</v>
      </c>
      <c r="K28" s="394">
        <v>1.61745221404624</v>
      </c>
      <c r="L28" s="394">
        <v>127.00179487179487</v>
      </c>
      <c r="M28" s="397">
        <v>71</v>
      </c>
      <c r="N28" s="397">
        <v>8047.2799999999988</v>
      </c>
      <c r="O28" s="410">
        <v>0.87596116166673899</v>
      </c>
      <c r="P28" s="398">
        <v>113.3419718309859</v>
      </c>
    </row>
    <row r="29" spans="1:16" ht="14.4" customHeight="1" x14ac:dyDescent="0.3">
      <c r="A29" s="393" t="s">
        <v>3231</v>
      </c>
      <c r="B29" s="394" t="s">
        <v>3232</v>
      </c>
      <c r="C29" s="394" t="s">
        <v>3279</v>
      </c>
      <c r="D29" s="394" t="s">
        <v>3280</v>
      </c>
      <c r="E29" s="397">
        <v>386</v>
      </c>
      <c r="F29" s="397">
        <v>17405.559999999998</v>
      </c>
      <c r="G29" s="394">
        <v>1</v>
      </c>
      <c r="H29" s="394">
        <v>45.092124352331602</v>
      </c>
      <c r="I29" s="397">
        <v>355.2</v>
      </c>
      <c r="J29" s="397">
        <v>17941.150000000001</v>
      </c>
      <c r="K29" s="394">
        <v>1.0307712018458473</v>
      </c>
      <c r="L29" s="394">
        <v>50.509994369369373</v>
      </c>
      <c r="M29" s="397">
        <v>414.2</v>
      </c>
      <c r="N29" s="397">
        <v>21103.489999999994</v>
      </c>
      <c r="O29" s="410">
        <v>1.2124568241412512</v>
      </c>
      <c r="P29" s="398">
        <v>50.949999999999989</v>
      </c>
    </row>
    <row r="30" spans="1:16" ht="14.4" customHeight="1" x14ac:dyDescent="0.3">
      <c r="A30" s="393" t="s">
        <v>3231</v>
      </c>
      <c r="B30" s="394" t="s">
        <v>3232</v>
      </c>
      <c r="C30" s="394" t="s">
        <v>3281</v>
      </c>
      <c r="D30" s="394" t="s">
        <v>3272</v>
      </c>
      <c r="E30" s="397"/>
      <c r="F30" s="397"/>
      <c r="G30" s="394"/>
      <c r="H30" s="394"/>
      <c r="I30" s="397">
        <v>0.2</v>
      </c>
      <c r="J30" s="397">
        <v>10.33</v>
      </c>
      <c r="K30" s="394"/>
      <c r="L30" s="394">
        <v>51.65</v>
      </c>
      <c r="M30" s="397"/>
      <c r="N30" s="397"/>
      <c r="O30" s="410"/>
      <c r="P30" s="398"/>
    </row>
    <row r="31" spans="1:16" ht="14.4" customHeight="1" x14ac:dyDescent="0.3">
      <c r="A31" s="393" t="s">
        <v>3231</v>
      </c>
      <c r="B31" s="394" t="s">
        <v>3232</v>
      </c>
      <c r="C31" s="394" t="s">
        <v>3282</v>
      </c>
      <c r="D31" s="394" t="s">
        <v>3283</v>
      </c>
      <c r="E31" s="397"/>
      <c r="F31" s="397"/>
      <c r="G31" s="394"/>
      <c r="H31" s="394"/>
      <c r="I31" s="397">
        <v>1.35</v>
      </c>
      <c r="J31" s="397">
        <v>126.47</v>
      </c>
      <c r="K31" s="394"/>
      <c r="L31" s="394">
        <v>93.68148148148147</v>
      </c>
      <c r="M31" s="397">
        <v>2.0499999999999998</v>
      </c>
      <c r="N31" s="397">
        <v>193.51999999999998</v>
      </c>
      <c r="O31" s="410"/>
      <c r="P31" s="398">
        <v>94.4</v>
      </c>
    </row>
    <row r="32" spans="1:16" ht="14.4" customHeight="1" x14ac:dyDescent="0.3">
      <c r="A32" s="393" t="s">
        <v>3231</v>
      </c>
      <c r="B32" s="394" t="s">
        <v>3232</v>
      </c>
      <c r="C32" s="394" t="s">
        <v>3284</v>
      </c>
      <c r="D32" s="394" t="s">
        <v>3285</v>
      </c>
      <c r="E32" s="397"/>
      <c r="F32" s="397"/>
      <c r="G32" s="394"/>
      <c r="H32" s="394"/>
      <c r="I32" s="397"/>
      <c r="J32" s="397"/>
      <c r="K32" s="394"/>
      <c r="L32" s="394"/>
      <c r="M32" s="397">
        <v>28</v>
      </c>
      <c r="N32" s="397">
        <v>3905.4399999999996</v>
      </c>
      <c r="O32" s="410"/>
      <c r="P32" s="398">
        <v>139.47999999999999</v>
      </c>
    </row>
    <row r="33" spans="1:16" ht="14.4" customHeight="1" x14ac:dyDescent="0.3">
      <c r="A33" s="393" t="s">
        <v>3231</v>
      </c>
      <c r="B33" s="394" t="s">
        <v>3232</v>
      </c>
      <c r="C33" s="394" t="s">
        <v>3286</v>
      </c>
      <c r="D33" s="394" t="s">
        <v>3287</v>
      </c>
      <c r="E33" s="397">
        <v>120.80000000000001</v>
      </c>
      <c r="F33" s="397">
        <v>4451.66</v>
      </c>
      <c r="G33" s="394">
        <v>1</v>
      </c>
      <c r="H33" s="394">
        <v>36.851490066225161</v>
      </c>
      <c r="I33" s="397">
        <v>369.9</v>
      </c>
      <c r="J33" s="397">
        <v>14327.06</v>
      </c>
      <c r="K33" s="394">
        <v>3.2183634868790518</v>
      </c>
      <c r="L33" s="394">
        <v>38.732251959989185</v>
      </c>
      <c r="M33" s="397">
        <v>197.4</v>
      </c>
      <c r="N33" s="397">
        <v>6395.81</v>
      </c>
      <c r="O33" s="410">
        <v>1.4367247274050581</v>
      </c>
      <c r="P33" s="398">
        <v>32.400253292806482</v>
      </c>
    </row>
    <row r="34" spans="1:16" ht="14.4" customHeight="1" x14ac:dyDescent="0.3">
      <c r="A34" s="393" t="s">
        <v>3231</v>
      </c>
      <c r="B34" s="394" t="s">
        <v>3232</v>
      </c>
      <c r="C34" s="394" t="s">
        <v>3288</v>
      </c>
      <c r="D34" s="394" t="s">
        <v>3260</v>
      </c>
      <c r="E34" s="397"/>
      <c r="F34" s="397"/>
      <c r="G34" s="394"/>
      <c r="H34" s="394"/>
      <c r="I34" s="397"/>
      <c r="J34" s="397"/>
      <c r="K34" s="394"/>
      <c r="L34" s="394"/>
      <c r="M34" s="397">
        <v>43.8</v>
      </c>
      <c r="N34" s="397">
        <v>3377.1500000000005</v>
      </c>
      <c r="O34" s="410"/>
      <c r="P34" s="398">
        <v>77.103881278538836</v>
      </c>
    </row>
    <row r="35" spans="1:16" ht="14.4" customHeight="1" x14ac:dyDescent="0.3">
      <c r="A35" s="393" t="s">
        <v>3231</v>
      </c>
      <c r="B35" s="394" t="s">
        <v>3232</v>
      </c>
      <c r="C35" s="394" t="s">
        <v>3289</v>
      </c>
      <c r="D35" s="394" t="s">
        <v>3290</v>
      </c>
      <c r="E35" s="397">
        <v>1.9</v>
      </c>
      <c r="F35" s="397">
        <v>199.58999999999997</v>
      </c>
      <c r="G35" s="394">
        <v>1</v>
      </c>
      <c r="H35" s="394">
        <v>105.04736842105262</v>
      </c>
      <c r="I35" s="397">
        <v>6.6999999999999993</v>
      </c>
      <c r="J35" s="397">
        <v>734.59</v>
      </c>
      <c r="K35" s="394">
        <v>3.6804950147803002</v>
      </c>
      <c r="L35" s="394">
        <v>109.6402985074627</v>
      </c>
      <c r="M35" s="397">
        <v>6.6</v>
      </c>
      <c r="N35" s="397">
        <v>730.02</v>
      </c>
      <c r="O35" s="410">
        <v>3.657598076055915</v>
      </c>
      <c r="P35" s="398">
        <v>110.60909090909091</v>
      </c>
    </row>
    <row r="36" spans="1:16" ht="14.4" customHeight="1" x14ac:dyDescent="0.3">
      <c r="A36" s="393" t="s">
        <v>3231</v>
      </c>
      <c r="B36" s="394" t="s">
        <v>3232</v>
      </c>
      <c r="C36" s="394" t="s">
        <v>3291</v>
      </c>
      <c r="D36" s="394" t="s">
        <v>3292</v>
      </c>
      <c r="E36" s="397">
        <v>20</v>
      </c>
      <c r="F36" s="397">
        <v>303.33999999999997</v>
      </c>
      <c r="G36" s="394">
        <v>1</v>
      </c>
      <c r="H36" s="394">
        <v>15.166999999999998</v>
      </c>
      <c r="I36" s="397">
        <v>57</v>
      </c>
      <c r="J36" s="397">
        <v>736.87000000000012</v>
      </c>
      <c r="K36" s="394">
        <v>2.4291883694863854</v>
      </c>
      <c r="L36" s="394">
        <v>12.927543859649125</v>
      </c>
      <c r="M36" s="397"/>
      <c r="N36" s="397"/>
      <c r="O36" s="410"/>
      <c r="P36" s="398"/>
    </row>
    <row r="37" spans="1:16" ht="14.4" customHeight="1" x14ac:dyDescent="0.3">
      <c r="A37" s="393" t="s">
        <v>3231</v>
      </c>
      <c r="B37" s="394" t="s">
        <v>3232</v>
      </c>
      <c r="C37" s="394" t="s">
        <v>3293</v>
      </c>
      <c r="D37" s="394" t="s">
        <v>3294</v>
      </c>
      <c r="E37" s="397">
        <v>0.57000000000000006</v>
      </c>
      <c r="F37" s="397">
        <v>53.360000000000007</v>
      </c>
      <c r="G37" s="394">
        <v>1</v>
      </c>
      <c r="H37" s="394">
        <v>93.614035087719301</v>
      </c>
      <c r="I37" s="397"/>
      <c r="J37" s="397"/>
      <c r="K37" s="394"/>
      <c r="L37" s="394"/>
      <c r="M37" s="397">
        <v>0.37</v>
      </c>
      <c r="N37" s="397">
        <v>78.91</v>
      </c>
      <c r="O37" s="410">
        <v>1.4788230884557718</v>
      </c>
      <c r="P37" s="398">
        <v>213.27027027027026</v>
      </c>
    </row>
    <row r="38" spans="1:16" ht="14.4" customHeight="1" x14ac:dyDescent="0.3">
      <c r="A38" s="393" t="s">
        <v>3231</v>
      </c>
      <c r="B38" s="394" t="s">
        <v>3232</v>
      </c>
      <c r="C38" s="394" t="s">
        <v>3295</v>
      </c>
      <c r="D38" s="394" t="s">
        <v>3296</v>
      </c>
      <c r="E38" s="397"/>
      <c r="F38" s="397"/>
      <c r="G38" s="394"/>
      <c r="H38" s="394"/>
      <c r="I38" s="397"/>
      <c r="J38" s="397"/>
      <c r="K38" s="394"/>
      <c r="L38" s="394"/>
      <c r="M38" s="397">
        <v>72.5</v>
      </c>
      <c r="N38" s="397">
        <v>5662.96</v>
      </c>
      <c r="O38" s="410"/>
      <c r="P38" s="398">
        <v>78.109793103448283</v>
      </c>
    </row>
    <row r="39" spans="1:16" ht="14.4" customHeight="1" x14ac:dyDescent="0.3">
      <c r="A39" s="393" t="s">
        <v>3231</v>
      </c>
      <c r="B39" s="394" t="s">
        <v>3232</v>
      </c>
      <c r="C39" s="394" t="s">
        <v>3297</v>
      </c>
      <c r="D39" s="394" t="s">
        <v>3298</v>
      </c>
      <c r="E39" s="397">
        <v>2</v>
      </c>
      <c r="F39" s="397">
        <v>105.28</v>
      </c>
      <c r="G39" s="394">
        <v>1</v>
      </c>
      <c r="H39" s="394">
        <v>52.64</v>
      </c>
      <c r="I39" s="397">
        <v>2</v>
      </c>
      <c r="J39" s="397">
        <v>117.74</v>
      </c>
      <c r="K39" s="394">
        <v>1.1183510638297871</v>
      </c>
      <c r="L39" s="394">
        <v>58.87</v>
      </c>
      <c r="M39" s="397"/>
      <c r="N39" s="397"/>
      <c r="O39" s="410"/>
      <c r="P39" s="398"/>
    </row>
    <row r="40" spans="1:16" ht="14.4" customHeight="1" x14ac:dyDescent="0.3">
      <c r="A40" s="393" t="s">
        <v>3231</v>
      </c>
      <c r="B40" s="394" t="s">
        <v>3232</v>
      </c>
      <c r="C40" s="394" t="s">
        <v>3299</v>
      </c>
      <c r="D40" s="394" t="s">
        <v>3298</v>
      </c>
      <c r="E40" s="397"/>
      <c r="F40" s="397"/>
      <c r="G40" s="394"/>
      <c r="H40" s="394"/>
      <c r="I40" s="397">
        <v>18</v>
      </c>
      <c r="J40" s="397">
        <v>4436.0999999999995</v>
      </c>
      <c r="K40" s="394"/>
      <c r="L40" s="394">
        <v>246.44999999999996</v>
      </c>
      <c r="M40" s="397"/>
      <c r="N40" s="397"/>
      <c r="O40" s="410"/>
      <c r="P40" s="398"/>
    </row>
    <row r="41" spans="1:16" ht="14.4" customHeight="1" x14ac:dyDescent="0.3">
      <c r="A41" s="393" t="s">
        <v>3231</v>
      </c>
      <c r="B41" s="394" t="s">
        <v>3232</v>
      </c>
      <c r="C41" s="394" t="s">
        <v>3300</v>
      </c>
      <c r="D41" s="394" t="s">
        <v>3301</v>
      </c>
      <c r="E41" s="397">
        <v>0.8</v>
      </c>
      <c r="F41" s="397">
        <v>98.08</v>
      </c>
      <c r="G41" s="394">
        <v>1</v>
      </c>
      <c r="H41" s="394">
        <v>122.6</v>
      </c>
      <c r="I41" s="397"/>
      <c r="J41" s="397"/>
      <c r="K41" s="394"/>
      <c r="L41" s="394"/>
      <c r="M41" s="397">
        <v>0.60000000000000009</v>
      </c>
      <c r="N41" s="397">
        <v>78.179999999999993</v>
      </c>
      <c r="O41" s="410">
        <v>0.79710440456769982</v>
      </c>
      <c r="P41" s="398">
        <v>130.29999999999995</v>
      </c>
    </row>
    <row r="42" spans="1:16" ht="14.4" customHeight="1" x14ac:dyDescent="0.3">
      <c r="A42" s="393" t="s">
        <v>3231</v>
      </c>
      <c r="B42" s="394" t="s">
        <v>3232</v>
      </c>
      <c r="C42" s="394" t="s">
        <v>3302</v>
      </c>
      <c r="D42" s="394" t="s">
        <v>3292</v>
      </c>
      <c r="E42" s="397">
        <v>211</v>
      </c>
      <c r="F42" s="397">
        <v>2665.4699999999993</v>
      </c>
      <c r="G42" s="394">
        <v>1</v>
      </c>
      <c r="H42" s="394">
        <v>12.632559241706158</v>
      </c>
      <c r="I42" s="397">
        <v>212</v>
      </c>
      <c r="J42" s="397">
        <v>1793.0700000000002</v>
      </c>
      <c r="K42" s="394">
        <v>0.67270312552758071</v>
      </c>
      <c r="L42" s="394">
        <v>8.4578773584905669</v>
      </c>
      <c r="M42" s="397">
        <v>439</v>
      </c>
      <c r="N42" s="397">
        <v>1659.42</v>
      </c>
      <c r="O42" s="410">
        <v>0.62256187464124546</v>
      </c>
      <c r="P42" s="398">
        <v>3.7800000000000002</v>
      </c>
    </row>
    <row r="43" spans="1:16" ht="14.4" customHeight="1" x14ac:dyDescent="0.3">
      <c r="A43" s="393" t="s">
        <v>3231</v>
      </c>
      <c r="B43" s="394" t="s">
        <v>3232</v>
      </c>
      <c r="C43" s="394" t="s">
        <v>3303</v>
      </c>
      <c r="D43" s="394" t="s">
        <v>3292</v>
      </c>
      <c r="E43" s="397">
        <v>37</v>
      </c>
      <c r="F43" s="397">
        <v>529.54</v>
      </c>
      <c r="G43" s="394">
        <v>1</v>
      </c>
      <c r="H43" s="394">
        <v>14.311891891891891</v>
      </c>
      <c r="I43" s="397">
        <v>55</v>
      </c>
      <c r="J43" s="397">
        <v>973.47</v>
      </c>
      <c r="K43" s="394">
        <v>1.8383313819541491</v>
      </c>
      <c r="L43" s="394">
        <v>17.699454545454547</v>
      </c>
      <c r="M43" s="397">
        <v>1</v>
      </c>
      <c r="N43" s="397">
        <v>18.91</v>
      </c>
      <c r="O43" s="410">
        <v>3.5710239075423957E-2</v>
      </c>
      <c r="P43" s="398">
        <v>18.91</v>
      </c>
    </row>
    <row r="44" spans="1:16" ht="14.4" customHeight="1" x14ac:dyDescent="0.3">
      <c r="A44" s="393" t="s">
        <v>3231</v>
      </c>
      <c r="B44" s="394" t="s">
        <v>3232</v>
      </c>
      <c r="C44" s="394" t="s">
        <v>3304</v>
      </c>
      <c r="D44" s="394" t="s">
        <v>3305</v>
      </c>
      <c r="E44" s="397">
        <v>0.2</v>
      </c>
      <c r="F44" s="397">
        <v>45.55</v>
      </c>
      <c r="G44" s="394">
        <v>1</v>
      </c>
      <c r="H44" s="394">
        <v>227.74999999999997</v>
      </c>
      <c r="I44" s="397"/>
      <c r="J44" s="397"/>
      <c r="K44" s="394"/>
      <c r="L44" s="394"/>
      <c r="M44" s="397"/>
      <c r="N44" s="397"/>
      <c r="O44" s="410"/>
      <c r="P44" s="398"/>
    </row>
    <row r="45" spans="1:16" ht="14.4" customHeight="1" x14ac:dyDescent="0.3">
      <c r="A45" s="393" t="s">
        <v>3231</v>
      </c>
      <c r="B45" s="394" t="s">
        <v>3232</v>
      </c>
      <c r="C45" s="394" t="s">
        <v>3306</v>
      </c>
      <c r="D45" s="394" t="s">
        <v>3307</v>
      </c>
      <c r="E45" s="397">
        <v>6.7999999999999989</v>
      </c>
      <c r="F45" s="397">
        <v>520.49</v>
      </c>
      <c r="G45" s="394">
        <v>1</v>
      </c>
      <c r="H45" s="394">
        <v>76.542647058823547</v>
      </c>
      <c r="I45" s="397">
        <v>17.75</v>
      </c>
      <c r="J45" s="397">
        <v>1363.7499999999998</v>
      </c>
      <c r="K45" s="394">
        <v>2.620127187842225</v>
      </c>
      <c r="L45" s="394">
        <v>76.830985915492946</v>
      </c>
      <c r="M45" s="397">
        <v>29.5</v>
      </c>
      <c r="N45" s="397">
        <v>2287.04</v>
      </c>
      <c r="O45" s="410">
        <v>4.394013333589502</v>
      </c>
      <c r="P45" s="398">
        <v>77.526779661016946</v>
      </c>
    </row>
    <row r="46" spans="1:16" ht="14.4" customHeight="1" x14ac:dyDescent="0.3">
      <c r="A46" s="393" t="s">
        <v>3231</v>
      </c>
      <c r="B46" s="394" t="s">
        <v>3232</v>
      </c>
      <c r="C46" s="394" t="s">
        <v>3308</v>
      </c>
      <c r="D46" s="394" t="s">
        <v>3309</v>
      </c>
      <c r="E46" s="397">
        <v>1</v>
      </c>
      <c r="F46" s="397">
        <v>19.149999999999999</v>
      </c>
      <c r="G46" s="394">
        <v>1</v>
      </c>
      <c r="H46" s="394">
        <v>19.149999999999999</v>
      </c>
      <c r="I46" s="397"/>
      <c r="J46" s="397"/>
      <c r="K46" s="394"/>
      <c r="L46" s="394"/>
      <c r="M46" s="397"/>
      <c r="N46" s="397"/>
      <c r="O46" s="410"/>
      <c r="P46" s="398"/>
    </row>
    <row r="47" spans="1:16" ht="14.4" customHeight="1" x14ac:dyDescent="0.3">
      <c r="A47" s="393" t="s">
        <v>3231</v>
      </c>
      <c r="B47" s="394" t="s">
        <v>3232</v>
      </c>
      <c r="C47" s="394" t="s">
        <v>3310</v>
      </c>
      <c r="D47" s="394" t="s">
        <v>3311</v>
      </c>
      <c r="E47" s="397">
        <v>0.8</v>
      </c>
      <c r="F47" s="397">
        <v>197.18</v>
      </c>
      <c r="G47" s="394">
        <v>1</v>
      </c>
      <c r="H47" s="394">
        <v>246.47499999999999</v>
      </c>
      <c r="I47" s="397"/>
      <c r="J47" s="397"/>
      <c r="K47" s="394"/>
      <c r="L47" s="394"/>
      <c r="M47" s="397"/>
      <c r="N47" s="397"/>
      <c r="O47" s="410"/>
      <c r="P47" s="398"/>
    </row>
    <row r="48" spans="1:16" ht="14.4" customHeight="1" x14ac:dyDescent="0.3">
      <c r="A48" s="393" t="s">
        <v>3231</v>
      </c>
      <c r="B48" s="394" t="s">
        <v>3232</v>
      </c>
      <c r="C48" s="394" t="s">
        <v>3312</v>
      </c>
      <c r="D48" s="394" t="s">
        <v>3313</v>
      </c>
      <c r="E48" s="397">
        <v>1</v>
      </c>
      <c r="F48" s="397">
        <v>40.18</v>
      </c>
      <c r="G48" s="394">
        <v>1</v>
      </c>
      <c r="H48" s="394">
        <v>40.18</v>
      </c>
      <c r="I48" s="397">
        <v>11.5</v>
      </c>
      <c r="J48" s="397">
        <v>200.39999999999998</v>
      </c>
      <c r="K48" s="394">
        <v>4.9875559980089594</v>
      </c>
      <c r="L48" s="394">
        <v>17.426086956521736</v>
      </c>
      <c r="M48" s="397">
        <v>1</v>
      </c>
      <c r="N48" s="397">
        <v>17.64</v>
      </c>
      <c r="O48" s="410">
        <v>0.43902439024390244</v>
      </c>
      <c r="P48" s="398">
        <v>17.64</v>
      </c>
    </row>
    <row r="49" spans="1:16" ht="14.4" customHeight="1" x14ac:dyDescent="0.3">
      <c r="A49" s="393" t="s">
        <v>3231</v>
      </c>
      <c r="B49" s="394" t="s">
        <v>3232</v>
      </c>
      <c r="C49" s="394" t="s">
        <v>3314</v>
      </c>
      <c r="D49" s="394" t="s">
        <v>3315</v>
      </c>
      <c r="E49" s="397">
        <v>19</v>
      </c>
      <c r="F49" s="397">
        <v>1249.3000000000002</v>
      </c>
      <c r="G49" s="394">
        <v>1</v>
      </c>
      <c r="H49" s="394">
        <v>65.752631578947373</v>
      </c>
      <c r="I49" s="397">
        <v>22</v>
      </c>
      <c r="J49" s="397">
        <v>1569.6599999999999</v>
      </c>
      <c r="K49" s="394">
        <v>1.2564316016969499</v>
      </c>
      <c r="L49" s="394">
        <v>71.348181818181814</v>
      </c>
      <c r="M49" s="397">
        <v>15.200000000000001</v>
      </c>
      <c r="N49" s="397">
        <v>958.56999999999994</v>
      </c>
      <c r="O49" s="410">
        <v>0.76728567998078911</v>
      </c>
      <c r="P49" s="398">
        <v>63.063815789473672</v>
      </c>
    </row>
    <row r="50" spans="1:16" ht="14.4" customHeight="1" x14ac:dyDescent="0.3">
      <c r="A50" s="393" t="s">
        <v>3231</v>
      </c>
      <c r="B50" s="394" t="s">
        <v>3232</v>
      </c>
      <c r="C50" s="394" t="s">
        <v>3316</v>
      </c>
      <c r="D50" s="394" t="s">
        <v>3317</v>
      </c>
      <c r="E50" s="397"/>
      <c r="F50" s="397"/>
      <c r="G50" s="394"/>
      <c r="H50" s="394"/>
      <c r="I50" s="397"/>
      <c r="J50" s="397"/>
      <c r="K50" s="394"/>
      <c r="L50" s="394"/>
      <c r="M50" s="397">
        <v>0.2</v>
      </c>
      <c r="N50" s="397">
        <v>71.53</v>
      </c>
      <c r="O50" s="410"/>
      <c r="P50" s="398">
        <v>357.65</v>
      </c>
    </row>
    <row r="51" spans="1:16" ht="14.4" customHeight="1" x14ac:dyDescent="0.3">
      <c r="A51" s="393" t="s">
        <v>3231</v>
      </c>
      <c r="B51" s="394" t="s">
        <v>3232</v>
      </c>
      <c r="C51" s="394" t="s">
        <v>3318</v>
      </c>
      <c r="D51" s="394" t="s">
        <v>3319</v>
      </c>
      <c r="E51" s="397">
        <v>182.39999999999998</v>
      </c>
      <c r="F51" s="397">
        <v>9431.5300000000007</v>
      </c>
      <c r="G51" s="394">
        <v>1</v>
      </c>
      <c r="H51" s="394">
        <v>51.707949561403517</v>
      </c>
      <c r="I51" s="397">
        <v>189.8</v>
      </c>
      <c r="J51" s="397">
        <v>11351.66</v>
      </c>
      <c r="K51" s="394">
        <v>1.2035862686117733</v>
      </c>
      <c r="L51" s="394">
        <v>59.808535300316116</v>
      </c>
      <c r="M51" s="397">
        <v>148.6</v>
      </c>
      <c r="N51" s="397">
        <v>9318.0400000000009</v>
      </c>
      <c r="O51" s="410">
        <v>0.98796695764101905</v>
      </c>
      <c r="P51" s="398">
        <v>62.705518169582781</v>
      </c>
    </row>
    <row r="52" spans="1:16" ht="14.4" customHeight="1" x14ac:dyDescent="0.3">
      <c r="A52" s="393" t="s">
        <v>3231</v>
      </c>
      <c r="B52" s="394" t="s">
        <v>3232</v>
      </c>
      <c r="C52" s="394" t="s">
        <v>3320</v>
      </c>
      <c r="D52" s="394" t="s">
        <v>3321</v>
      </c>
      <c r="E52" s="397">
        <v>1.4800000000000002</v>
      </c>
      <c r="F52" s="397">
        <v>543.39</v>
      </c>
      <c r="G52" s="394">
        <v>1</v>
      </c>
      <c r="H52" s="394">
        <v>367.15540540540536</v>
      </c>
      <c r="I52" s="397">
        <v>3.83</v>
      </c>
      <c r="J52" s="397">
        <v>1463.0800000000002</v>
      </c>
      <c r="K52" s="394">
        <v>2.692504462724747</v>
      </c>
      <c r="L52" s="394">
        <v>382.00522193211492</v>
      </c>
      <c r="M52" s="397">
        <v>6.28</v>
      </c>
      <c r="N52" s="397">
        <v>2421.54</v>
      </c>
      <c r="O52" s="410">
        <v>4.4563573124275386</v>
      </c>
      <c r="P52" s="398">
        <v>385.59554140127386</v>
      </c>
    </row>
    <row r="53" spans="1:16" ht="14.4" customHeight="1" x14ac:dyDescent="0.3">
      <c r="A53" s="393" t="s">
        <v>3231</v>
      </c>
      <c r="B53" s="394" t="s">
        <v>3232</v>
      </c>
      <c r="C53" s="394" t="s">
        <v>3322</v>
      </c>
      <c r="D53" s="394" t="s">
        <v>3323</v>
      </c>
      <c r="E53" s="397"/>
      <c r="F53" s="397"/>
      <c r="G53" s="394"/>
      <c r="H53" s="394"/>
      <c r="I53" s="397"/>
      <c r="J53" s="397"/>
      <c r="K53" s="394"/>
      <c r="L53" s="394"/>
      <c r="M53" s="397">
        <v>0.1</v>
      </c>
      <c r="N53" s="397">
        <v>49.6</v>
      </c>
      <c r="O53" s="410"/>
      <c r="P53" s="398">
        <v>496</v>
      </c>
    </row>
    <row r="54" spans="1:16" ht="14.4" customHeight="1" x14ac:dyDescent="0.3">
      <c r="A54" s="393" t="s">
        <v>3231</v>
      </c>
      <c r="B54" s="394" t="s">
        <v>3232</v>
      </c>
      <c r="C54" s="394" t="s">
        <v>3324</v>
      </c>
      <c r="D54" s="394" t="s">
        <v>3325</v>
      </c>
      <c r="E54" s="397"/>
      <c r="F54" s="397"/>
      <c r="G54" s="394"/>
      <c r="H54" s="394"/>
      <c r="I54" s="397">
        <v>10</v>
      </c>
      <c r="J54" s="397">
        <v>183.70000000000002</v>
      </c>
      <c r="K54" s="394"/>
      <c r="L54" s="394">
        <v>18.37</v>
      </c>
      <c r="M54" s="397"/>
      <c r="N54" s="397"/>
      <c r="O54" s="410"/>
      <c r="P54" s="398"/>
    </row>
    <row r="55" spans="1:16" ht="14.4" customHeight="1" x14ac:dyDescent="0.3">
      <c r="A55" s="393" t="s">
        <v>3231</v>
      </c>
      <c r="B55" s="394" t="s">
        <v>3232</v>
      </c>
      <c r="C55" s="394" t="s">
        <v>3326</v>
      </c>
      <c r="D55" s="394" t="s">
        <v>3327</v>
      </c>
      <c r="E55" s="397">
        <v>1.2</v>
      </c>
      <c r="F55" s="397">
        <v>139.94999999999999</v>
      </c>
      <c r="G55" s="394">
        <v>1</v>
      </c>
      <c r="H55" s="394">
        <v>116.625</v>
      </c>
      <c r="I55" s="397">
        <v>1</v>
      </c>
      <c r="J55" s="397">
        <v>121.56</v>
      </c>
      <c r="K55" s="394">
        <v>0.86859592711682754</v>
      </c>
      <c r="L55" s="394">
        <v>121.56</v>
      </c>
      <c r="M55" s="397">
        <v>1</v>
      </c>
      <c r="N55" s="397">
        <v>122.62</v>
      </c>
      <c r="O55" s="410">
        <v>0.87617006073597725</v>
      </c>
      <c r="P55" s="398">
        <v>122.62</v>
      </c>
    </row>
    <row r="56" spans="1:16" ht="14.4" customHeight="1" x14ac:dyDescent="0.3">
      <c r="A56" s="393" t="s">
        <v>3231</v>
      </c>
      <c r="B56" s="394" t="s">
        <v>3232</v>
      </c>
      <c r="C56" s="394" t="s">
        <v>3328</v>
      </c>
      <c r="D56" s="394" t="s">
        <v>3329</v>
      </c>
      <c r="E56" s="397">
        <v>6.6000000000000005</v>
      </c>
      <c r="F56" s="397">
        <v>404.57999999999993</v>
      </c>
      <c r="G56" s="394">
        <v>1</v>
      </c>
      <c r="H56" s="394">
        <v>61.299999999999983</v>
      </c>
      <c r="I56" s="397"/>
      <c r="J56" s="397"/>
      <c r="K56" s="394"/>
      <c r="L56" s="394"/>
      <c r="M56" s="397"/>
      <c r="N56" s="397"/>
      <c r="O56" s="410"/>
      <c r="P56" s="398"/>
    </row>
    <row r="57" spans="1:16" ht="14.4" customHeight="1" x14ac:dyDescent="0.3">
      <c r="A57" s="393" t="s">
        <v>3231</v>
      </c>
      <c r="B57" s="394" t="s">
        <v>3232</v>
      </c>
      <c r="C57" s="394" t="s">
        <v>3330</v>
      </c>
      <c r="D57" s="394" t="s">
        <v>3331</v>
      </c>
      <c r="E57" s="397"/>
      <c r="F57" s="397"/>
      <c r="G57" s="394"/>
      <c r="H57" s="394"/>
      <c r="I57" s="397">
        <v>0.30000000000000004</v>
      </c>
      <c r="J57" s="397">
        <v>22.919999999999998</v>
      </c>
      <c r="K57" s="394"/>
      <c r="L57" s="394">
        <v>76.399999999999977</v>
      </c>
      <c r="M57" s="397">
        <v>0.2</v>
      </c>
      <c r="N57" s="397">
        <v>15.42</v>
      </c>
      <c r="O57" s="410"/>
      <c r="P57" s="398">
        <v>77.099999999999994</v>
      </c>
    </row>
    <row r="58" spans="1:16" ht="14.4" customHeight="1" x14ac:dyDescent="0.3">
      <c r="A58" s="393" t="s">
        <v>3231</v>
      </c>
      <c r="B58" s="394" t="s">
        <v>3232</v>
      </c>
      <c r="C58" s="394" t="s">
        <v>3332</v>
      </c>
      <c r="D58" s="394" t="s">
        <v>3333</v>
      </c>
      <c r="E58" s="397">
        <v>5</v>
      </c>
      <c r="F58" s="397">
        <v>80.849999999999994</v>
      </c>
      <c r="G58" s="394">
        <v>1</v>
      </c>
      <c r="H58" s="394">
        <v>16.169999999999998</v>
      </c>
      <c r="I58" s="397">
        <v>11</v>
      </c>
      <c r="J58" s="397">
        <v>209.42</v>
      </c>
      <c r="K58" s="394">
        <v>2.5902288188002474</v>
      </c>
      <c r="L58" s="394">
        <v>19.038181818181815</v>
      </c>
      <c r="M58" s="397">
        <v>1</v>
      </c>
      <c r="N58" s="397">
        <v>19.329999999999998</v>
      </c>
      <c r="O58" s="410">
        <v>0.23908472479901052</v>
      </c>
      <c r="P58" s="398">
        <v>19.329999999999998</v>
      </c>
    </row>
    <row r="59" spans="1:16" ht="14.4" customHeight="1" x14ac:dyDescent="0.3">
      <c r="A59" s="393" t="s">
        <v>3231</v>
      </c>
      <c r="B59" s="394" t="s">
        <v>3232</v>
      </c>
      <c r="C59" s="394" t="s">
        <v>3334</v>
      </c>
      <c r="D59" s="394" t="s">
        <v>3335</v>
      </c>
      <c r="E59" s="397">
        <v>1</v>
      </c>
      <c r="F59" s="397">
        <v>19.57</v>
      </c>
      <c r="G59" s="394">
        <v>1</v>
      </c>
      <c r="H59" s="394">
        <v>19.57</v>
      </c>
      <c r="I59" s="397">
        <v>1</v>
      </c>
      <c r="J59" s="397">
        <v>21.89</v>
      </c>
      <c r="K59" s="394">
        <v>1.1185487991824221</v>
      </c>
      <c r="L59" s="394">
        <v>21.89</v>
      </c>
      <c r="M59" s="397"/>
      <c r="N59" s="397"/>
      <c r="O59" s="410"/>
      <c r="P59" s="398"/>
    </row>
    <row r="60" spans="1:16" ht="14.4" customHeight="1" x14ac:dyDescent="0.3">
      <c r="A60" s="393" t="s">
        <v>3231</v>
      </c>
      <c r="B60" s="394" t="s">
        <v>3232</v>
      </c>
      <c r="C60" s="394" t="s">
        <v>3336</v>
      </c>
      <c r="D60" s="394" t="s">
        <v>3337</v>
      </c>
      <c r="E60" s="397">
        <v>0.1</v>
      </c>
      <c r="F60" s="397">
        <v>25.13</v>
      </c>
      <c r="G60" s="394">
        <v>1</v>
      </c>
      <c r="H60" s="394">
        <v>251.29999999999998</v>
      </c>
      <c r="I60" s="397"/>
      <c r="J60" s="397"/>
      <c r="K60" s="394"/>
      <c r="L60" s="394"/>
      <c r="M60" s="397"/>
      <c r="N60" s="397"/>
      <c r="O60" s="410"/>
      <c r="P60" s="398"/>
    </row>
    <row r="61" spans="1:16" ht="14.4" customHeight="1" x14ac:dyDescent="0.3">
      <c r="A61" s="393" t="s">
        <v>3231</v>
      </c>
      <c r="B61" s="394" t="s">
        <v>3232</v>
      </c>
      <c r="C61" s="394" t="s">
        <v>3338</v>
      </c>
      <c r="D61" s="394" t="s">
        <v>3339</v>
      </c>
      <c r="E61" s="397"/>
      <c r="F61" s="397"/>
      <c r="G61" s="394"/>
      <c r="H61" s="394"/>
      <c r="I61" s="397">
        <v>0.4</v>
      </c>
      <c r="J61" s="397">
        <v>12.62</v>
      </c>
      <c r="K61" s="394"/>
      <c r="L61" s="394">
        <v>31.549999999999997</v>
      </c>
      <c r="M61" s="397"/>
      <c r="N61" s="397"/>
      <c r="O61" s="410"/>
      <c r="P61" s="398"/>
    </row>
    <row r="62" spans="1:16" ht="14.4" customHeight="1" x14ac:dyDescent="0.3">
      <c r="A62" s="393" t="s">
        <v>3231</v>
      </c>
      <c r="B62" s="394" t="s">
        <v>3232</v>
      </c>
      <c r="C62" s="394" t="s">
        <v>3340</v>
      </c>
      <c r="D62" s="394" t="s">
        <v>3341</v>
      </c>
      <c r="E62" s="397"/>
      <c r="F62" s="397"/>
      <c r="G62" s="394"/>
      <c r="H62" s="394"/>
      <c r="I62" s="397">
        <v>177.63000000000002</v>
      </c>
      <c r="J62" s="397">
        <v>19431.999999999996</v>
      </c>
      <c r="K62" s="394"/>
      <c r="L62" s="394">
        <v>109.39593537127733</v>
      </c>
      <c r="M62" s="397">
        <v>194.77999999999997</v>
      </c>
      <c r="N62" s="397">
        <v>21719.39</v>
      </c>
      <c r="O62" s="410"/>
      <c r="P62" s="398">
        <v>111.50729027620906</v>
      </c>
    </row>
    <row r="63" spans="1:16" ht="14.4" customHeight="1" x14ac:dyDescent="0.3">
      <c r="A63" s="393" t="s">
        <v>3231</v>
      </c>
      <c r="B63" s="394" t="s">
        <v>3232</v>
      </c>
      <c r="C63" s="394" t="s">
        <v>3342</v>
      </c>
      <c r="D63" s="394" t="s">
        <v>3343</v>
      </c>
      <c r="E63" s="397"/>
      <c r="F63" s="397"/>
      <c r="G63" s="394"/>
      <c r="H63" s="394"/>
      <c r="I63" s="397"/>
      <c r="J63" s="397"/>
      <c r="K63" s="394"/>
      <c r="L63" s="394"/>
      <c r="M63" s="397">
        <v>0.1</v>
      </c>
      <c r="N63" s="397">
        <v>145.61000000000001</v>
      </c>
      <c r="O63" s="410"/>
      <c r="P63" s="398">
        <v>1456.1000000000001</v>
      </c>
    </row>
    <row r="64" spans="1:16" ht="14.4" customHeight="1" x14ac:dyDescent="0.3">
      <c r="A64" s="393" t="s">
        <v>3231</v>
      </c>
      <c r="B64" s="394" t="s">
        <v>3232</v>
      </c>
      <c r="C64" s="394" t="s">
        <v>3344</v>
      </c>
      <c r="D64" s="394" t="s">
        <v>3345</v>
      </c>
      <c r="E64" s="397"/>
      <c r="F64" s="397"/>
      <c r="G64" s="394"/>
      <c r="H64" s="394"/>
      <c r="I64" s="397">
        <v>0.2</v>
      </c>
      <c r="J64" s="397">
        <v>302.86</v>
      </c>
      <c r="K64" s="394"/>
      <c r="L64" s="394">
        <v>1514.3</v>
      </c>
      <c r="M64" s="397"/>
      <c r="N64" s="397"/>
      <c r="O64" s="410"/>
      <c r="P64" s="398"/>
    </row>
    <row r="65" spans="1:16" ht="14.4" customHeight="1" x14ac:dyDescent="0.3">
      <c r="A65" s="393" t="s">
        <v>3231</v>
      </c>
      <c r="B65" s="394" t="s">
        <v>3232</v>
      </c>
      <c r="C65" s="394" t="s">
        <v>3346</v>
      </c>
      <c r="D65" s="394" t="s">
        <v>3347</v>
      </c>
      <c r="E65" s="397">
        <v>0.1</v>
      </c>
      <c r="F65" s="397">
        <v>141.52000000000001</v>
      </c>
      <c r="G65" s="394">
        <v>1</v>
      </c>
      <c r="H65" s="394">
        <v>1415.2</v>
      </c>
      <c r="I65" s="397">
        <v>0.1</v>
      </c>
      <c r="J65" s="397">
        <v>75.03</v>
      </c>
      <c r="K65" s="394">
        <v>0.53017241379310343</v>
      </c>
      <c r="L65" s="394">
        <v>750.3</v>
      </c>
      <c r="M65" s="397">
        <v>0</v>
      </c>
      <c r="N65" s="397">
        <v>0</v>
      </c>
      <c r="O65" s="410">
        <v>0</v>
      </c>
      <c r="P65" s="398"/>
    </row>
    <row r="66" spans="1:16" ht="14.4" customHeight="1" x14ac:dyDescent="0.3">
      <c r="A66" s="393" t="s">
        <v>3231</v>
      </c>
      <c r="B66" s="394" t="s">
        <v>3232</v>
      </c>
      <c r="C66" s="394" t="s">
        <v>3348</v>
      </c>
      <c r="D66" s="394" t="s">
        <v>3349</v>
      </c>
      <c r="E66" s="397"/>
      <c r="F66" s="397"/>
      <c r="G66" s="394"/>
      <c r="H66" s="394"/>
      <c r="I66" s="397"/>
      <c r="J66" s="397"/>
      <c r="K66" s="394"/>
      <c r="L66" s="394"/>
      <c r="M66" s="397">
        <v>1</v>
      </c>
      <c r="N66" s="397">
        <v>21392.46</v>
      </c>
      <c r="O66" s="410"/>
      <c r="P66" s="398">
        <v>21392.46</v>
      </c>
    </row>
    <row r="67" spans="1:16" ht="14.4" customHeight="1" x14ac:dyDescent="0.3">
      <c r="A67" s="393" t="s">
        <v>3231</v>
      </c>
      <c r="B67" s="394" t="s">
        <v>3350</v>
      </c>
      <c r="C67" s="394" t="s">
        <v>3351</v>
      </c>
      <c r="D67" s="394" t="s">
        <v>3352</v>
      </c>
      <c r="E67" s="397">
        <v>6288</v>
      </c>
      <c r="F67" s="397">
        <v>1050096</v>
      </c>
      <c r="G67" s="394">
        <v>1</v>
      </c>
      <c r="H67" s="394">
        <v>167</v>
      </c>
      <c r="I67" s="397">
        <v>6275</v>
      </c>
      <c r="J67" s="397">
        <v>1047925</v>
      </c>
      <c r="K67" s="394">
        <v>0.99793256997455471</v>
      </c>
      <c r="L67" s="394">
        <v>167</v>
      </c>
      <c r="M67" s="397">
        <v>6650</v>
      </c>
      <c r="N67" s="397">
        <v>1110550</v>
      </c>
      <c r="O67" s="410">
        <v>1.0575699745547074</v>
      </c>
      <c r="P67" s="398">
        <v>167</v>
      </c>
    </row>
    <row r="68" spans="1:16" ht="14.4" customHeight="1" x14ac:dyDescent="0.3">
      <c r="A68" s="393" t="s">
        <v>3231</v>
      </c>
      <c r="B68" s="394" t="s">
        <v>3350</v>
      </c>
      <c r="C68" s="394" t="s">
        <v>3353</v>
      </c>
      <c r="D68" s="394" t="s">
        <v>3354</v>
      </c>
      <c r="E68" s="397">
        <v>75</v>
      </c>
      <c r="F68" s="397">
        <v>8325</v>
      </c>
      <c r="G68" s="394">
        <v>1</v>
      </c>
      <c r="H68" s="394">
        <v>111</v>
      </c>
      <c r="I68" s="397">
        <v>60</v>
      </c>
      <c r="J68" s="397">
        <v>6660</v>
      </c>
      <c r="K68" s="394">
        <v>0.8</v>
      </c>
      <c r="L68" s="394">
        <v>111</v>
      </c>
      <c r="M68" s="397">
        <v>25</v>
      </c>
      <c r="N68" s="397">
        <v>2775</v>
      </c>
      <c r="O68" s="410">
        <v>0.33333333333333331</v>
      </c>
      <c r="P68" s="398">
        <v>111</v>
      </c>
    </row>
    <row r="69" spans="1:16" ht="14.4" customHeight="1" x14ac:dyDescent="0.3">
      <c r="A69" s="393" t="s">
        <v>3231</v>
      </c>
      <c r="B69" s="394" t="s">
        <v>3350</v>
      </c>
      <c r="C69" s="394" t="s">
        <v>3355</v>
      </c>
      <c r="D69" s="394" t="s">
        <v>3356</v>
      </c>
      <c r="E69" s="397">
        <v>38</v>
      </c>
      <c r="F69" s="397">
        <v>950</v>
      </c>
      <c r="G69" s="394">
        <v>1</v>
      </c>
      <c r="H69" s="394">
        <v>25</v>
      </c>
      <c r="I69" s="397">
        <v>30</v>
      </c>
      <c r="J69" s="397">
        <v>750</v>
      </c>
      <c r="K69" s="394">
        <v>0.78947368421052633</v>
      </c>
      <c r="L69" s="394">
        <v>25</v>
      </c>
      <c r="M69" s="397">
        <v>32</v>
      </c>
      <c r="N69" s="397">
        <v>576</v>
      </c>
      <c r="O69" s="410">
        <v>0.60631578947368425</v>
      </c>
      <c r="P69" s="398">
        <v>18</v>
      </c>
    </row>
    <row r="70" spans="1:16" ht="14.4" customHeight="1" x14ac:dyDescent="0.3">
      <c r="A70" s="393" t="s">
        <v>3231</v>
      </c>
      <c r="B70" s="394" t="s">
        <v>3350</v>
      </c>
      <c r="C70" s="394" t="s">
        <v>3357</v>
      </c>
      <c r="D70" s="394" t="s">
        <v>3358</v>
      </c>
      <c r="E70" s="397"/>
      <c r="F70" s="397"/>
      <c r="G70" s="394"/>
      <c r="H70" s="394"/>
      <c r="I70" s="397"/>
      <c r="J70" s="397"/>
      <c r="K70" s="394"/>
      <c r="L70" s="394"/>
      <c r="M70" s="397">
        <v>1</v>
      </c>
      <c r="N70" s="397">
        <v>28</v>
      </c>
      <c r="O70" s="410"/>
      <c r="P70" s="398">
        <v>28</v>
      </c>
    </row>
    <row r="71" spans="1:16" ht="14.4" customHeight="1" x14ac:dyDescent="0.3">
      <c r="A71" s="393" t="s">
        <v>3231</v>
      </c>
      <c r="B71" s="394" t="s">
        <v>3350</v>
      </c>
      <c r="C71" s="394" t="s">
        <v>3359</v>
      </c>
      <c r="D71" s="394" t="s">
        <v>3360</v>
      </c>
      <c r="E71" s="397"/>
      <c r="F71" s="397"/>
      <c r="G71" s="394"/>
      <c r="H71" s="394"/>
      <c r="I71" s="397"/>
      <c r="J71" s="397"/>
      <c r="K71" s="394"/>
      <c r="L71" s="394"/>
      <c r="M71" s="397">
        <v>2</v>
      </c>
      <c r="N71" s="397">
        <v>228</v>
      </c>
      <c r="O71" s="410"/>
      <c r="P71" s="398">
        <v>114</v>
      </c>
    </row>
    <row r="72" spans="1:16" ht="14.4" customHeight="1" x14ac:dyDescent="0.3">
      <c r="A72" s="393" t="s">
        <v>3231</v>
      </c>
      <c r="B72" s="394" t="s">
        <v>3350</v>
      </c>
      <c r="C72" s="394" t="s">
        <v>3361</v>
      </c>
      <c r="D72" s="394" t="s">
        <v>3362</v>
      </c>
      <c r="E72" s="397"/>
      <c r="F72" s="397"/>
      <c r="G72" s="394"/>
      <c r="H72" s="394"/>
      <c r="I72" s="397"/>
      <c r="J72" s="397"/>
      <c r="K72" s="394"/>
      <c r="L72" s="394"/>
      <c r="M72" s="397">
        <v>24</v>
      </c>
      <c r="N72" s="397">
        <v>1344</v>
      </c>
      <c r="O72" s="410"/>
      <c r="P72" s="398">
        <v>56</v>
      </c>
    </row>
    <row r="73" spans="1:16" ht="14.4" customHeight="1" x14ac:dyDescent="0.3">
      <c r="A73" s="393" t="s">
        <v>3231</v>
      </c>
      <c r="B73" s="394" t="s">
        <v>3350</v>
      </c>
      <c r="C73" s="394" t="s">
        <v>3363</v>
      </c>
      <c r="D73" s="394" t="s">
        <v>3364</v>
      </c>
      <c r="E73" s="397">
        <v>1</v>
      </c>
      <c r="F73" s="397">
        <v>25</v>
      </c>
      <c r="G73" s="394">
        <v>1</v>
      </c>
      <c r="H73" s="394">
        <v>25</v>
      </c>
      <c r="I73" s="397">
        <v>1</v>
      </c>
      <c r="J73" s="397">
        <v>25</v>
      </c>
      <c r="K73" s="394">
        <v>1</v>
      </c>
      <c r="L73" s="394">
        <v>25</v>
      </c>
      <c r="M73" s="397">
        <v>423</v>
      </c>
      <c r="N73" s="397">
        <v>14805</v>
      </c>
      <c r="O73" s="410">
        <v>592.20000000000005</v>
      </c>
      <c r="P73" s="398">
        <v>35</v>
      </c>
    </row>
    <row r="74" spans="1:16" ht="14.4" customHeight="1" x14ac:dyDescent="0.3">
      <c r="A74" s="393" t="s">
        <v>3231</v>
      </c>
      <c r="B74" s="394" t="s">
        <v>3350</v>
      </c>
      <c r="C74" s="394" t="s">
        <v>3365</v>
      </c>
      <c r="D74" s="394" t="s">
        <v>3366</v>
      </c>
      <c r="E74" s="397"/>
      <c r="F74" s="397"/>
      <c r="G74" s="394"/>
      <c r="H74" s="394"/>
      <c r="I74" s="397">
        <v>1</v>
      </c>
      <c r="J74" s="397">
        <v>19</v>
      </c>
      <c r="K74" s="394"/>
      <c r="L74" s="394">
        <v>19</v>
      </c>
      <c r="M74" s="397">
        <v>293</v>
      </c>
      <c r="N74" s="397">
        <v>10255</v>
      </c>
      <c r="O74" s="410"/>
      <c r="P74" s="398">
        <v>35</v>
      </c>
    </row>
    <row r="75" spans="1:16" ht="14.4" customHeight="1" x14ac:dyDescent="0.3">
      <c r="A75" s="393" t="s">
        <v>3231</v>
      </c>
      <c r="B75" s="394" t="s">
        <v>3350</v>
      </c>
      <c r="C75" s="394" t="s">
        <v>3367</v>
      </c>
      <c r="D75" s="394" t="s">
        <v>3368</v>
      </c>
      <c r="E75" s="397">
        <v>757</v>
      </c>
      <c r="F75" s="397">
        <v>57532</v>
      </c>
      <c r="G75" s="394">
        <v>1</v>
      </c>
      <c r="H75" s="394">
        <v>76</v>
      </c>
      <c r="I75" s="397">
        <v>1023</v>
      </c>
      <c r="J75" s="397">
        <v>77748</v>
      </c>
      <c r="K75" s="394">
        <v>1.3513870541611626</v>
      </c>
      <c r="L75" s="394">
        <v>76</v>
      </c>
      <c r="M75" s="397">
        <v>1890</v>
      </c>
      <c r="N75" s="397">
        <v>143640</v>
      </c>
      <c r="O75" s="410">
        <v>2.4966974900924703</v>
      </c>
      <c r="P75" s="398">
        <v>76</v>
      </c>
    </row>
    <row r="76" spans="1:16" ht="14.4" customHeight="1" x14ac:dyDescent="0.3">
      <c r="A76" s="393" t="s">
        <v>3231</v>
      </c>
      <c r="B76" s="394" t="s">
        <v>3350</v>
      </c>
      <c r="C76" s="394" t="s">
        <v>3369</v>
      </c>
      <c r="D76" s="394" t="s">
        <v>3370</v>
      </c>
      <c r="E76" s="397">
        <v>553</v>
      </c>
      <c r="F76" s="397">
        <v>34286</v>
      </c>
      <c r="G76" s="394">
        <v>1</v>
      </c>
      <c r="H76" s="394">
        <v>62</v>
      </c>
      <c r="I76" s="397">
        <v>428</v>
      </c>
      <c r="J76" s="397">
        <v>26536</v>
      </c>
      <c r="K76" s="394">
        <v>0.77396021699819173</v>
      </c>
      <c r="L76" s="394">
        <v>62</v>
      </c>
      <c r="M76" s="397">
        <v>618</v>
      </c>
      <c r="N76" s="397">
        <v>69216</v>
      </c>
      <c r="O76" s="410">
        <v>2.0187831768068598</v>
      </c>
      <c r="P76" s="398">
        <v>112</v>
      </c>
    </row>
    <row r="77" spans="1:16" ht="14.4" customHeight="1" x14ac:dyDescent="0.3">
      <c r="A77" s="393" t="s">
        <v>3231</v>
      </c>
      <c r="B77" s="394" t="s">
        <v>3350</v>
      </c>
      <c r="C77" s="394" t="s">
        <v>3371</v>
      </c>
      <c r="D77" s="394" t="s">
        <v>3372</v>
      </c>
      <c r="E77" s="397">
        <v>1</v>
      </c>
      <c r="F77" s="397">
        <v>68</v>
      </c>
      <c r="G77" s="394">
        <v>1</v>
      </c>
      <c r="H77" s="394">
        <v>68</v>
      </c>
      <c r="I77" s="397"/>
      <c r="J77" s="397"/>
      <c r="K77" s="394"/>
      <c r="L77" s="394"/>
      <c r="M77" s="397"/>
      <c r="N77" s="397"/>
      <c r="O77" s="410"/>
      <c r="P77" s="398"/>
    </row>
    <row r="78" spans="1:16" ht="14.4" customHeight="1" x14ac:dyDescent="0.3">
      <c r="A78" s="393" t="s">
        <v>3231</v>
      </c>
      <c r="B78" s="394" t="s">
        <v>3350</v>
      </c>
      <c r="C78" s="394" t="s">
        <v>3373</v>
      </c>
      <c r="D78" s="394" t="s">
        <v>3374</v>
      </c>
      <c r="E78" s="397"/>
      <c r="F78" s="397"/>
      <c r="G78" s="394"/>
      <c r="H78" s="394"/>
      <c r="I78" s="397">
        <v>1</v>
      </c>
      <c r="J78" s="397">
        <v>102</v>
      </c>
      <c r="K78" s="394"/>
      <c r="L78" s="394">
        <v>102</v>
      </c>
      <c r="M78" s="397">
        <v>1</v>
      </c>
      <c r="N78" s="397">
        <v>103</v>
      </c>
      <c r="O78" s="410"/>
      <c r="P78" s="398">
        <v>103</v>
      </c>
    </row>
    <row r="79" spans="1:16" ht="14.4" customHeight="1" x14ac:dyDescent="0.3">
      <c r="A79" s="393" t="s">
        <v>3231</v>
      </c>
      <c r="B79" s="394" t="s">
        <v>3350</v>
      </c>
      <c r="C79" s="394" t="s">
        <v>3375</v>
      </c>
      <c r="D79" s="394" t="s">
        <v>3376</v>
      </c>
      <c r="E79" s="397">
        <v>4906</v>
      </c>
      <c r="F79" s="397">
        <v>93214</v>
      </c>
      <c r="G79" s="394">
        <v>1</v>
      </c>
      <c r="H79" s="394">
        <v>19</v>
      </c>
      <c r="I79" s="397">
        <v>6396</v>
      </c>
      <c r="J79" s="397">
        <v>121524</v>
      </c>
      <c r="K79" s="394">
        <v>1.3037097431716267</v>
      </c>
      <c r="L79" s="394">
        <v>19</v>
      </c>
      <c r="M79" s="397">
        <v>6955</v>
      </c>
      <c r="N79" s="397">
        <v>208650</v>
      </c>
      <c r="O79" s="410">
        <v>2.2383976655867146</v>
      </c>
      <c r="P79" s="398">
        <v>30</v>
      </c>
    </row>
    <row r="80" spans="1:16" ht="14.4" customHeight="1" x14ac:dyDescent="0.3">
      <c r="A80" s="393" t="s">
        <v>3231</v>
      </c>
      <c r="B80" s="394" t="s">
        <v>3350</v>
      </c>
      <c r="C80" s="394" t="s">
        <v>3377</v>
      </c>
      <c r="D80" s="394" t="s">
        <v>3378</v>
      </c>
      <c r="E80" s="397">
        <v>249</v>
      </c>
      <c r="F80" s="397">
        <v>17928</v>
      </c>
      <c r="G80" s="394">
        <v>1</v>
      </c>
      <c r="H80" s="394">
        <v>72</v>
      </c>
      <c r="I80" s="397">
        <v>236</v>
      </c>
      <c r="J80" s="397">
        <v>16992</v>
      </c>
      <c r="K80" s="394">
        <v>0.94779116465863456</v>
      </c>
      <c r="L80" s="394">
        <v>72</v>
      </c>
      <c r="M80" s="397">
        <v>194</v>
      </c>
      <c r="N80" s="397">
        <v>14162</v>
      </c>
      <c r="O80" s="410">
        <v>0.78993752788933513</v>
      </c>
      <c r="P80" s="398">
        <v>73</v>
      </c>
    </row>
    <row r="81" spans="1:16" ht="14.4" customHeight="1" x14ac:dyDescent="0.3">
      <c r="A81" s="393" t="s">
        <v>3231</v>
      </c>
      <c r="B81" s="394" t="s">
        <v>3350</v>
      </c>
      <c r="C81" s="394" t="s">
        <v>3379</v>
      </c>
      <c r="D81" s="394" t="s">
        <v>3380</v>
      </c>
      <c r="E81" s="397">
        <v>320</v>
      </c>
      <c r="F81" s="397">
        <v>17920</v>
      </c>
      <c r="G81" s="394">
        <v>1</v>
      </c>
      <c r="H81" s="394">
        <v>56</v>
      </c>
      <c r="I81" s="397">
        <v>304</v>
      </c>
      <c r="J81" s="397">
        <v>17024</v>
      </c>
      <c r="K81" s="394">
        <v>0.95</v>
      </c>
      <c r="L81" s="394">
        <v>56</v>
      </c>
      <c r="M81" s="397">
        <v>175</v>
      </c>
      <c r="N81" s="397">
        <v>9800</v>
      </c>
      <c r="O81" s="410">
        <v>0.546875</v>
      </c>
      <c r="P81" s="398">
        <v>56</v>
      </c>
    </row>
    <row r="82" spans="1:16" ht="14.4" customHeight="1" x14ac:dyDescent="0.3">
      <c r="A82" s="393" t="s">
        <v>3231</v>
      </c>
      <c r="B82" s="394" t="s">
        <v>3350</v>
      </c>
      <c r="C82" s="394" t="s">
        <v>3381</v>
      </c>
      <c r="D82" s="394" t="s">
        <v>3382</v>
      </c>
      <c r="E82" s="397">
        <v>551</v>
      </c>
      <c r="F82" s="397">
        <v>85956</v>
      </c>
      <c r="G82" s="394">
        <v>1</v>
      </c>
      <c r="H82" s="394">
        <v>156</v>
      </c>
      <c r="I82" s="397">
        <v>676</v>
      </c>
      <c r="J82" s="397">
        <v>106808</v>
      </c>
      <c r="K82" s="394">
        <v>1.2425892316999394</v>
      </c>
      <c r="L82" s="394">
        <v>158</v>
      </c>
      <c r="M82" s="397">
        <v>800</v>
      </c>
      <c r="N82" s="397">
        <v>124800</v>
      </c>
      <c r="O82" s="410">
        <v>1.4519056261343013</v>
      </c>
      <c r="P82" s="398">
        <v>156</v>
      </c>
    </row>
    <row r="83" spans="1:16" ht="14.4" customHeight="1" x14ac:dyDescent="0.3">
      <c r="A83" s="393" t="s">
        <v>3231</v>
      </c>
      <c r="B83" s="394" t="s">
        <v>3350</v>
      </c>
      <c r="C83" s="394" t="s">
        <v>3383</v>
      </c>
      <c r="D83" s="394" t="s">
        <v>3384</v>
      </c>
      <c r="E83" s="397">
        <v>13</v>
      </c>
      <c r="F83" s="397">
        <v>1807</v>
      </c>
      <c r="G83" s="394">
        <v>1</v>
      </c>
      <c r="H83" s="394">
        <v>139</v>
      </c>
      <c r="I83" s="397">
        <v>7</v>
      </c>
      <c r="J83" s="397">
        <v>987</v>
      </c>
      <c r="K83" s="394">
        <v>0.54620918649695627</v>
      </c>
      <c r="L83" s="394">
        <v>141</v>
      </c>
      <c r="M83" s="397">
        <v>11</v>
      </c>
      <c r="N83" s="397">
        <v>1551</v>
      </c>
      <c r="O83" s="410">
        <v>0.85832872163807417</v>
      </c>
      <c r="P83" s="398">
        <v>141</v>
      </c>
    </row>
    <row r="84" spans="1:16" ht="14.4" customHeight="1" x14ac:dyDescent="0.3">
      <c r="A84" s="393" t="s">
        <v>3231</v>
      </c>
      <c r="B84" s="394" t="s">
        <v>3350</v>
      </c>
      <c r="C84" s="394" t="s">
        <v>3385</v>
      </c>
      <c r="D84" s="394" t="s">
        <v>3386</v>
      </c>
      <c r="E84" s="397">
        <v>1</v>
      </c>
      <c r="F84" s="397">
        <v>75</v>
      </c>
      <c r="G84" s="394">
        <v>1</v>
      </c>
      <c r="H84" s="394">
        <v>75</v>
      </c>
      <c r="I84" s="397"/>
      <c r="J84" s="397"/>
      <c r="K84" s="394"/>
      <c r="L84" s="394"/>
      <c r="M84" s="397"/>
      <c r="N84" s="397"/>
      <c r="O84" s="410"/>
      <c r="P84" s="398"/>
    </row>
    <row r="85" spans="1:16" ht="14.4" customHeight="1" x14ac:dyDescent="0.3">
      <c r="A85" s="393" t="s">
        <v>3231</v>
      </c>
      <c r="B85" s="394" t="s">
        <v>3350</v>
      </c>
      <c r="C85" s="394" t="s">
        <v>3387</v>
      </c>
      <c r="D85" s="394" t="s">
        <v>3388</v>
      </c>
      <c r="E85" s="397"/>
      <c r="F85" s="397"/>
      <c r="G85" s="394"/>
      <c r="H85" s="394"/>
      <c r="I85" s="397"/>
      <c r="J85" s="397"/>
      <c r="K85" s="394"/>
      <c r="L85" s="394"/>
      <c r="M85" s="397">
        <v>5</v>
      </c>
      <c r="N85" s="397">
        <v>400</v>
      </c>
      <c r="O85" s="410"/>
      <c r="P85" s="398">
        <v>80</v>
      </c>
    </row>
    <row r="86" spans="1:16" ht="14.4" customHeight="1" x14ac:dyDescent="0.3">
      <c r="A86" s="393" t="s">
        <v>3231</v>
      </c>
      <c r="B86" s="394" t="s">
        <v>3350</v>
      </c>
      <c r="C86" s="394" t="s">
        <v>3389</v>
      </c>
      <c r="D86" s="394" t="s">
        <v>3390</v>
      </c>
      <c r="E86" s="397"/>
      <c r="F86" s="397"/>
      <c r="G86" s="394"/>
      <c r="H86" s="394"/>
      <c r="I86" s="397">
        <v>5</v>
      </c>
      <c r="J86" s="397">
        <v>290</v>
      </c>
      <c r="K86" s="394"/>
      <c r="L86" s="394">
        <v>58</v>
      </c>
      <c r="M86" s="397">
        <v>2</v>
      </c>
      <c r="N86" s="397">
        <v>112</v>
      </c>
      <c r="O86" s="410"/>
      <c r="P86" s="398">
        <v>56</v>
      </c>
    </row>
    <row r="87" spans="1:16" ht="14.4" customHeight="1" x14ac:dyDescent="0.3">
      <c r="A87" s="393" t="s">
        <v>3231</v>
      </c>
      <c r="B87" s="394" t="s">
        <v>3350</v>
      </c>
      <c r="C87" s="394" t="s">
        <v>3391</v>
      </c>
      <c r="D87" s="394" t="s">
        <v>3392</v>
      </c>
      <c r="E87" s="397">
        <v>16</v>
      </c>
      <c r="F87" s="397">
        <v>1104</v>
      </c>
      <c r="G87" s="394">
        <v>1</v>
      </c>
      <c r="H87" s="394">
        <v>69</v>
      </c>
      <c r="I87" s="397">
        <v>184</v>
      </c>
      <c r="J87" s="397">
        <v>12696</v>
      </c>
      <c r="K87" s="394">
        <v>11.5</v>
      </c>
      <c r="L87" s="394">
        <v>69</v>
      </c>
      <c r="M87" s="397">
        <v>119</v>
      </c>
      <c r="N87" s="397">
        <v>7378</v>
      </c>
      <c r="O87" s="410">
        <v>6.6829710144927539</v>
      </c>
      <c r="P87" s="398">
        <v>62</v>
      </c>
    </row>
    <row r="88" spans="1:16" ht="14.4" customHeight="1" x14ac:dyDescent="0.3">
      <c r="A88" s="393" t="s">
        <v>3231</v>
      </c>
      <c r="B88" s="394" t="s">
        <v>3350</v>
      </c>
      <c r="C88" s="394" t="s">
        <v>3393</v>
      </c>
      <c r="D88" s="394" t="s">
        <v>3394</v>
      </c>
      <c r="E88" s="397">
        <v>15</v>
      </c>
      <c r="F88" s="397">
        <v>510</v>
      </c>
      <c r="G88" s="394">
        <v>1</v>
      </c>
      <c r="H88" s="394">
        <v>34</v>
      </c>
      <c r="I88" s="397">
        <v>7</v>
      </c>
      <c r="J88" s="397">
        <v>238</v>
      </c>
      <c r="K88" s="394">
        <v>0.46666666666666667</v>
      </c>
      <c r="L88" s="394">
        <v>34</v>
      </c>
      <c r="M88" s="397">
        <v>6</v>
      </c>
      <c r="N88" s="397">
        <v>204</v>
      </c>
      <c r="O88" s="410">
        <v>0.4</v>
      </c>
      <c r="P88" s="398">
        <v>34</v>
      </c>
    </row>
    <row r="89" spans="1:16" ht="14.4" customHeight="1" x14ac:dyDescent="0.3">
      <c r="A89" s="393" t="s">
        <v>3231</v>
      </c>
      <c r="B89" s="394" t="s">
        <v>3350</v>
      </c>
      <c r="C89" s="394" t="s">
        <v>3395</v>
      </c>
      <c r="D89" s="394" t="s">
        <v>3396</v>
      </c>
      <c r="E89" s="397">
        <v>4</v>
      </c>
      <c r="F89" s="397">
        <v>316</v>
      </c>
      <c r="G89" s="394">
        <v>1</v>
      </c>
      <c r="H89" s="394">
        <v>79</v>
      </c>
      <c r="I89" s="397">
        <v>8</v>
      </c>
      <c r="J89" s="397">
        <v>632</v>
      </c>
      <c r="K89" s="394">
        <v>2</v>
      </c>
      <c r="L89" s="394">
        <v>79</v>
      </c>
      <c r="M89" s="397">
        <v>17</v>
      </c>
      <c r="N89" s="397">
        <v>1360</v>
      </c>
      <c r="O89" s="410">
        <v>4.3037974683544302</v>
      </c>
      <c r="P89" s="398">
        <v>80</v>
      </c>
    </row>
    <row r="90" spans="1:16" ht="14.4" customHeight="1" x14ac:dyDescent="0.3">
      <c r="A90" s="393" t="s">
        <v>3231</v>
      </c>
      <c r="B90" s="394" t="s">
        <v>3350</v>
      </c>
      <c r="C90" s="394" t="s">
        <v>3397</v>
      </c>
      <c r="D90" s="394" t="s">
        <v>3398</v>
      </c>
      <c r="E90" s="397">
        <v>77</v>
      </c>
      <c r="F90" s="397">
        <v>7392</v>
      </c>
      <c r="G90" s="394">
        <v>1</v>
      </c>
      <c r="H90" s="394">
        <v>96</v>
      </c>
      <c r="I90" s="397">
        <v>17</v>
      </c>
      <c r="J90" s="397">
        <v>1632</v>
      </c>
      <c r="K90" s="394">
        <v>0.22077922077922077</v>
      </c>
      <c r="L90" s="394">
        <v>96</v>
      </c>
      <c r="M90" s="397">
        <v>6</v>
      </c>
      <c r="N90" s="397">
        <v>576</v>
      </c>
      <c r="O90" s="410">
        <v>7.792207792207792E-2</v>
      </c>
      <c r="P90" s="398">
        <v>96</v>
      </c>
    </row>
    <row r="91" spans="1:16" ht="14.4" customHeight="1" x14ac:dyDescent="0.3">
      <c r="A91" s="393" t="s">
        <v>3231</v>
      </c>
      <c r="B91" s="394" t="s">
        <v>3350</v>
      </c>
      <c r="C91" s="394" t="s">
        <v>3399</v>
      </c>
      <c r="D91" s="394" t="s">
        <v>3400</v>
      </c>
      <c r="E91" s="397">
        <v>55</v>
      </c>
      <c r="F91" s="397">
        <v>17765</v>
      </c>
      <c r="G91" s="394">
        <v>1</v>
      </c>
      <c r="H91" s="394">
        <v>323</v>
      </c>
      <c r="I91" s="397">
        <v>9</v>
      </c>
      <c r="J91" s="397">
        <v>2916</v>
      </c>
      <c r="K91" s="394">
        <v>0.16414297776526879</v>
      </c>
      <c r="L91" s="394">
        <v>324</v>
      </c>
      <c r="M91" s="397"/>
      <c r="N91" s="397"/>
      <c r="O91" s="410"/>
      <c r="P91" s="398"/>
    </row>
    <row r="92" spans="1:16" ht="14.4" customHeight="1" x14ac:dyDescent="0.3">
      <c r="A92" s="393" t="s">
        <v>3231</v>
      </c>
      <c r="B92" s="394" t="s">
        <v>3350</v>
      </c>
      <c r="C92" s="394" t="s">
        <v>3401</v>
      </c>
      <c r="D92" s="394" t="s">
        <v>3402</v>
      </c>
      <c r="E92" s="397"/>
      <c r="F92" s="397"/>
      <c r="G92" s="394"/>
      <c r="H92" s="394"/>
      <c r="I92" s="397">
        <v>0</v>
      </c>
      <c r="J92" s="397">
        <v>0</v>
      </c>
      <c r="K92" s="394"/>
      <c r="L92" s="394"/>
      <c r="M92" s="397"/>
      <c r="N92" s="397"/>
      <c r="O92" s="410"/>
      <c r="P92" s="398"/>
    </row>
    <row r="93" spans="1:16" ht="14.4" customHeight="1" x14ac:dyDescent="0.3">
      <c r="A93" s="393" t="s">
        <v>3231</v>
      </c>
      <c r="B93" s="394" t="s">
        <v>3350</v>
      </c>
      <c r="C93" s="394" t="s">
        <v>3403</v>
      </c>
      <c r="D93" s="394" t="s">
        <v>3404</v>
      </c>
      <c r="E93" s="397">
        <v>117</v>
      </c>
      <c r="F93" s="397">
        <v>0</v>
      </c>
      <c r="G93" s="394"/>
      <c r="H93" s="394">
        <v>0</v>
      </c>
      <c r="I93" s="397">
        <v>128</v>
      </c>
      <c r="J93" s="397">
        <v>0</v>
      </c>
      <c r="K93" s="394"/>
      <c r="L93" s="394">
        <v>0</v>
      </c>
      <c r="M93" s="397">
        <v>163</v>
      </c>
      <c r="N93" s="397">
        <v>0</v>
      </c>
      <c r="O93" s="410"/>
      <c r="P93" s="398">
        <v>0</v>
      </c>
    </row>
    <row r="94" spans="1:16" ht="14.4" customHeight="1" x14ac:dyDescent="0.3">
      <c r="A94" s="393" t="s">
        <v>3231</v>
      </c>
      <c r="B94" s="394" t="s">
        <v>3350</v>
      </c>
      <c r="C94" s="394" t="s">
        <v>3405</v>
      </c>
      <c r="D94" s="394" t="s">
        <v>3406</v>
      </c>
      <c r="E94" s="397">
        <v>6177</v>
      </c>
      <c r="F94" s="397">
        <v>0</v>
      </c>
      <c r="G94" s="394"/>
      <c r="H94" s="394">
        <v>0</v>
      </c>
      <c r="I94" s="397">
        <v>5914</v>
      </c>
      <c r="J94" s="397">
        <v>0</v>
      </c>
      <c r="K94" s="394"/>
      <c r="L94" s="394">
        <v>0</v>
      </c>
      <c r="M94" s="397">
        <v>6199</v>
      </c>
      <c r="N94" s="397">
        <v>0</v>
      </c>
      <c r="O94" s="410"/>
      <c r="P94" s="398">
        <v>0</v>
      </c>
    </row>
    <row r="95" spans="1:16" ht="14.4" customHeight="1" x14ac:dyDescent="0.3">
      <c r="A95" s="393" t="s">
        <v>3231</v>
      </c>
      <c r="B95" s="394" t="s">
        <v>3350</v>
      </c>
      <c r="C95" s="394" t="s">
        <v>3407</v>
      </c>
      <c r="D95" s="394" t="s">
        <v>3408</v>
      </c>
      <c r="E95" s="397"/>
      <c r="F95" s="397"/>
      <c r="G95" s="394"/>
      <c r="H95" s="394"/>
      <c r="I95" s="397"/>
      <c r="J95" s="397"/>
      <c r="K95" s="394"/>
      <c r="L95" s="394"/>
      <c r="M95" s="397">
        <v>0</v>
      </c>
      <c r="N95" s="397">
        <v>0</v>
      </c>
      <c r="O95" s="410"/>
      <c r="P95" s="398"/>
    </row>
    <row r="96" spans="1:16" ht="14.4" customHeight="1" x14ac:dyDescent="0.3">
      <c r="A96" s="393" t="s">
        <v>3409</v>
      </c>
      <c r="B96" s="394" t="s">
        <v>3232</v>
      </c>
      <c r="C96" s="394" t="s">
        <v>3233</v>
      </c>
      <c r="D96" s="394" t="s">
        <v>3234</v>
      </c>
      <c r="E96" s="397"/>
      <c r="F96" s="397"/>
      <c r="G96" s="394"/>
      <c r="H96" s="394"/>
      <c r="I96" s="397"/>
      <c r="J96" s="397"/>
      <c r="K96" s="394"/>
      <c r="L96" s="394"/>
      <c r="M96" s="397">
        <v>0.2</v>
      </c>
      <c r="N96" s="397">
        <v>22.56</v>
      </c>
      <c r="O96" s="410"/>
      <c r="P96" s="398">
        <v>112.79999999999998</v>
      </c>
    </row>
    <row r="97" spans="1:16" ht="14.4" customHeight="1" x14ac:dyDescent="0.3">
      <c r="A97" s="393" t="s">
        <v>3409</v>
      </c>
      <c r="B97" s="394" t="s">
        <v>3232</v>
      </c>
      <c r="C97" s="394" t="s">
        <v>3235</v>
      </c>
      <c r="D97" s="394" t="s">
        <v>3236</v>
      </c>
      <c r="E97" s="397"/>
      <c r="F97" s="397"/>
      <c r="G97" s="394"/>
      <c r="H97" s="394"/>
      <c r="I97" s="397">
        <v>0.4</v>
      </c>
      <c r="J97" s="397">
        <v>89.16</v>
      </c>
      <c r="K97" s="394"/>
      <c r="L97" s="394">
        <v>222.89999999999998</v>
      </c>
      <c r="M97" s="397">
        <v>0.30000000000000004</v>
      </c>
      <c r="N97" s="397">
        <v>67.44</v>
      </c>
      <c r="O97" s="410"/>
      <c r="P97" s="398">
        <v>224.79999999999995</v>
      </c>
    </row>
    <row r="98" spans="1:16" ht="14.4" customHeight="1" x14ac:dyDescent="0.3">
      <c r="A98" s="393" t="s">
        <v>3409</v>
      </c>
      <c r="B98" s="394" t="s">
        <v>3232</v>
      </c>
      <c r="C98" s="394" t="s">
        <v>3410</v>
      </c>
      <c r="D98" s="394" t="s">
        <v>3411</v>
      </c>
      <c r="E98" s="397">
        <v>0.60000000000000009</v>
      </c>
      <c r="F98" s="397">
        <v>60.14</v>
      </c>
      <c r="G98" s="394">
        <v>1</v>
      </c>
      <c r="H98" s="394">
        <v>100.23333333333332</v>
      </c>
      <c r="I98" s="397">
        <v>0.1</v>
      </c>
      <c r="J98" s="397">
        <v>10.47</v>
      </c>
      <c r="K98" s="394">
        <v>0.17409378117725308</v>
      </c>
      <c r="L98" s="394">
        <v>104.7</v>
      </c>
      <c r="M98" s="397"/>
      <c r="N98" s="397"/>
      <c r="O98" s="410"/>
      <c r="P98" s="398"/>
    </row>
    <row r="99" spans="1:16" ht="14.4" customHeight="1" x14ac:dyDescent="0.3">
      <c r="A99" s="393" t="s">
        <v>3409</v>
      </c>
      <c r="B99" s="394" t="s">
        <v>3232</v>
      </c>
      <c r="C99" s="394" t="s">
        <v>3239</v>
      </c>
      <c r="D99" s="394" t="s">
        <v>3240</v>
      </c>
      <c r="E99" s="397">
        <v>26.199999999999992</v>
      </c>
      <c r="F99" s="397">
        <v>2404.2800000000002</v>
      </c>
      <c r="G99" s="394">
        <v>1</v>
      </c>
      <c r="H99" s="394">
        <v>91.766412213740495</v>
      </c>
      <c r="I99" s="397">
        <v>13.399999999999995</v>
      </c>
      <c r="J99" s="397">
        <v>1235.1499999999999</v>
      </c>
      <c r="K99" s="394">
        <v>0.51372968206698044</v>
      </c>
      <c r="L99" s="394">
        <v>92.175373134328382</v>
      </c>
      <c r="M99" s="397">
        <v>13.799999999999997</v>
      </c>
      <c r="N99" s="397">
        <v>1257.99</v>
      </c>
      <c r="O99" s="410">
        <v>0.52322940755652414</v>
      </c>
      <c r="P99" s="398">
        <v>91.158695652173932</v>
      </c>
    </row>
    <row r="100" spans="1:16" ht="14.4" customHeight="1" x14ac:dyDescent="0.3">
      <c r="A100" s="393" t="s">
        <v>3409</v>
      </c>
      <c r="B100" s="394" t="s">
        <v>3232</v>
      </c>
      <c r="C100" s="394" t="s">
        <v>3241</v>
      </c>
      <c r="D100" s="394" t="s">
        <v>3242</v>
      </c>
      <c r="E100" s="397">
        <v>28.599999999999994</v>
      </c>
      <c r="F100" s="397">
        <v>2479.5299999999997</v>
      </c>
      <c r="G100" s="394">
        <v>1</v>
      </c>
      <c r="H100" s="394">
        <v>86.696853146853158</v>
      </c>
      <c r="I100" s="397">
        <v>48.800000000000011</v>
      </c>
      <c r="J100" s="397">
        <v>5757.9100000000035</v>
      </c>
      <c r="K100" s="394">
        <v>2.3221779934100431</v>
      </c>
      <c r="L100" s="394">
        <v>117.98995901639348</v>
      </c>
      <c r="M100" s="397">
        <v>27.799999999999994</v>
      </c>
      <c r="N100" s="397">
        <v>3379.3899999999994</v>
      </c>
      <c r="O100" s="410">
        <v>1.362915552544232</v>
      </c>
      <c r="P100" s="398">
        <v>121.56079136690649</v>
      </c>
    </row>
    <row r="101" spans="1:16" ht="14.4" customHeight="1" x14ac:dyDescent="0.3">
      <c r="A101" s="393" t="s">
        <v>3409</v>
      </c>
      <c r="B101" s="394" t="s">
        <v>3232</v>
      </c>
      <c r="C101" s="394" t="s">
        <v>3412</v>
      </c>
      <c r="D101" s="394" t="s">
        <v>3413</v>
      </c>
      <c r="E101" s="397"/>
      <c r="F101" s="397"/>
      <c r="G101" s="394"/>
      <c r="H101" s="394"/>
      <c r="I101" s="397">
        <v>0.2</v>
      </c>
      <c r="J101" s="397">
        <v>10.07</v>
      </c>
      <c r="K101" s="394"/>
      <c r="L101" s="394">
        <v>50.35</v>
      </c>
      <c r="M101" s="397">
        <v>0.4</v>
      </c>
      <c r="N101" s="397">
        <v>20.3</v>
      </c>
      <c r="O101" s="410"/>
      <c r="P101" s="398">
        <v>50.75</v>
      </c>
    </row>
    <row r="102" spans="1:16" ht="14.4" customHeight="1" x14ac:dyDescent="0.3">
      <c r="A102" s="393" t="s">
        <v>3409</v>
      </c>
      <c r="B102" s="394" t="s">
        <v>3232</v>
      </c>
      <c r="C102" s="394" t="s">
        <v>3245</v>
      </c>
      <c r="D102" s="394" t="s">
        <v>3246</v>
      </c>
      <c r="E102" s="397">
        <v>13.399999999999999</v>
      </c>
      <c r="F102" s="397">
        <v>990.92999999999984</v>
      </c>
      <c r="G102" s="394">
        <v>1</v>
      </c>
      <c r="H102" s="394">
        <v>73.949999999999989</v>
      </c>
      <c r="I102" s="397">
        <v>14.599999999999998</v>
      </c>
      <c r="J102" s="397">
        <v>1126.47</v>
      </c>
      <c r="K102" s="394">
        <v>1.1367806000423846</v>
      </c>
      <c r="L102" s="394">
        <v>77.155479452054806</v>
      </c>
      <c r="M102" s="397">
        <v>12.799999999999999</v>
      </c>
      <c r="N102" s="397">
        <v>996.51</v>
      </c>
      <c r="O102" s="410">
        <v>1.0056310738397265</v>
      </c>
      <c r="P102" s="398">
        <v>77.852343750000003</v>
      </c>
    </row>
    <row r="103" spans="1:16" ht="14.4" customHeight="1" x14ac:dyDescent="0.3">
      <c r="A103" s="393" t="s">
        <v>3409</v>
      </c>
      <c r="B103" s="394" t="s">
        <v>3232</v>
      </c>
      <c r="C103" s="394" t="s">
        <v>3414</v>
      </c>
      <c r="D103" s="394" t="s">
        <v>3415</v>
      </c>
      <c r="E103" s="397"/>
      <c r="F103" s="397"/>
      <c r="G103" s="394"/>
      <c r="H103" s="394"/>
      <c r="I103" s="397">
        <v>0.1</v>
      </c>
      <c r="J103" s="397">
        <v>5.51</v>
      </c>
      <c r="K103" s="394"/>
      <c r="L103" s="394">
        <v>55.099999999999994</v>
      </c>
      <c r="M103" s="397"/>
      <c r="N103" s="397"/>
      <c r="O103" s="410"/>
      <c r="P103" s="398"/>
    </row>
    <row r="104" spans="1:16" ht="14.4" customHeight="1" x14ac:dyDescent="0.3">
      <c r="A104" s="393" t="s">
        <v>3409</v>
      </c>
      <c r="B104" s="394" t="s">
        <v>3232</v>
      </c>
      <c r="C104" s="394" t="s">
        <v>3416</v>
      </c>
      <c r="D104" s="394" t="s">
        <v>3417</v>
      </c>
      <c r="E104" s="397"/>
      <c r="F104" s="397"/>
      <c r="G104" s="394"/>
      <c r="H104" s="394"/>
      <c r="I104" s="397">
        <v>0.4</v>
      </c>
      <c r="J104" s="397">
        <v>8.39</v>
      </c>
      <c r="K104" s="394"/>
      <c r="L104" s="394">
        <v>20.975000000000001</v>
      </c>
      <c r="M104" s="397"/>
      <c r="N104" s="397"/>
      <c r="O104" s="410"/>
      <c r="P104" s="398"/>
    </row>
    <row r="105" spans="1:16" ht="14.4" customHeight="1" x14ac:dyDescent="0.3">
      <c r="A105" s="393" t="s">
        <v>3409</v>
      </c>
      <c r="B105" s="394" t="s">
        <v>3232</v>
      </c>
      <c r="C105" s="394" t="s">
        <v>3249</v>
      </c>
      <c r="D105" s="394" t="s">
        <v>3250</v>
      </c>
      <c r="E105" s="397">
        <v>6.3999999999999995</v>
      </c>
      <c r="F105" s="397">
        <v>405.14000000000004</v>
      </c>
      <c r="G105" s="394">
        <v>1</v>
      </c>
      <c r="H105" s="394">
        <v>63.303125000000009</v>
      </c>
      <c r="I105" s="397">
        <v>7</v>
      </c>
      <c r="J105" s="397">
        <v>496.53000000000009</v>
      </c>
      <c r="K105" s="394">
        <v>1.2255763439798588</v>
      </c>
      <c r="L105" s="394">
        <v>70.932857142857159</v>
      </c>
      <c r="M105" s="397">
        <v>2.6</v>
      </c>
      <c r="N105" s="397">
        <v>30.439999999999998</v>
      </c>
      <c r="O105" s="410">
        <v>7.5134521400009854E-2</v>
      </c>
      <c r="P105" s="398">
        <v>11.707692307692307</v>
      </c>
    </row>
    <row r="106" spans="1:16" ht="14.4" customHeight="1" x14ac:dyDescent="0.3">
      <c r="A106" s="393" t="s">
        <v>3409</v>
      </c>
      <c r="B106" s="394" t="s">
        <v>3232</v>
      </c>
      <c r="C106" s="394" t="s">
        <v>3418</v>
      </c>
      <c r="D106" s="394" t="s">
        <v>3419</v>
      </c>
      <c r="E106" s="397"/>
      <c r="F106" s="397"/>
      <c r="G106" s="394"/>
      <c r="H106" s="394"/>
      <c r="I106" s="397">
        <v>0.1</v>
      </c>
      <c r="J106" s="397">
        <v>119.92</v>
      </c>
      <c r="K106" s="394"/>
      <c r="L106" s="394">
        <v>1199.2</v>
      </c>
      <c r="M106" s="397">
        <v>0.1</v>
      </c>
      <c r="N106" s="397">
        <v>130.07</v>
      </c>
      <c r="O106" s="410"/>
      <c r="P106" s="398">
        <v>1300.6999999999998</v>
      </c>
    </row>
    <row r="107" spans="1:16" ht="14.4" customHeight="1" x14ac:dyDescent="0.3">
      <c r="A107" s="393" t="s">
        <v>3409</v>
      </c>
      <c r="B107" s="394" t="s">
        <v>3232</v>
      </c>
      <c r="C107" s="394" t="s">
        <v>3255</v>
      </c>
      <c r="D107" s="394" t="s">
        <v>3256</v>
      </c>
      <c r="E107" s="397">
        <v>2.3000000000000003</v>
      </c>
      <c r="F107" s="397">
        <v>430.88</v>
      </c>
      <c r="G107" s="394">
        <v>1</v>
      </c>
      <c r="H107" s="394">
        <v>187.33913043478259</v>
      </c>
      <c r="I107" s="397">
        <v>2.2000000000000002</v>
      </c>
      <c r="J107" s="397">
        <v>430.32</v>
      </c>
      <c r="K107" s="394">
        <v>0.99870033419977722</v>
      </c>
      <c r="L107" s="394">
        <v>195.6</v>
      </c>
      <c r="M107" s="397">
        <v>1.7999999999999998</v>
      </c>
      <c r="N107" s="397">
        <v>355.14000000000004</v>
      </c>
      <c r="O107" s="410">
        <v>0.82422020051986644</v>
      </c>
      <c r="P107" s="398">
        <v>197.30000000000004</v>
      </c>
    </row>
    <row r="108" spans="1:16" ht="14.4" customHeight="1" x14ac:dyDescent="0.3">
      <c r="A108" s="393" t="s">
        <v>3409</v>
      </c>
      <c r="B108" s="394" t="s">
        <v>3232</v>
      </c>
      <c r="C108" s="394" t="s">
        <v>3257</v>
      </c>
      <c r="D108" s="394" t="s">
        <v>3258</v>
      </c>
      <c r="E108" s="397">
        <v>2.8000000000000003</v>
      </c>
      <c r="F108" s="397">
        <v>178.24</v>
      </c>
      <c r="G108" s="394">
        <v>1</v>
      </c>
      <c r="H108" s="394">
        <v>63.657142857142851</v>
      </c>
      <c r="I108" s="397">
        <v>0.8</v>
      </c>
      <c r="J108" s="397">
        <v>28.52</v>
      </c>
      <c r="K108" s="394">
        <v>0.16000897666068223</v>
      </c>
      <c r="L108" s="394">
        <v>35.65</v>
      </c>
      <c r="M108" s="397">
        <v>0.4</v>
      </c>
      <c r="N108" s="397">
        <v>12.56</v>
      </c>
      <c r="O108" s="410">
        <v>7.0466786355475763E-2</v>
      </c>
      <c r="P108" s="398">
        <v>31.4</v>
      </c>
    </row>
    <row r="109" spans="1:16" ht="14.4" customHeight="1" x14ac:dyDescent="0.3">
      <c r="A109" s="393" t="s">
        <v>3409</v>
      </c>
      <c r="B109" s="394" t="s">
        <v>3232</v>
      </c>
      <c r="C109" s="394" t="s">
        <v>3259</v>
      </c>
      <c r="D109" s="394" t="s">
        <v>3260</v>
      </c>
      <c r="E109" s="397">
        <v>25.700000000000003</v>
      </c>
      <c r="F109" s="397">
        <v>2572.9700000000003</v>
      </c>
      <c r="G109" s="394">
        <v>1</v>
      </c>
      <c r="H109" s="394">
        <v>100.11556420233462</v>
      </c>
      <c r="I109" s="397">
        <v>34.900000000000013</v>
      </c>
      <c r="J109" s="397">
        <v>3646.9299999999985</v>
      </c>
      <c r="K109" s="394">
        <v>1.4174009024590253</v>
      </c>
      <c r="L109" s="394">
        <v>104.49656160458444</v>
      </c>
      <c r="M109" s="397">
        <v>22.45000000000001</v>
      </c>
      <c r="N109" s="397">
        <v>2366.7199999999998</v>
      </c>
      <c r="O109" s="410">
        <v>0.91983971830219535</v>
      </c>
      <c r="P109" s="398">
        <v>105.42182628062355</v>
      </c>
    </row>
    <row r="110" spans="1:16" ht="14.4" customHeight="1" x14ac:dyDescent="0.3">
      <c r="A110" s="393" t="s">
        <v>3409</v>
      </c>
      <c r="B110" s="394" t="s">
        <v>3232</v>
      </c>
      <c r="C110" s="394" t="s">
        <v>3261</v>
      </c>
      <c r="D110" s="394" t="s">
        <v>3262</v>
      </c>
      <c r="E110" s="397">
        <v>0.2</v>
      </c>
      <c r="F110" s="397">
        <v>4.29</v>
      </c>
      <c r="G110" s="394">
        <v>1</v>
      </c>
      <c r="H110" s="394">
        <v>21.45</v>
      </c>
      <c r="I110" s="397"/>
      <c r="J110" s="397"/>
      <c r="K110" s="394"/>
      <c r="L110" s="394"/>
      <c r="M110" s="397"/>
      <c r="N110" s="397"/>
      <c r="O110" s="410"/>
      <c r="P110" s="398"/>
    </row>
    <row r="111" spans="1:16" ht="14.4" customHeight="1" x14ac:dyDescent="0.3">
      <c r="A111" s="393" t="s">
        <v>3409</v>
      </c>
      <c r="B111" s="394" t="s">
        <v>3232</v>
      </c>
      <c r="C111" s="394" t="s">
        <v>3420</v>
      </c>
      <c r="D111" s="394" t="s">
        <v>3421</v>
      </c>
      <c r="E111" s="397"/>
      <c r="F111" s="397"/>
      <c r="G111" s="394"/>
      <c r="H111" s="394"/>
      <c r="I111" s="397">
        <v>0.1</v>
      </c>
      <c r="J111" s="397">
        <v>26.09</v>
      </c>
      <c r="K111" s="394"/>
      <c r="L111" s="394">
        <v>260.89999999999998</v>
      </c>
      <c r="M111" s="397">
        <v>0.1</v>
      </c>
      <c r="N111" s="397">
        <v>26.32</v>
      </c>
      <c r="O111" s="410"/>
      <c r="P111" s="398">
        <v>263.2</v>
      </c>
    </row>
    <row r="112" spans="1:16" ht="14.4" customHeight="1" x14ac:dyDescent="0.3">
      <c r="A112" s="393" t="s">
        <v>3409</v>
      </c>
      <c r="B112" s="394" t="s">
        <v>3232</v>
      </c>
      <c r="C112" s="394" t="s">
        <v>3422</v>
      </c>
      <c r="D112" s="394" t="s">
        <v>3423</v>
      </c>
      <c r="E112" s="397"/>
      <c r="F112" s="397"/>
      <c r="G112" s="394"/>
      <c r="H112" s="394"/>
      <c r="I112" s="397">
        <v>0.24</v>
      </c>
      <c r="J112" s="397">
        <v>96.36</v>
      </c>
      <c r="K112" s="394"/>
      <c r="L112" s="394">
        <v>401.5</v>
      </c>
      <c r="M112" s="397">
        <v>0.32000000000000006</v>
      </c>
      <c r="N112" s="397">
        <v>129.6</v>
      </c>
      <c r="O112" s="410"/>
      <c r="P112" s="398">
        <v>404.99999999999989</v>
      </c>
    </row>
    <row r="113" spans="1:16" ht="14.4" customHeight="1" x14ac:dyDescent="0.3">
      <c r="A113" s="393" t="s">
        <v>3409</v>
      </c>
      <c r="B113" s="394" t="s">
        <v>3232</v>
      </c>
      <c r="C113" s="394" t="s">
        <v>3263</v>
      </c>
      <c r="D113" s="394" t="s">
        <v>3264</v>
      </c>
      <c r="E113" s="397">
        <v>10</v>
      </c>
      <c r="F113" s="397">
        <v>407.84000000000003</v>
      </c>
      <c r="G113" s="394">
        <v>1</v>
      </c>
      <c r="H113" s="394">
        <v>40.784000000000006</v>
      </c>
      <c r="I113" s="397"/>
      <c r="J113" s="397"/>
      <c r="K113" s="394"/>
      <c r="L113" s="394"/>
      <c r="M113" s="397"/>
      <c r="N113" s="397"/>
      <c r="O113" s="410"/>
      <c r="P113" s="398"/>
    </row>
    <row r="114" spans="1:16" ht="14.4" customHeight="1" x14ac:dyDescent="0.3">
      <c r="A114" s="393" t="s">
        <v>3409</v>
      </c>
      <c r="B114" s="394" t="s">
        <v>3232</v>
      </c>
      <c r="C114" s="394" t="s">
        <v>3265</v>
      </c>
      <c r="D114" s="394" t="s">
        <v>3266</v>
      </c>
      <c r="E114" s="397"/>
      <c r="F114" s="397"/>
      <c r="G114" s="394"/>
      <c r="H114" s="394"/>
      <c r="I114" s="397">
        <v>9</v>
      </c>
      <c r="J114" s="397">
        <v>3941.0899999999997</v>
      </c>
      <c r="K114" s="394"/>
      <c r="L114" s="394">
        <v>437.89888888888885</v>
      </c>
      <c r="M114" s="397">
        <v>0.30000000000000004</v>
      </c>
      <c r="N114" s="397">
        <v>154.94999999999999</v>
      </c>
      <c r="O114" s="410"/>
      <c r="P114" s="398">
        <v>516.49999999999989</v>
      </c>
    </row>
    <row r="115" spans="1:16" ht="14.4" customHeight="1" x14ac:dyDescent="0.3">
      <c r="A115" s="393" t="s">
        <v>3409</v>
      </c>
      <c r="B115" s="394" t="s">
        <v>3232</v>
      </c>
      <c r="C115" s="394" t="s">
        <v>3267</v>
      </c>
      <c r="D115" s="394" t="s">
        <v>3268</v>
      </c>
      <c r="E115" s="397">
        <v>11.6</v>
      </c>
      <c r="F115" s="397">
        <v>233.17000000000002</v>
      </c>
      <c r="G115" s="394">
        <v>1</v>
      </c>
      <c r="H115" s="394">
        <v>20.100862068965519</v>
      </c>
      <c r="I115" s="397">
        <v>12.600000000000001</v>
      </c>
      <c r="J115" s="397">
        <v>263.88000000000005</v>
      </c>
      <c r="K115" s="394">
        <v>1.1317064802504613</v>
      </c>
      <c r="L115" s="394">
        <v>20.942857142857143</v>
      </c>
      <c r="M115" s="397">
        <v>8</v>
      </c>
      <c r="N115" s="397">
        <v>169.21</v>
      </c>
      <c r="O115" s="410">
        <v>0.72569369987562726</v>
      </c>
      <c r="P115" s="398">
        <v>21.151250000000001</v>
      </c>
    </row>
    <row r="116" spans="1:16" ht="14.4" customHeight="1" x14ac:dyDescent="0.3">
      <c r="A116" s="393" t="s">
        <v>3409</v>
      </c>
      <c r="B116" s="394" t="s">
        <v>3232</v>
      </c>
      <c r="C116" s="394" t="s">
        <v>3269</v>
      </c>
      <c r="D116" s="394" t="s">
        <v>3270</v>
      </c>
      <c r="E116" s="397">
        <v>0.75</v>
      </c>
      <c r="F116" s="397">
        <v>70.47999999999999</v>
      </c>
      <c r="G116" s="394">
        <v>1</v>
      </c>
      <c r="H116" s="394">
        <v>93.973333333333315</v>
      </c>
      <c r="I116" s="397">
        <v>1.75</v>
      </c>
      <c r="J116" s="397">
        <v>171.66</v>
      </c>
      <c r="K116" s="394">
        <v>2.4355845629965951</v>
      </c>
      <c r="L116" s="394">
        <v>98.091428571428565</v>
      </c>
      <c r="M116" s="397">
        <v>0.75</v>
      </c>
      <c r="N116" s="397">
        <v>74.22</v>
      </c>
      <c r="O116" s="410">
        <v>1.0530646992054484</v>
      </c>
      <c r="P116" s="398">
        <v>98.96</v>
      </c>
    </row>
    <row r="117" spans="1:16" ht="14.4" customHeight="1" x14ac:dyDescent="0.3">
      <c r="A117" s="393" t="s">
        <v>3409</v>
      </c>
      <c r="B117" s="394" t="s">
        <v>3232</v>
      </c>
      <c r="C117" s="394" t="s">
        <v>3273</v>
      </c>
      <c r="D117" s="394" t="s">
        <v>3274</v>
      </c>
      <c r="E117" s="397">
        <v>0.8</v>
      </c>
      <c r="F117" s="397">
        <v>99.7</v>
      </c>
      <c r="G117" s="394">
        <v>1</v>
      </c>
      <c r="H117" s="394">
        <v>124.625</v>
      </c>
      <c r="I117" s="397">
        <v>1.1200000000000001</v>
      </c>
      <c r="J117" s="397">
        <v>145.73999999999998</v>
      </c>
      <c r="K117" s="394">
        <v>1.4617853560682044</v>
      </c>
      <c r="L117" s="394">
        <v>130.12499999999997</v>
      </c>
      <c r="M117" s="397">
        <v>0.64</v>
      </c>
      <c r="N117" s="397">
        <v>84</v>
      </c>
      <c r="O117" s="410">
        <v>0.84252758274824469</v>
      </c>
      <c r="P117" s="398">
        <v>131.25</v>
      </c>
    </row>
    <row r="118" spans="1:16" ht="14.4" customHeight="1" x14ac:dyDescent="0.3">
      <c r="A118" s="393" t="s">
        <v>3409</v>
      </c>
      <c r="B118" s="394" t="s">
        <v>3232</v>
      </c>
      <c r="C118" s="394" t="s">
        <v>3275</v>
      </c>
      <c r="D118" s="394" t="s">
        <v>3276</v>
      </c>
      <c r="E118" s="397"/>
      <c r="F118" s="397"/>
      <c r="G118" s="394"/>
      <c r="H118" s="394"/>
      <c r="I118" s="397"/>
      <c r="J118" s="397"/>
      <c r="K118" s="394"/>
      <c r="L118" s="394"/>
      <c r="M118" s="397">
        <v>0.1</v>
      </c>
      <c r="N118" s="397">
        <v>18.43</v>
      </c>
      <c r="O118" s="410"/>
      <c r="P118" s="398">
        <v>184.29999999999998</v>
      </c>
    </row>
    <row r="119" spans="1:16" ht="14.4" customHeight="1" x14ac:dyDescent="0.3">
      <c r="A119" s="393" t="s">
        <v>3409</v>
      </c>
      <c r="B119" s="394" t="s">
        <v>3232</v>
      </c>
      <c r="C119" s="394" t="s">
        <v>3424</v>
      </c>
      <c r="D119" s="394" t="s">
        <v>3276</v>
      </c>
      <c r="E119" s="397">
        <v>0.1</v>
      </c>
      <c r="F119" s="397">
        <v>52.8</v>
      </c>
      <c r="G119" s="394">
        <v>1</v>
      </c>
      <c r="H119" s="394">
        <v>527.99999999999989</v>
      </c>
      <c r="I119" s="397"/>
      <c r="J119" s="397"/>
      <c r="K119" s="394"/>
      <c r="L119" s="394"/>
      <c r="M119" s="397"/>
      <c r="N119" s="397"/>
      <c r="O119" s="410"/>
      <c r="P119" s="398"/>
    </row>
    <row r="120" spans="1:16" ht="14.4" customHeight="1" x14ac:dyDescent="0.3">
      <c r="A120" s="393" t="s">
        <v>3409</v>
      </c>
      <c r="B120" s="394" t="s">
        <v>3232</v>
      </c>
      <c r="C120" s="394" t="s">
        <v>3277</v>
      </c>
      <c r="D120" s="394" t="s">
        <v>3278</v>
      </c>
      <c r="E120" s="397">
        <v>103</v>
      </c>
      <c r="F120" s="397">
        <v>13517.719999999998</v>
      </c>
      <c r="G120" s="394">
        <v>1</v>
      </c>
      <c r="H120" s="394">
        <v>131.23999999999998</v>
      </c>
      <c r="I120" s="397">
        <v>137</v>
      </c>
      <c r="J120" s="397">
        <v>17593.950000000004</v>
      </c>
      <c r="K120" s="394">
        <v>1.3015471544017785</v>
      </c>
      <c r="L120" s="394">
        <v>128.42299270072996</v>
      </c>
      <c r="M120" s="397">
        <v>138</v>
      </c>
      <c r="N120" s="397">
        <v>15938.73</v>
      </c>
      <c r="O120" s="410">
        <v>1.1790989900663724</v>
      </c>
      <c r="P120" s="398">
        <v>115.49804347826087</v>
      </c>
    </row>
    <row r="121" spans="1:16" ht="14.4" customHeight="1" x14ac:dyDescent="0.3">
      <c r="A121" s="393" t="s">
        <v>3409</v>
      </c>
      <c r="B121" s="394" t="s">
        <v>3232</v>
      </c>
      <c r="C121" s="394" t="s">
        <v>3279</v>
      </c>
      <c r="D121" s="394" t="s">
        <v>3280</v>
      </c>
      <c r="E121" s="397">
        <v>113</v>
      </c>
      <c r="F121" s="397">
        <v>5093.58</v>
      </c>
      <c r="G121" s="394">
        <v>1</v>
      </c>
      <c r="H121" s="394">
        <v>45.075929203539822</v>
      </c>
      <c r="I121" s="397">
        <v>101</v>
      </c>
      <c r="J121" s="397">
        <v>5097.25</v>
      </c>
      <c r="K121" s="394">
        <v>1.0007205148441765</v>
      </c>
      <c r="L121" s="394">
        <v>50.46782178217822</v>
      </c>
      <c r="M121" s="397">
        <v>116</v>
      </c>
      <c r="N121" s="397">
        <v>5910.2</v>
      </c>
      <c r="O121" s="410">
        <v>1.1603233874799257</v>
      </c>
      <c r="P121" s="398">
        <v>50.949999999999996</v>
      </c>
    </row>
    <row r="122" spans="1:16" ht="14.4" customHeight="1" x14ac:dyDescent="0.3">
      <c r="A122" s="393" t="s">
        <v>3409</v>
      </c>
      <c r="B122" s="394" t="s">
        <v>3232</v>
      </c>
      <c r="C122" s="394" t="s">
        <v>3425</v>
      </c>
      <c r="D122" s="394" t="s">
        <v>3426</v>
      </c>
      <c r="E122" s="397"/>
      <c r="F122" s="397"/>
      <c r="G122" s="394"/>
      <c r="H122" s="394"/>
      <c r="I122" s="397"/>
      <c r="J122" s="397"/>
      <c r="K122" s="394"/>
      <c r="L122" s="394"/>
      <c r="M122" s="397">
        <v>0.2</v>
      </c>
      <c r="N122" s="397">
        <v>656.2</v>
      </c>
      <c r="O122" s="410"/>
      <c r="P122" s="398">
        <v>3281</v>
      </c>
    </row>
    <row r="123" spans="1:16" ht="14.4" customHeight="1" x14ac:dyDescent="0.3">
      <c r="A123" s="393" t="s">
        <v>3409</v>
      </c>
      <c r="B123" s="394" t="s">
        <v>3232</v>
      </c>
      <c r="C123" s="394" t="s">
        <v>3282</v>
      </c>
      <c r="D123" s="394" t="s">
        <v>3283</v>
      </c>
      <c r="E123" s="397"/>
      <c r="F123" s="397"/>
      <c r="G123" s="394"/>
      <c r="H123" s="394"/>
      <c r="I123" s="397">
        <v>0.05</v>
      </c>
      <c r="J123" s="397">
        <v>4.68</v>
      </c>
      <c r="K123" s="394"/>
      <c r="L123" s="394">
        <v>93.6</v>
      </c>
      <c r="M123" s="397">
        <v>0.2</v>
      </c>
      <c r="N123" s="397">
        <v>18.88</v>
      </c>
      <c r="O123" s="410"/>
      <c r="P123" s="398">
        <v>94.399999999999991</v>
      </c>
    </row>
    <row r="124" spans="1:16" ht="14.4" customHeight="1" x14ac:dyDescent="0.3">
      <c r="A124" s="393" t="s">
        <v>3409</v>
      </c>
      <c r="B124" s="394" t="s">
        <v>3232</v>
      </c>
      <c r="C124" s="394" t="s">
        <v>3284</v>
      </c>
      <c r="D124" s="394" t="s">
        <v>3285</v>
      </c>
      <c r="E124" s="397"/>
      <c r="F124" s="397"/>
      <c r="G124" s="394"/>
      <c r="H124" s="394"/>
      <c r="I124" s="397"/>
      <c r="J124" s="397"/>
      <c r="K124" s="394"/>
      <c r="L124" s="394"/>
      <c r="M124" s="397">
        <v>6</v>
      </c>
      <c r="N124" s="397">
        <v>836.87999999999988</v>
      </c>
      <c r="O124" s="410"/>
      <c r="P124" s="398">
        <v>139.47999999999999</v>
      </c>
    </row>
    <row r="125" spans="1:16" ht="14.4" customHeight="1" x14ac:dyDescent="0.3">
      <c r="A125" s="393" t="s">
        <v>3409</v>
      </c>
      <c r="B125" s="394" t="s">
        <v>3232</v>
      </c>
      <c r="C125" s="394" t="s">
        <v>3286</v>
      </c>
      <c r="D125" s="394" t="s">
        <v>3287</v>
      </c>
      <c r="E125" s="397">
        <v>5.2000000000000011</v>
      </c>
      <c r="F125" s="397">
        <v>188.01999999999998</v>
      </c>
      <c r="G125" s="394">
        <v>1</v>
      </c>
      <c r="H125" s="394">
        <v>36.157692307692294</v>
      </c>
      <c r="I125" s="397">
        <v>20.799999999999994</v>
      </c>
      <c r="J125" s="397">
        <v>805.67000000000007</v>
      </c>
      <c r="K125" s="394">
        <v>4.2850228699074577</v>
      </c>
      <c r="L125" s="394">
        <v>38.734134615384633</v>
      </c>
      <c r="M125" s="397">
        <v>10.8</v>
      </c>
      <c r="N125" s="397">
        <v>349.94000000000005</v>
      </c>
      <c r="O125" s="410">
        <v>1.8611849803212428</v>
      </c>
      <c r="P125" s="398">
        <v>32.401851851851852</v>
      </c>
    </row>
    <row r="126" spans="1:16" ht="14.4" customHeight="1" x14ac:dyDescent="0.3">
      <c r="A126" s="393" t="s">
        <v>3409</v>
      </c>
      <c r="B126" s="394" t="s">
        <v>3232</v>
      </c>
      <c r="C126" s="394" t="s">
        <v>3289</v>
      </c>
      <c r="D126" s="394" t="s">
        <v>3290</v>
      </c>
      <c r="E126" s="397">
        <v>0.5</v>
      </c>
      <c r="F126" s="397">
        <v>52.53</v>
      </c>
      <c r="G126" s="394">
        <v>1</v>
      </c>
      <c r="H126" s="394">
        <v>105.06</v>
      </c>
      <c r="I126" s="397">
        <v>0.2</v>
      </c>
      <c r="J126" s="397">
        <v>21.92</v>
      </c>
      <c r="K126" s="394">
        <v>0.41728536074624029</v>
      </c>
      <c r="L126" s="394">
        <v>109.60000000000001</v>
      </c>
      <c r="M126" s="397">
        <v>0.2</v>
      </c>
      <c r="N126" s="397">
        <v>22.12</v>
      </c>
      <c r="O126" s="410">
        <v>0.42109270892823147</v>
      </c>
      <c r="P126" s="398">
        <v>110.6</v>
      </c>
    </row>
    <row r="127" spans="1:16" ht="14.4" customHeight="1" x14ac:dyDescent="0.3">
      <c r="A127" s="393" t="s">
        <v>3409</v>
      </c>
      <c r="B127" s="394" t="s">
        <v>3232</v>
      </c>
      <c r="C127" s="394" t="s">
        <v>3291</v>
      </c>
      <c r="D127" s="394" t="s">
        <v>3292</v>
      </c>
      <c r="E127" s="397">
        <v>9</v>
      </c>
      <c r="F127" s="397">
        <v>137.13</v>
      </c>
      <c r="G127" s="394">
        <v>1</v>
      </c>
      <c r="H127" s="394">
        <v>15.236666666666666</v>
      </c>
      <c r="I127" s="397">
        <v>33</v>
      </c>
      <c r="J127" s="397">
        <v>464.89</v>
      </c>
      <c r="K127" s="394">
        <v>3.3901407423612628</v>
      </c>
      <c r="L127" s="394">
        <v>14.087575757575758</v>
      </c>
      <c r="M127" s="397">
        <v>1</v>
      </c>
      <c r="N127" s="397">
        <v>9.4499999999999993</v>
      </c>
      <c r="O127" s="410">
        <v>6.8912710566615618E-2</v>
      </c>
      <c r="P127" s="398">
        <v>9.4499999999999993</v>
      </c>
    </row>
    <row r="128" spans="1:16" ht="14.4" customHeight="1" x14ac:dyDescent="0.3">
      <c r="A128" s="393" t="s">
        <v>3409</v>
      </c>
      <c r="B128" s="394" t="s">
        <v>3232</v>
      </c>
      <c r="C128" s="394" t="s">
        <v>3293</v>
      </c>
      <c r="D128" s="394" t="s">
        <v>3294</v>
      </c>
      <c r="E128" s="397">
        <v>0.2</v>
      </c>
      <c r="F128" s="397">
        <v>7.09</v>
      </c>
      <c r="G128" s="394">
        <v>1</v>
      </c>
      <c r="H128" s="394">
        <v>35.449999999999996</v>
      </c>
      <c r="I128" s="397">
        <v>0.51</v>
      </c>
      <c r="J128" s="397">
        <v>106.78</v>
      </c>
      <c r="K128" s="394">
        <v>15.06064880112835</v>
      </c>
      <c r="L128" s="394">
        <v>209.37254901960785</v>
      </c>
      <c r="M128" s="397">
        <v>0.34</v>
      </c>
      <c r="N128" s="397">
        <v>71.819999999999993</v>
      </c>
      <c r="O128" s="410">
        <v>10.129760225669957</v>
      </c>
      <c r="P128" s="398">
        <v>211.23529411764702</v>
      </c>
    </row>
    <row r="129" spans="1:16" ht="14.4" customHeight="1" x14ac:dyDescent="0.3">
      <c r="A129" s="393" t="s">
        <v>3409</v>
      </c>
      <c r="B129" s="394" t="s">
        <v>3232</v>
      </c>
      <c r="C129" s="394" t="s">
        <v>3295</v>
      </c>
      <c r="D129" s="394" t="s">
        <v>3296</v>
      </c>
      <c r="E129" s="397"/>
      <c r="F129" s="397"/>
      <c r="G129" s="394"/>
      <c r="H129" s="394"/>
      <c r="I129" s="397"/>
      <c r="J129" s="397"/>
      <c r="K129" s="394"/>
      <c r="L129" s="394"/>
      <c r="M129" s="397">
        <v>0.60000000000000009</v>
      </c>
      <c r="N129" s="397">
        <v>46.86</v>
      </c>
      <c r="O129" s="410"/>
      <c r="P129" s="398">
        <v>78.099999999999994</v>
      </c>
    </row>
    <row r="130" spans="1:16" ht="14.4" customHeight="1" x14ac:dyDescent="0.3">
      <c r="A130" s="393" t="s">
        <v>3409</v>
      </c>
      <c r="B130" s="394" t="s">
        <v>3232</v>
      </c>
      <c r="C130" s="394" t="s">
        <v>3297</v>
      </c>
      <c r="D130" s="394" t="s">
        <v>3298</v>
      </c>
      <c r="E130" s="397">
        <v>2</v>
      </c>
      <c r="F130" s="397">
        <v>105.28</v>
      </c>
      <c r="G130" s="394">
        <v>1</v>
      </c>
      <c r="H130" s="394">
        <v>52.64</v>
      </c>
      <c r="I130" s="397">
        <v>1</v>
      </c>
      <c r="J130" s="397">
        <v>58.87</v>
      </c>
      <c r="K130" s="394">
        <v>0.55917553191489355</v>
      </c>
      <c r="L130" s="394">
        <v>58.87</v>
      </c>
      <c r="M130" s="397"/>
      <c r="N130" s="397"/>
      <c r="O130" s="410"/>
      <c r="P130" s="398"/>
    </row>
    <row r="131" spans="1:16" ht="14.4" customHeight="1" x14ac:dyDescent="0.3">
      <c r="A131" s="393" t="s">
        <v>3409</v>
      </c>
      <c r="B131" s="394" t="s">
        <v>3232</v>
      </c>
      <c r="C131" s="394" t="s">
        <v>3299</v>
      </c>
      <c r="D131" s="394" t="s">
        <v>3298</v>
      </c>
      <c r="E131" s="397">
        <v>3</v>
      </c>
      <c r="F131" s="397">
        <v>189.24</v>
      </c>
      <c r="G131" s="394">
        <v>1</v>
      </c>
      <c r="H131" s="394">
        <v>63.080000000000005</v>
      </c>
      <c r="I131" s="397">
        <v>2</v>
      </c>
      <c r="J131" s="397">
        <v>352.18</v>
      </c>
      <c r="K131" s="394">
        <v>1.861023039526527</v>
      </c>
      <c r="L131" s="394">
        <v>176.09</v>
      </c>
      <c r="M131" s="397"/>
      <c r="N131" s="397"/>
      <c r="O131" s="410"/>
      <c r="P131" s="398"/>
    </row>
    <row r="132" spans="1:16" ht="14.4" customHeight="1" x14ac:dyDescent="0.3">
      <c r="A132" s="393" t="s">
        <v>3409</v>
      </c>
      <c r="B132" s="394" t="s">
        <v>3232</v>
      </c>
      <c r="C132" s="394" t="s">
        <v>3427</v>
      </c>
      <c r="D132" s="394" t="s">
        <v>3428</v>
      </c>
      <c r="E132" s="397">
        <v>1.4</v>
      </c>
      <c r="F132" s="397">
        <v>33.229999999999997</v>
      </c>
      <c r="G132" s="394">
        <v>1</v>
      </c>
      <c r="H132" s="394">
        <v>23.735714285714284</v>
      </c>
      <c r="I132" s="397"/>
      <c r="J132" s="397"/>
      <c r="K132" s="394"/>
      <c r="L132" s="394"/>
      <c r="M132" s="397">
        <v>2</v>
      </c>
      <c r="N132" s="397">
        <v>19.239999999999998</v>
      </c>
      <c r="O132" s="410">
        <v>0.57899488414083655</v>
      </c>
      <c r="P132" s="398">
        <v>9.6199999999999992</v>
      </c>
    </row>
    <row r="133" spans="1:16" ht="14.4" customHeight="1" x14ac:dyDescent="0.3">
      <c r="A133" s="393" t="s">
        <v>3409</v>
      </c>
      <c r="B133" s="394" t="s">
        <v>3232</v>
      </c>
      <c r="C133" s="394" t="s">
        <v>3302</v>
      </c>
      <c r="D133" s="394" t="s">
        <v>3292</v>
      </c>
      <c r="E133" s="397">
        <v>304</v>
      </c>
      <c r="F133" s="397">
        <v>3867.4599999999969</v>
      </c>
      <c r="G133" s="394">
        <v>1</v>
      </c>
      <c r="H133" s="394">
        <v>12.721907894736832</v>
      </c>
      <c r="I133" s="397">
        <v>406</v>
      </c>
      <c r="J133" s="397">
        <v>3753.3399999999988</v>
      </c>
      <c r="K133" s="394">
        <v>0.97049226107057396</v>
      </c>
      <c r="L133" s="394">
        <v>9.2446798029556625</v>
      </c>
      <c r="M133" s="397">
        <v>365</v>
      </c>
      <c r="N133" s="397">
        <v>1379.6999999999994</v>
      </c>
      <c r="O133" s="410">
        <v>0.35674577112626904</v>
      </c>
      <c r="P133" s="398">
        <v>3.7799999999999985</v>
      </c>
    </row>
    <row r="134" spans="1:16" ht="14.4" customHeight="1" x14ac:dyDescent="0.3">
      <c r="A134" s="393" t="s">
        <v>3409</v>
      </c>
      <c r="B134" s="394" t="s">
        <v>3232</v>
      </c>
      <c r="C134" s="394" t="s">
        <v>3303</v>
      </c>
      <c r="D134" s="394" t="s">
        <v>3292</v>
      </c>
      <c r="E134" s="397">
        <v>86</v>
      </c>
      <c r="F134" s="397">
        <v>1245.7200000000005</v>
      </c>
      <c r="G134" s="394">
        <v>1</v>
      </c>
      <c r="H134" s="394">
        <v>14.485116279069773</v>
      </c>
      <c r="I134" s="397">
        <v>94</v>
      </c>
      <c r="J134" s="397">
        <v>1667.67</v>
      </c>
      <c r="K134" s="394">
        <v>1.3387197765147862</v>
      </c>
      <c r="L134" s="394">
        <v>17.741170212765958</v>
      </c>
      <c r="M134" s="397">
        <v>4</v>
      </c>
      <c r="N134" s="397">
        <v>75.64</v>
      </c>
      <c r="O134" s="410">
        <v>6.0719904954564405E-2</v>
      </c>
      <c r="P134" s="398">
        <v>18.91</v>
      </c>
    </row>
    <row r="135" spans="1:16" ht="14.4" customHeight="1" x14ac:dyDescent="0.3">
      <c r="A135" s="393" t="s">
        <v>3409</v>
      </c>
      <c r="B135" s="394" t="s">
        <v>3232</v>
      </c>
      <c r="C135" s="394" t="s">
        <v>3304</v>
      </c>
      <c r="D135" s="394" t="s">
        <v>3305</v>
      </c>
      <c r="E135" s="397"/>
      <c r="F135" s="397"/>
      <c r="G135" s="394"/>
      <c r="H135" s="394"/>
      <c r="I135" s="397"/>
      <c r="J135" s="397"/>
      <c r="K135" s="394"/>
      <c r="L135" s="394"/>
      <c r="M135" s="397">
        <v>0.4</v>
      </c>
      <c r="N135" s="397">
        <v>196.78</v>
      </c>
      <c r="O135" s="410"/>
      <c r="P135" s="398">
        <v>491.95</v>
      </c>
    </row>
    <row r="136" spans="1:16" ht="14.4" customHeight="1" x14ac:dyDescent="0.3">
      <c r="A136" s="393" t="s">
        <v>3409</v>
      </c>
      <c r="B136" s="394" t="s">
        <v>3232</v>
      </c>
      <c r="C136" s="394" t="s">
        <v>3306</v>
      </c>
      <c r="D136" s="394" t="s">
        <v>3307</v>
      </c>
      <c r="E136" s="397">
        <v>0.1</v>
      </c>
      <c r="F136" s="397">
        <v>7.46</v>
      </c>
      <c r="G136" s="394">
        <v>1</v>
      </c>
      <c r="H136" s="394">
        <v>74.599999999999994</v>
      </c>
      <c r="I136" s="397"/>
      <c r="J136" s="397"/>
      <c r="K136" s="394"/>
      <c r="L136" s="394"/>
      <c r="M136" s="397"/>
      <c r="N136" s="397"/>
      <c r="O136" s="410"/>
      <c r="P136" s="398"/>
    </row>
    <row r="137" spans="1:16" ht="14.4" customHeight="1" x14ac:dyDescent="0.3">
      <c r="A137" s="393" t="s">
        <v>3409</v>
      </c>
      <c r="B137" s="394" t="s">
        <v>3232</v>
      </c>
      <c r="C137" s="394" t="s">
        <v>3429</v>
      </c>
      <c r="D137" s="394" t="s">
        <v>3430</v>
      </c>
      <c r="E137" s="397"/>
      <c r="F137" s="397"/>
      <c r="G137" s="394"/>
      <c r="H137" s="394"/>
      <c r="I137" s="397">
        <v>0.9</v>
      </c>
      <c r="J137" s="397">
        <v>1358.19</v>
      </c>
      <c r="K137" s="394"/>
      <c r="L137" s="394">
        <v>1509.1000000000001</v>
      </c>
      <c r="M137" s="397"/>
      <c r="N137" s="397"/>
      <c r="O137" s="410"/>
      <c r="P137" s="398"/>
    </row>
    <row r="138" spans="1:16" ht="14.4" customHeight="1" x14ac:dyDescent="0.3">
      <c r="A138" s="393" t="s">
        <v>3409</v>
      </c>
      <c r="B138" s="394" t="s">
        <v>3232</v>
      </c>
      <c r="C138" s="394" t="s">
        <v>3431</v>
      </c>
      <c r="D138" s="394" t="s">
        <v>3432</v>
      </c>
      <c r="E138" s="397"/>
      <c r="F138" s="397"/>
      <c r="G138" s="394"/>
      <c r="H138" s="394"/>
      <c r="I138" s="397"/>
      <c r="J138" s="397"/>
      <c r="K138" s="394"/>
      <c r="L138" s="394"/>
      <c r="M138" s="397">
        <v>0.2</v>
      </c>
      <c r="N138" s="397">
        <v>100.73</v>
      </c>
      <c r="O138" s="410"/>
      <c r="P138" s="398">
        <v>503.65</v>
      </c>
    </row>
    <row r="139" spans="1:16" ht="14.4" customHeight="1" x14ac:dyDescent="0.3">
      <c r="A139" s="393" t="s">
        <v>3409</v>
      </c>
      <c r="B139" s="394" t="s">
        <v>3232</v>
      </c>
      <c r="C139" s="394" t="s">
        <v>3308</v>
      </c>
      <c r="D139" s="394" t="s">
        <v>3309</v>
      </c>
      <c r="E139" s="397">
        <v>1</v>
      </c>
      <c r="F139" s="397">
        <v>19.149999999999999</v>
      </c>
      <c r="G139" s="394">
        <v>1</v>
      </c>
      <c r="H139" s="394">
        <v>19.149999999999999</v>
      </c>
      <c r="I139" s="397"/>
      <c r="J139" s="397"/>
      <c r="K139" s="394"/>
      <c r="L139" s="394"/>
      <c r="M139" s="397"/>
      <c r="N139" s="397"/>
      <c r="O139" s="410"/>
      <c r="P139" s="398"/>
    </row>
    <row r="140" spans="1:16" ht="14.4" customHeight="1" x14ac:dyDescent="0.3">
      <c r="A140" s="393" t="s">
        <v>3409</v>
      </c>
      <c r="B140" s="394" t="s">
        <v>3232</v>
      </c>
      <c r="C140" s="394" t="s">
        <v>3314</v>
      </c>
      <c r="D140" s="394" t="s">
        <v>3315</v>
      </c>
      <c r="E140" s="397">
        <v>2.2000000000000002</v>
      </c>
      <c r="F140" s="397">
        <v>141.72999999999999</v>
      </c>
      <c r="G140" s="394">
        <v>1</v>
      </c>
      <c r="H140" s="394">
        <v>64.422727272727258</v>
      </c>
      <c r="I140" s="397">
        <v>2.6</v>
      </c>
      <c r="J140" s="397">
        <v>185.53</v>
      </c>
      <c r="K140" s="394">
        <v>1.3090383122839202</v>
      </c>
      <c r="L140" s="394">
        <v>71.357692307692304</v>
      </c>
      <c r="M140" s="397">
        <v>3.0000000000000004</v>
      </c>
      <c r="N140" s="397">
        <v>197.57</v>
      </c>
      <c r="O140" s="410">
        <v>1.3939885698158472</v>
      </c>
      <c r="P140" s="398">
        <v>65.856666666666655</v>
      </c>
    </row>
    <row r="141" spans="1:16" ht="14.4" customHeight="1" x14ac:dyDescent="0.3">
      <c r="A141" s="393" t="s">
        <v>3409</v>
      </c>
      <c r="B141" s="394" t="s">
        <v>3232</v>
      </c>
      <c r="C141" s="394" t="s">
        <v>3316</v>
      </c>
      <c r="D141" s="394" t="s">
        <v>3317</v>
      </c>
      <c r="E141" s="397">
        <v>0.8</v>
      </c>
      <c r="F141" s="397">
        <v>390.84</v>
      </c>
      <c r="G141" s="394">
        <v>1</v>
      </c>
      <c r="H141" s="394">
        <v>488.54999999999995</v>
      </c>
      <c r="I141" s="397">
        <v>1.2</v>
      </c>
      <c r="J141" s="397">
        <v>608.64</v>
      </c>
      <c r="K141" s="394">
        <v>1.5572612833896224</v>
      </c>
      <c r="L141" s="394">
        <v>507.2</v>
      </c>
      <c r="M141" s="397">
        <v>2.2000000000000002</v>
      </c>
      <c r="N141" s="397">
        <v>786.85</v>
      </c>
      <c r="O141" s="410">
        <v>2.0132279193531883</v>
      </c>
      <c r="P141" s="398">
        <v>357.65909090909088</v>
      </c>
    </row>
    <row r="142" spans="1:16" ht="14.4" customHeight="1" x14ac:dyDescent="0.3">
      <c r="A142" s="393" t="s">
        <v>3409</v>
      </c>
      <c r="B142" s="394" t="s">
        <v>3232</v>
      </c>
      <c r="C142" s="394" t="s">
        <v>3433</v>
      </c>
      <c r="D142" s="394" t="s">
        <v>3434</v>
      </c>
      <c r="E142" s="397"/>
      <c r="F142" s="397"/>
      <c r="G142" s="394"/>
      <c r="H142" s="394"/>
      <c r="I142" s="397">
        <v>0.2</v>
      </c>
      <c r="J142" s="397">
        <v>202.87</v>
      </c>
      <c r="K142" s="394"/>
      <c r="L142" s="394">
        <v>1014.35</v>
      </c>
      <c r="M142" s="397"/>
      <c r="N142" s="397"/>
      <c r="O142" s="410"/>
      <c r="P142" s="398"/>
    </row>
    <row r="143" spans="1:16" ht="14.4" customHeight="1" x14ac:dyDescent="0.3">
      <c r="A143" s="393" t="s">
        <v>3409</v>
      </c>
      <c r="B143" s="394" t="s">
        <v>3232</v>
      </c>
      <c r="C143" s="394" t="s">
        <v>3435</v>
      </c>
      <c r="D143" s="394" t="s">
        <v>3436</v>
      </c>
      <c r="E143" s="397">
        <v>0.2</v>
      </c>
      <c r="F143" s="397">
        <v>33.14</v>
      </c>
      <c r="G143" s="394">
        <v>1</v>
      </c>
      <c r="H143" s="394">
        <v>165.7</v>
      </c>
      <c r="I143" s="397"/>
      <c r="J143" s="397"/>
      <c r="K143" s="394"/>
      <c r="L143" s="394"/>
      <c r="M143" s="397"/>
      <c r="N143" s="397"/>
      <c r="O143" s="410"/>
      <c r="P143" s="398"/>
    </row>
    <row r="144" spans="1:16" ht="14.4" customHeight="1" x14ac:dyDescent="0.3">
      <c r="A144" s="393" t="s">
        <v>3409</v>
      </c>
      <c r="B144" s="394" t="s">
        <v>3232</v>
      </c>
      <c r="C144" s="394" t="s">
        <v>3437</v>
      </c>
      <c r="D144" s="394" t="s">
        <v>3345</v>
      </c>
      <c r="E144" s="397">
        <v>1.17</v>
      </c>
      <c r="F144" s="397">
        <v>1697.46</v>
      </c>
      <c r="G144" s="394">
        <v>1</v>
      </c>
      <c r="H144" s="394">
        <v>1450.8205128205129</v>
      </c>
      <c r="I144" s="397"/>
      <c r="J144" s="397"/>
      <c r="K144" s="394"/>
      <c r="L144" s="394"/>
      <c r="M144" s="397"/>
      <c r="N144" s="397"/>
      <c r="O144" s="410"/>
      <c r="P144" s="398"/>
    </row>
    <row r="145" spans="1:16" ht="14.4" customHeight="1" x14ac:dyDescent="0.3">
      <c r="A145" s="393" t="s">
        <v>3409</v>
      </c>
      <c r="B145" s="394" t="s">
        <v>3232</v>
      </c>
      <c r="C145" s="394" t="s">
        <v>3318</v>
      </c>
      <c r="D145" s="394" t="s">
        <v>3319</v>
      </c>
      <c r="E145" s="397">
        <v>35</v>
      </c>
      <c r="F145" s="397">
        <v>1796.05</v>
      </c>
      <c r="G145" s="394">
        <v>1</v>
      </c>
      <c r="H145" s="394">
        <v>51.315714285714286</v>
      </c>
      <c r="I145" s="397">
        <v>31.4</v>
      </c>
      <c r="J145" s="397">
        <v>1876.34</v>
      </c>
      <c r="K145" s="394">
        <v>1.044703655243451</v>
      </c>
      <c r="L145" s="394">
        <v>59.756050955414011</v>
      </c>
      <c r="M145" s="397">
        <v>20.599999999999998</v>
      </c>
      <c r="N145" s="397">
        <v>1291.72</v>
      </c>
      <c r="O145" s="410">
        <v>0.71920046769299295</v>
      </c>
      <c r="P145" s="398">
        <v>62.704854368932047</v>
      </c>
    </row>
    <row r="146" spans="1:16" ht="14.4" customHeight="1" x14ac:dyDescent="0.3">
      <c r="A146" s="393" t="s">
        <v>3409</v>
      </c>
      <c r="B146" s="394" t="s">
        <v>3232</v>
      </c>
      <c r="C146" s="394" t="s">
        <v>3320</v>
      </c>
      <c r="D146" s="394" t="s">
        <v>3321</v>
      </c>
      <c r="E146" s="397">
        <v>0.48</v>
      </c>
      <c r="F146" s="397">
        <v>176.16000000000003</v>
      </c>
      <c r="G146" s="394">
        <v>1</v>
      </c>
      <c r="H146" s="394">
        <v>367.00000000000006</v>
      </c>
      <c r="I146" s="397">
        <v>1.8000000000000003</v>
      </c>
      <c r="J146" s="397">
        <v>687.94999999999993</v>
      </c>
      <c r="K146" s="394">
        <v>3.9052565849227965</v>
      </c>
      <c r="L146" s="394">
        <v>382.19444444444434</v>
      </c>
      <c r="M146" s="397">
        <v>0.38</v>
      </c>
      <c r="N146" s="397">
        <v>146.49</v>
      </c>
      <c r="O146" s="410">
        <v>0.83157356948228878</v>
      </c>
      <c r="P146" s="398">
        <v>385.5</v>
      </c>
    </row>
    <row r="147" spans="1:16" ht="14.4" customHeight="1" x14ac:dyDescent="0.3">
      <c r="A147" s="393" t="s">
        <v>3409</v>
      </c>
      <c r="B147" s="394" t="s">
        <v>3232</v>
      </c>
      <c r="C147" s="394" t="s">
        <v>3326</v>
      </c>
      <c r="D147" s="394" t="s">
        <v>3327</v>
      </c>
      <c r="E147" s="397"/>
      <c r="F147" s="397"/>
      <c r="G147" s="394"/>
      <c r="H147" s="394"/>
      <c r="I147" s="397">
        <v>2</v>
      </c>
      <c r="J147" s="397">
        <v>243.12</v>
      </c>
      <c r="K147" s="394"/>
      <c r="L147" s="394">
        <v>121.56</v>
      </c>
      <c r="M147" s="397">
        <v>2</v>
      </c>
      <c r="N147" s="397">
        <v>245.24</v>
      </c>
      <c r="O147" s="410"/>
      <c r="P147" s="398">
        <v>122.62</v>
      </c>
    </row>
    <row r="148" spans="1:16" ht="14.4" customHeight="1" x14ac:dyDescent="0.3">
      <c r="A148" s="393" t="s">
        <v>3409</v>
      </c>
      <c r="B148" s="394" t="s">
        <v>3232</v>
      </c>
      <c r="C148" s="394" t="s">
        <v>3438</v>
      </c>
      <c r="D148" s="394" t="s">
        <v>3439</v>
      </c>
      <c r="E148" s="397">
        <v>0.2</v>
      </c>
      <c r="F148" s="397">
        <v>13.32</v>
      </c>
      <c r="G148" s="394">
        <v>1</v>
      </c>
      <c r="H148" s="394">
        <v>66.599999999999994</v>
      </c>
      <c r="I148" s="397"/>
      <c r="J148" s="397"/>
      <c r="K148" s="394"/>
      <c r="L148" s="394"/>
      <c r="M148" s="397"/>
      <c r="N148" s="397"/>
      <c r="O148" s="410"/>
      <c r="P148" s="398"/>
    </row>
    <row r="149" spans="1:16" ht="14.4" customHeight="1" x14ac:dyDescent="0.3">
      <c r="A149" s="393" t="s">
        <v>3409</v>
      </c>
      <c r="B149" s="394" t="s">
        <v>3232</v>
      </c>
      <c r="C149" s="394" t="s">
        <v>3332</v>
      </c>
      <c r="D149" s="394" t="s">
        <v>3333</v>
      </c>
      <c r="E149" s="397">
        <v>4</v>
      </c>
      <c r="F149" s="397">
        <v>64.92</v>
      </c>
      <c r="G149" s="394">
        <v>1</v>
      </c>
      <c r="H149" s="394">
        <v>16.23</v>
      </c>
      <c r="I149" s="397">
        <v>3</v>
      </c>
      <c r="J149" s="397">
        <v>56.14</v>
      </c>
      <c r="K149" s="394">
        <v>0.8647566235366605</v>
      </c>
      <c r="L149" s="394">
        <v>18.713333333333335</v>
      </c>
      <c r="M149" s="397"/>
      <c r="N149" s="397"/>
      <c r="O149" s="410"/>
      <c r="P149" s="398"/>
    </row>
    <row r="150" spans="1:16" ht="14.4" customHeight="1" x14ac:dyDescent="0.3">
      <c r="A150" s="393" t="s">
        <v>3409</v>
      </c>
      <c r="B150" s="394" t="s">
        <v>3232</v>
      </c>
      <c r="C150" s="394" t="s">
        <v>3334</v>
      </c>
      <c r="D150" s="394" t="s">
        <v>3335</v>
      </c>
      <c r="E150" s="397">
        <v>9</v>
      </c>
      <c r="F150" s="397">
        <v>165.16999999999996</v>
      </c>
      <c r="G150" s="394">
        <v>1</v>
      </c>
      <c r="H150" s="394">
        <v>18.352222222222217</v>
      </c>
      <c r="I150" s="397">
        <v>12</v>
      </c>
      <c r="J150" s="397">
        <v>254.98000000000002</v>
      </c>
      <c r="K150" s="394">
        <v>1.5437428104377313</v>
      </c>
      <c r="L150" s="394">
        <v>21.248333333333335</v>
      </c>
      <c r="M150" s="397"/>
      <c r="N150" s="397"/>
      <c r="O150" s="410"/>
      <c r="P150" s="398"/>
    </row>
    <row r="151" spans="1:16" ht="14.4" customHeight="1" x14ac:dyDescent="0.3">
      <c r="A151" s="393" t="s">
        <v>3409</v>
      </c>
      <c r="B151" s="394" t="s">
        <v>3232</v>
      </c>
      <c r="C151" s="394" t="s">
        <v>3440</v>
      </c>
      <c r="D151" s="394" t="s">
        <v>3441</v>
      </c>
      <c r="E151" s="397">
        <v>1</v>
      </c>
      <c r="F151" s="397">
        <v>28.27</v>
      </c>
      <c r="G151" s="394">
        <v>1</v>
      </c>
      <c r="H151" s="394">
        <v>28.27</v>
      </c>
      <c r="I151" s="397">
        <v>3</v>
      </c>
      <c r="J151" s="397">
        <v>97.240000000000009</v>
      </c>
      <c r="K151" s="394">
        <v>3.4396887159533076</v>
      </c>
      <c r="L151" s="394">
        <v>32.413333333333334</v>
      </c>
      <c r="M151" s="397"/>
      <c r="N151" s="397"/>
      <c r="O151" s="410"/>
      <c r="P151" s="398"/>
    </row>
    <row r="152" spans="1:16" ht="14.4" customHeight="1" x14ac:dyDescent="0.3">
      <c r="A152" s="393" t="s">
        <v>3409</v>
      </c>
      <c r="B152" s="394" t="s">
        <v>3232</v>
      </c>
      <c r="C152" s="394" t="s">
        <v>3442</v>
      </c>
      <c r="D152" s="394" t="s">
        <v>3443</v>
      </c>
      <c r="E152" s="397"/>
      <c r="F152" s="397"/>
      <c r="G152" s="394"/>
      <c r="H152" s="394"/>
      <c r="I152" s="397">
        <v>0.05</v>
      </c>
      <c r="J152" s="397">
        <v>0.74</v>
      </c>
      <c r="K152" s="394"/>
      <c r="L152" s="394">
        <v>14.799999999999999</v>
      </c>
      <c r="M152" s="397"/>
      <c r="N152" s="397"/>
      <c r="O152" s="410"/>
      <c r="P152" s="398"/>
    </row>
    <row r="153" spans="1:16" ht="14.4" customHeight="1" x14ac:dyDescent="0.3">
      <c r="A153" s="393" t="s">
        <v>3409</v>
      </c>
      <c r="B153" s="394" t="s">
        <v>3232</v>
      </c>
      <c r="C153" s="394" t="s">
        <v>3444</v>
      </c>
      <c r="D153" s="394" t="s">
        <v>3445</v>
      </c>
      <c r="E153" s="397">
        <v>2</v>
      </c>
      <c r="F153" s="397">
        <v>75.06</v>
      </c>
      <c r="G153" s="394">
        <v>1</v>
      </c>
      <c r="H153" s="394">
        <v>37.53</v>
      </c>
      <c r="I153" s="397">
        <v>1</v>
      </c>
      <c r="J153" s="397">
        <v>41.97</v>
      </c>
      <c r="K153" s="394">
        <v>0.55915267785771383</v>
      </c>
      <c r="L153" s="394">
        <v>41.97</v>
      </c>
      <c r="M153" s="397">
        <v>1</v>
      </c>
      <c r="N153" s="397">
        <v>60.06</v>
      </c>
      <c r="O153" s="410">
        <v>0.8001598721023182</v>
      </c>
      <c r="P153" s="398">
        <v>60.06</v>
      </c>
    </row>
    <row r="154" spans="1:16" ht="14.4" customHeight="1" x14ac:dyDescent="0.3">
      <c r="A154" s="393" t="s">
        <v>3409</v>
      </c>
      <c r="B154" s="394" t="s">
        <v>3232</v>
      </c>
      <c r="C154" s="394" t="s">
        <v>3336</v>
      </c>
      <c r="D154" s="394" t="s">
        <v>3337</v>
      </c>
      <c r="E154" s="397">
        <v>0.1</v>
      </c>
      <c r="F154" s="397">
        <v>25.13</v>
      </c>
      <c r="G154" s="394">
        <v>1</v>
      </c>
      <c r="H154" s="394">
        <v>251.29999999999998</v>
      </c>
      <c r="I154" s="397">
        <v>0.4</v>
      </c>
      <c r="J154" s="397">
        <v>104.88</v>
      </c>
      <c r="K154" s="394">
        <v>4.1734978113808197</v>
      </c>
      <c r="L154" s="394">
        <v>262.2</v>
      </c>
      <c r="M154" s="397"/>
      <c r="N154" s="397"/>
      <c r="O154" s="410"/>
      <c r="P154" s="398"/>
    </row>
    <row r="155" spans="1:16" ht="14.4" customHeight="1" x14ac:dyDescent="0.3">
      <c r="A155" s="393" t="s">
        <v>3409</v>
      </c>
      <c r="B155" s="394" t="s">
        <v>3232</v>
      </c>
      <c r="C155" s="394" t="s">
        <v>3340</v>
      </c>
      <c r="D155" s="394" t="s">
        <v>3341</v>
      </c>
      <c r="E155" s="397"/>
      <c r="F155" s="397"/>
      <c r="G155" s="394"/>
      <c r="H155" s="394"/>
      <c r="I155" s="397">
        <v>7.7200000000000006</v>
      </c>
      <c r="J155" s="397">
        <v>861.55</v>
      </c>
      <c r="K155" s="394"/>
      <c r="L155" s="394">
        <v>111.59974093264248</v>
      </c>
      <c r="M155" s="397">
        <v>2.8899999999999997</v>
      </c>
      <c r="N155" s="397">
        <v>321.64</v>
      </c>
      <c r="O155" s="410"/>
      <c r="P155" s="398">
        <v>111.29411764705883</v>
      </c>
    </row>
    <row r="156" spans="1:16" ht="14.4" customHeight="1" x14ac:dyDescent="0.3">
      <c r="A156" s="393" t="s">
        <v>3409</v>
      </c>
      <c r="B156" s="394" t="s">
        <v>3232</v>
      </c>
      <c r="C156" s="394" t="s">
        <v>3342</v>
      </c>
      <c r="D156" s="394" t="s">
        <v>3343</v>
      </c>
      <c r="E156" s="397"/>
      <c r="F156" s="397"/>
      <c r="G156" s="394"/>
      <c r="H156" s="394"/>
      <c r="I156" s="397"/>
      <c r="J156" s="397"/>
      <c r="K156" s="394"/>
      <c r="L156" s="394"/>
      <c r="M156" s="397">
        <v>1.1000000000000001</v>
      </c>
      <c r="N156" s="397">
        <v>1601.71</v>
      </c>
      <c r="O156" s="410"/>
      <c r="P156" s="398">
        <v>1456.1</v>
      </c>
    </row>
    <row r="157" spans="1:16" ht="14.4" customHeight="1" x14ac:dyDescent="0.3">
      <c r="A157" s="393" t="s">
        <v>3409</v>
      </c>
      <c r="B157" s="394" t="s">
        <v>3232</v>
      </c>
      <c r="C157" s="394" t="s">
        <v>3344</v>
      </c>
      <c r="D157" s="394" t="s">
        <v>3345</v>
      </c>
      <c r="E157" s="397"/>
      <c r="F157" s="397"/>
      <c r="G157" s="394"/>
      <c r="H157" s="394"/>
      <c r="I157" s="397">
        <v>1.1100000000000001</v>
      </c>
      <c r="J157" s="397">
        <v>1676.3899999999999</v>
      </c>
      <c r="K157" s="394"/>
      <c r="L157" s="394">
        <v>1510.2612612612611</v>
      </c>
      <c r="M157" s="397">
        <v>0.97000000000000008</v>
      </c>
      <c r="N157" s="397">
        <v>1157.51</v>
      </c>
      <c r="O157" s="410"/>
      <c r="P157" s="398">
        <v>1193.3092783505153</v>
      </c>
    </row>
    <row r="158" spans="1:16" ht="14.4" customHeight="1" x14ac:dyDescent="0.3">
      <c r="A158" s="393" t="s">
        <v>3409</v>
      </c>
      <c r="B158" s="394" t="s">
        <v>3232</v>
      </c>
      <c r="C158" s="394" t="s">
        <v>3446</v>
      </c>
      <c r="D158" s="394" t="s">
        <v>3447</v>
      </c>
      <c r="E158" s="397">
        <v>0.1</v>
      </c>
      <c r="F158" s="397">
        <v>7.8</v>
      </c>
      <c r="G158" s="394">
        <v>1</v>
      </c>
      <c r="H158" s="394">
        <v>78</v>
      </c>
      <c r="I158" s="397"/>
      <c r="J158" s="397"/>
      <c r="K158" s="394"/>
      <c r="L158" s="394"/>
      <c r="M158" s="397"/>
      <c r="N158" s="397"/>
      <c r="O158" s="410"/>
      <c r="P158" s="398"/>
    </row>
    <row r="159" spans="1:16" ht="14.4" customHeight="1" x14ac:dyDescent="0.3">
      <c r="A159" s="393" t="s">
        <v>3409</v>
      </c>
      <c r="B159" s="394" t="s">
        <v>3232</v>
      </c>
      <c r="C159" s="394" t="s">
        <v>3448</v>
      </c>
      <c r="D159" s="394" t="s">
        <v>3449</v>
      </c>
      <c r="E159" s="397"/>
      <c r="F159" s="397"/>
      <c r="G159" s="394"/>
      <c r="H159" s="394"/>
      <c r="I159" s="397">
        <v>1</v>
      </c>
      <c r="J159" s="397">
        <v>1879.67</v>
      </c>
      <c r="K159" s="394"/>
      <c r="L159" s="394">
        <v>1879.67</v>
      </c>
      <c r="M159" s="397"/>
      <c r="N159" s="397"/>
      <c r="O159" s="410"/>
      <c r="P159" s="398"/>
    </row>
    <row r="160" spans="1:16" ht="14.4" customHeight="1" x14ac:dyDescent="0.3">
      <c r="A160" s="393" t="s">
        <v>3409</v>
      </c>
      <c r="B160" s="394" t="s">
        <v>3350</v>
      </c>
      <c r="C160" s="394" t="s">
        <v>3355</v>
      </c>
      <c r="D160" s="394" t="s">
        <v>3356</v>
      </c>
      <c r="E160" s="397">
        <v>11</v>
      </c>
      <c r="F160" s="397">
        <v>275</v>
      </c>
      <c r="G160" s="394">
        <v>1</v>
      </c>
      <c r="H160" s="394">
        <v>25</v>
      </c>
      <c r="I160" s="397">
        <v>2</v>
      </c>
      <c r="J160" s="397">
        <v>50</v>
      </c>
      <c r="K160" s="394">
        <v>0.18181818181818182</v>
      </c>
      <c r="L160" s="394">
        <v>25</v>
      </c>
      <c r="M160" s="397">
        <v>1</v>
      </c>
      <c r="N160" s="397">
        <v>18</v>
      </c>
      <c r="O160" s="410">
        <v>6.545454545454546E-2</v>
      </c>
      <c r="P160" s="398">
        <v>18</v>
      </c>
    </row>
    <row r="161" spans="1:16" ht="14.4" customHeight="1" x14ac:dyDescent="0.3">
      <c r="A161" s="393" t="s">
        <v>3409</v>
      </c>
      <c r="B161" s="394" t="s">
        <v>3350</v>
      </c>
      <c r="C161" s="394" t="s">
        <v>3357</v>
      </c>
      <c r="D161" s="394" t="s">
        <v>3358</v>
      </c>
      <c r="E161" s="397">
        <v>1</v>
      </c>
      <c r="F161" s="397">
        <v>20</v>
      </c>
      <c r="G161" s="394">
        <v>1</v>
      </c>
      <c r="H161" s="394">
        <v>20</v>
      </c>
      <c r="I161" s="397"/>
      <c r="J161" s="397"/>
      <c r="K161" s="394"/>
      <c r="L161" s="394"/>
      <c r="M161" s="397">
        <v>2</v>
      </c>
      <c r="N161" s="397">
        <v>56</v>
      </c>
      <c r="O161" s="410">
        <v>2.8</v>
      </c>
      <c r="P161" s="398">
        <v>28</v>
      </c>
    </row>
    <row r="162" spans="1:16" ht="14.4" customHeight="1" x14ac:dyDescent="0.3">
      <c r="A162" s="393" t="s">
        <v>3409</v>
      </c>
      <c r="B162" s="394" t="s">
        <v>3350</v>
      </c>
      <c r="C162" s="394" t="s">
        <v>3359</v>
      </c>
      <c r="D162" s="394" t="s">
        <v>3360</v>
      </c>
      <c r="E162" s="397">
        <v>6</v>
      </c>
      <c r="F162" s="397">
        <v>690</v>
      </c>
      <c r="G162" s="394">
        <v>1</v>
      </c>
      <c r="H162" s="394">
        <v>115</v>
      </c>
      <c r="I162" s="397">
        <v>1</v>
      </c>
      <c r="J162" s="397">
        <v>115</v>
      </c>
      <c r="K162" s="394">
        <v>0.16666666666666666</v>
      </c>
      <c r="L162" s="394">
        <v>115</v>
      </c>
      <c r="M162" s="397">
        <v>3</v>
      </c>
      <c r="N162" s="397">
        <v>342</v>
      </c>
      <c r="O162" s="410">
        <v>0.4956521739130435</v>
      </c>
      <c r="P162" s="398">
        <v>114</v>
      </c>
    </row>
    <row r="163" spans="1:16" ht="14.4" customHeight="1" x14ac:dyDescent="0.3">
      <c r="A163" s="393" t="s">
        <v>3409</v>
      </c>
      <c r="B163" s="394" t="s">
        <v>3350</v>
      </c>
      <c r="C163" s="394" t="s">
        <v>3363</v>
      </c>
      <c r="D163" s="394" t="s">
        <v>3364</v>
      </c>
      <c r="E163" s="397"/>
      <c r="F163" s="397"/>
      <c r="G163" s="394"/>
      <c r="H163" s="394"/>
      <c r="I163" s="397"/>
      <c r="J163" s="397"/>
      <c r="K163" s="394"/>
      <c r="L163" s="394"/>
      <c r="M163" s="397">
        <v>174</v>
      </c>
      <c r="N163" s="397">
        <v>6090</v>
      </c>
      <c r="O163" s="410"/>
      <c r="P163" s="398">
        <v>35</v>
      </c>
    </row>
    <row r="164" spans="1:16" ht="14.4" customHeight="1" x14ac:dyDescent="0.3">
      <c r="A164" s="393" t="s">
        <v>3409</v>
      </c>
      <c r="B164" s="394" t="s">
        <v>3350</v>
      </c>
      <c r="C164" s="394" t="s">
        <v>3367</v>
      </c>
      <c r="D164" s="394" t="s">
        <v>3368</v>
      </c>
      <c r="E164" s="397">
        <v>9</v>
      </c>
      <c r="F164" s="397">
        <v>684</v>
      </c>
      <c r="G164" s="394">
        <v>1</v>
      </c>
      <c r="H164" s="394">
        <v>76</v>
      </c>
      <c r="I164" s="397">
        <v>17</v>
      </c>
      <c r="J164" s="397">
        <v>1292</v>
      </c>
      <c r="K164" s="394">
        <v>1.8888888888888888</v>
      </c>
      <c r="L164" s="394">
        <v>76</v>
      </c>
      <c r="M164" s="397">
        <v>8</v>
      </c>
      <c r="N164" s="397">
        <v>608</v>
      </c>
      <c r="O164" s="410">
        <v>0.88888888888888884</v>
      </c>
      <c r="P164" s="398">
        <v>76</v>
      </c>
    </row>
    <row r="165" spans="1:16" ht="14.4" customHeight="1" x14ac:dyDescent="0.3">
      <c r="A165" s="393" t="s">
        <v>3409</v>
      </c>
      <c r="B165" s="394" t="s">
        <v>3350</v>
      </c>
      <c r="C165" s="394" t="s">
        <v>3375</v>
      </c>
      <c r="D165" s="394" t="s">
        <v>3376</v>
      </c>
      <c r="E165" s="397">
        <v>261</v>
      </c>
      <c r="F165" s="397">
        <v>4959</v>
      </c>
      <c r="G165" s="394">
        <v>1</v>
      </c>
      <c r="H165" s="394">
        <v>19</v>
      </c>
      <c r="I165" s="397">
        <v>222</v>
      </c>
      <c r="J165" s="397">
        <v>4218</v>
      </c>
      <c r="K165" s="394">
        <v>0.85057471264367812</v>
      </c>
      <c r="L165" s="394">
        <v>19</v>
      </c>
      <c r="M165" s="397">
        <v>211</v>
      </c>
      <c r="N165" s="397">
        <v>6330</v>
      </c>
      <c r="O165" s="410">
        <v>1.2764670296430731</v>
      </c>
      <c r="P165" s="398">
        <v>30</v>
      </c>
    </row>
    <row r="166" spans="1:16" ht="14.4" customHeight="1" x14ac:dyDescent="0.3">
      <c r="A166" s="393" t="s">
        <v>3409</v>
      </c>
      <c r="B166" s="394" t="s">
        <v>3350</v>
      </c>
      <c r="C166" s="394" t="s">
        <v>3379</v>
      </c>
      <c r="D166" s="394" t="s">
        <v>3380</v>
      </c>
      <c r="E166" s="397">
        <v>40</v>
      </c>
      <c r="F166" s="397">
        <v>2240</v>
      </c>
      <c r="G166" s="394">
        <v>1</v>
      </c>
      <c r="H166" s="394">
        <v>56</v>
      </c>
      <c r="I166" s="397">
        <v>27</v>
      </c>
      <c r="J166" s="397">
        <v>1512</v>
      </c>
      <c r="K166" s="394">
        <v>0.67500000000000004</v>
      </c>
      <c r="L166" s="394">
        <v>56</v>
      </c>
      <c r="M166" s="397">
        <v>22</v>
      </c>
      <c r="N166" s="397">
        <v>1232</v>
      </c>
      <c r="O166" s="410">
        <v>0.55000000000000004</v>
      </c>
      <c r="P166" s="398">
        <v>56</v>
      </c>
    </row>
    <row r="167" spans="1:16" ht="14.4" customHeight="1" x14ac:dyDescent="0.3">
      <c r="A167" s="393" t="s">
        <v>3409</v>
      </c>
      <c r="B167" s="394" t="s">
        <v>3350</v>
      </c>
      <c r="C167" s="394" t="s">
        <v>3381</v>
      </c>
      <c r="D167" s="394" t="s">
        <v>3382</v>
      </c>
      <c r="E167" s="397">
        <v>980</v>
      </c>
      <c r="F167" s="397">
        <v>152880</v>
      </c>
      <c r="G167" s="394">
        <v>1</v>
      </c>
      <c r="H167" s="394">
        <v>156</v>
      </c>
      <c r="I167" s="397">
        <v>1183</v>
      </c>
      <c r="J167" s="397">
        <v>186914</v>
      </c>
      <c r="K167" s="394">
        <v>1.2226190476190477</v>
      </c>
      <c r="L167" s="394">
        <v>158</v>
      </c>
      <c r="M167" s="397">
        <v>1270</v>
      </c>
      <c r="N167" s="397">
        <v>198120</v>
      </c>
      <c r="O167" s="410">
        <v>1.2959183673469388</v>
      </c>
      <c r="P167" s="398">
        <v>156</v>
      </c>
    </row>
    <row r="168" spans="1:16" ht="14.4" customHeight="1" x14ac:dyDescent="0.3">
      <c r="A168" s="393" t="s">
        <v>3409</v>
      </c>
      <c r="B168" s="394" t="s">
        <v>3350</v>
      </c>
      <c r="C168" s="394" t="s">
        <v>3383</v>
      </c>
      <c r="D168" s="394" t="s">
        <v>3384</v>
      </c>
      <c r="E168" s="397">
        <v>6</v>
      </c>
      <c r="F168" s="397">
        <v>834</v>
      </c>
      <c r="G168" s="394">
        <v>1</v>
      </c>
      <c r="H168" s="394">
        <v>139</v>
      </c>
      <c r="I168" s="397">
        <v>4</v>
      </c>
      <c r="J168" s="397">
        <v>564</v>
      </c>
      <c r="K168" s="394">
        <v>0.67625899280575541</v>
      </c>
      <c r="L168" s="394">
        <v>141</v>
      </c>
      <c r="M168" s="397">
        <v>37</v>
      </c>
      <c r="N168" s="397">
        <v>5217</v>
      </c>
      <c r="O168" s="410">
        <v>6.2553956834532372</v>
      </c>
      <c r="P168" s="398">
        <v>141</v>
      </c>
    </row>
    <row r="169" spans="1:16" ht="14.4" customHeight="1" x14ac:dyDescent="0.3">
      <c r="A169" s="393" t="s">
        <v>3409</v>
      </c>
      <c r="B169" s="394" t="s">
        <v>3350</v>
      </c>
      <c r="C169" s="394" t="s">
        <v>3450</v>
      </c>
      <c r="D169" s="394" t="s">
        <v>3451</v>
      </c>
      <c r="E169" s="397"/>
      <c r="F169" s="397"/>
      <c r="G169" s="394"/>
      <c r="H169" s="394"/>
      <c r="I169" s="397"/>
      <c r="J169" s="397"/>
      <c r="K169" s="394"/>
      <c r="L169" s="394"/>
      <c r="M169" s="397">
        <v>1</v>
      </c>
      <c r="N169" s="397">
        <v>703</v>
      </c>
      <c r="O169" s="410"/>
      <c r="P169" s="398">
        <v>703</v>
      </c>
    </row>
    <row r="170" spans="1:16" ht="14.4" customHeight="1" x14ac:dyDescent="0.3">
      <c r="A170" s="393" t="s">
        <v>3409</v>
      </c>
      <c r="B170" s="394" t="s">
        <v>3350</v>
      </c>
      <c r="C170" s="394" t="s">
        <v>3389</v>
      </c>
      <c r="D170" s="394" t="s">
        <v>3390</v>
      </c>
      <c r="E170" s="397">
        <v>1</v>
      </c>
      <c r="F170" s="397">
        <v>58</v>
      </c>
      <c r="G170" s="394">
        <v>1</v>
      </c>
      <c r="H170" s="394">
        <v>58</v>
      </c>
      <c r="I170" s="397"/>
      <c r="J170" s="397"/>
      <c r="K170" s="394"/>
      <c r="L170" s="394"/>
      <c r="M170" s="397"/>
      <c r="N170" s="397"/>
      <c r="O170" s="410"/>
      <c r="P170" s="398"/>
    </row>
    <row r="171" spans="1:16" ht="14.4" customHeight="1" x14ac:dyDescent="0.3">
      <c r="A171" s="393" t="s">
        <v>3409</v>
      </c>
      <c r="B171" s="394" t="s">
        <v>3350</v>
      </c>
      <c r="C171" s="394" t="s">
        <v>3393</v>
      </c>
      <c r="D171" s="394" t="s">
        <v>3394</v>
      </c>
      <c r="E171" s="397">
        <v>481</v>
      </c>
      <c r="F171" s="397">
        <v>16354</v>
      </c>
      <c r="G171" s="394">
        <v>1</v>
      </c>
      <c r="H171" s="394">
        <v>34</v>
      </c>
      <c r="I171" s="397">
        <v>585</v>
      </c>
      <c r="J171" s="397">
        <v>19890</v>
      </c>
      <c r="K171" s="394">
        <v>1.2162162162162162</v>
      </c>
      <c r="L171" s="394">
        <v>34</v>
      </c>
      <c r="M171" s="397">
        <v>577</v>
      </c>
      <c r="N171" s="397">
        <v>19618</v>
      </c>
      <c r="O171" s="410">
        <v>1.1995841995841996</v>
      </c>
      <c r="P171" s="398">
        <v>34</v>
      </c>
    </row>
    <row r="172" spans="1:16" ht="14.4" customHeight="1" x14ac:dyDescent="0.3">
      <c r="A172" s="393" t="s">
        <v>3409</v>
      </c>
      <c r="B172" s="394" t="s">
        <v>3350</v>
      </c>
      <c r="C172" s="394" t="s">
        <v>3452</v>
      </c>
      <c r="D172" s="394" t="s">
        <v>3453</v>
      </c>
      <c r="E172" s="397">
        <v>816</v>
      </c>
      <c r="F172" s="397">
        <v>163200</v>
      </c>
      <c r="G172" s="394">
        <v>1</v>
      </c>
      <c r="H172" s="394">
        <v>200</v>
      </c>
      <c r="I172" s="397">
        <v>944</v>
      </c>
      <c r="J172" s="397">
        <v>188800</v>
      </c>
      <c r="K172" s="394">
        <v>1.1568627450980393</v>
      </c>
      <c r="L172" s="394">
        <v>200</v>
      </c>
      <c r="M172" s="397">
        <v>924</v>
      </c>
      <c r="N172" s="397">
        <v>184800</v>
      </c>
      <c r="O172" s="410">
        <v>1.1323529411764706</v>
      </c>
      <c r="P172" s="398">
        <v>200</v>
      </c>
    </row>
    <row r="173" spans="1:16" ht="14.4" customHeight="1" x14ac:dyDescent="0.3">
      <c r="A173" s="393" t="s">
        <v>3409</v>
      </c>
      <c r="B173" s="394" t="s">
        <v>3350</v>
      </c>
      <c r="C173" s="394" t="s">
        <v>3454</v>
      </c>
      <c r="D173" s="394" t="s">
        <v>3455</v>
      </c>
      <c r="E173" s="397">
        <v>3057</v>
      </c>
      <c r="F173" s="397">
        <v>1317567</v>
      </c>
      <c r="G173" s="394">
        <v>1</v>
      </c>
      <c r="H173" s="394">
        <v>431</v>
      </c>
      <c r="I173" s="397">
        <v>3073</v>
      </c>
      <c r="J173" s="397">
        <v>1330609</v>
      </c>
      <c r="K173" s="394">
        <v>1.0098985478537335</v>
      </c>
      <c r="L173" s="394">
        <v>433</v>
      </c>
      <c r="M173" s="397">
        <v>2997</v>
      </c>
      <c r="N173" s="397">
        <v>980019</v>
      </c>
      <c r="O173" s="410">
        <v>0.74380961271798707</v>
      </c>
      <c r="P173" s="398">
        <v>327</v>
      </c>
    </row>
    <row r="174" spans="1:16" ht="14.4" customHeight="1" x14ac:dyDescent="0.3">
      <c r="A174" s="393" t="s">
        <v>3409</v>
      </c>
      <c r="B174" s="394" t="s">
        <v>3350</v>
      </c>
      <c r="C174" s="394" t="s">
        <v>3456</v>
      </c>
      <c r="D174" s="394" t="s">
        <v>3457</v>
      </c>
      <c r="E174" s="397"/>
      <c r="F174" s="397"/>
      <c r="G174" s="394"/>
      <c r="H174" s="394"/>
      <c r="I174" s="397"/>
      <c r="J174" s="397"/>
      <c r="K174" s="394"/>
      <c r="L174" s="394"/>
      <c r="M174" s="397">
        <v>1</v>
      </c>
      <c r="N174" s="397">
        <v>163</v>
      </c>
      <c r="O174" s="410"/>
      <c r="P174" s="398">
        <v>163</v>
      </c>
    </row>
    <row r="175" spans="1:16" ht="14.4" customHeight="1" x14ac:dyDescent="0.3">
      <c r="A175" s="393" t="s">
        <v>3409</v>
      </c>
      <c r="B175" s="394" t="s">
        <v>3350</v>
      </c>
      <c r="C175" s="394" t="s">
        <v>3458</v>
      </c>
      <c r="D175" s="394" t="s">
        <v>3459</v>
      </c>
      <c r="E175" s="397">
        <v>118</v>
      </c>
      <c r="F175" s="397">
        <v>14514</v>
      </c>
      <c r="G175" s="394">
        <v>1</v>
      </c>
      <c r="H175" s="394">
        <v>123</v>
      </c>
      <c r="I175" s="397">
        <v>90</v>
      </c>
      <c r="J175" s="397">
        <v>11070</v>
      </c>
      <c r="K175" s="394">
        <v>0.76271186440677963</v>
      </c>
      <c r="L175" s="394">
        <v>123</v>
      </c>
      <c r="M175" s="397">
        <v>98</v>
      </c>
      <c r="N175" s="397">
        <v>12152</v>
      </c>
      <c r="O175" s="410">
        <v>0.83726057599559045</v>
      </c>
      <c r="P175" s="398">
        <v>124</v>
      </c>
    </row>
    <row r="176" spans="1:16" ht="14.4" customHeight="1" x14ac:dyDescent="0.3">
      <c r="A176" s="393" t="s">
        <v>3409</v>
      </c>
      <c r="B176" s="394" t="s">
        <v>3350</v>
      </c>
      <c r="C176" s="394" t="s">
        <v>3395</v>
      </c>
      <c r="D176" s="394" t="s">
        <v>3396</v>
      </c>
      <c r="E176" s="397">
        <v>26</v>
      </c>
      <c r="F176" s="397">
        <v>2054</v>
      </c>
      <c r="G176" s="394">
        <v>1</v>
      </c>
      <c r="H176" s="394">
        <v>79</v>
      </c>
      <c r="I176" s="397">
        <v>21</v>
      </c>
      <c r="J176" s="397">
        <v>1659</v>
      </c>
      <c r="K176" s="394">
        <v>0.80769230769230771</v>
      </c>
      <c r="L176" s="394">
        <v>79</v>
      </c>
      <c r="M176" s="397">
        <v>19</v>
      </c>
      <c r="N176" s="397">
        <v>1520</v>
      </c>
      <c r="O176" s="410">
        <v>0.74001947419668934</v>
      </c>
      <c r="P176" s="398">
        <v>80</v>
      </c>
    </row>
    <row r="177" spans="1:16" ht="14.4" customHeight="1" x14ac:dyDescent="0.3">
      <c r="A177" s="393" t="s">
        <v>3409</v>
      </c>
      <c r="B177" s="394" t="s">
        <v>3350</v>
      </c>
      <c r="C177" s="394" t="s">
        <v>3397</v>
      </c>
      <c r="D177" s="394" t="s">
        <v>3398</v>
      </c>
      <c r="E177" s="397">
        <v>2</v>
      </c>
      <c r="F177" s="397">
        <v>192</v>
      </c>
      <c r="G177" s="394">
        <v>1</v>
      </c>
      <c r="H177" s="394">
        <v>96</v>
      </c>
      <c r="I177" s="397">
        <v>5</v>
      </c>
      <c r="J177" s="397">
        <v>480</v>
      </c>
      <c r="K177" s="394">
        <v>2.5</v>
      </c>
      <c r="L177" s="394">
        <v>96</v>
      </c>
      <c r="M177" s="397">
        <v>10</v>
      </c>
      <c r="N177" s="397">
        <v>960</v>
      </c>
      <c r="O177" s="410">
        <v>5</v>
      </c>
      <c r="P177" s="398">
        <v>96</v>
      </c>
    </row>
    <row r="178" spans="1:16" ht="14.4" customHeight="1" x14ac:dyDescent="0.3">
      <c r="A178" s="393" t="s">
        <v>3409</v>
      </c>
      <c r="B178" s="394" t="s">
        <v>3350</v>
      </c>
      <c r="C178" s="394" t="s">
        <v>3460</v>
      </c>
      <c r="D178" s="394" t="s">
        <v>3461</v>
      </c>
      <c r="E178" s="397">
        <v>1141</v>
      </c>
      <c r="F178" s="397">
        <v>0</v>
      </c>
      <c r="G178" s="394"/>
      <c r="H178" s="394">
        <v>0</v>
      </c>
      <c r="I178" s="397">
        <v>1108</v>
      </c>
      <c r="J178" s="397">
        <v>0</v>
      </c>
      <c r="K178" s="394"/>
      <c r="L178" s="394">
        <v>0</v>
      </c>
      <c r="M178" s="397">
        <v>1054</v>
      </c>
      <c r="N178" s="397">
        <v>0</v>
      </c>
      <c r="O178" s="410"/>
      <c r="P178" s="398">
        <v>0</v>
      </c>
    </row>
    <row r="179" spans="1:16" ht="14.4" customHeight="1" x14ac:dyDescent="0.3">
      <c r="A179" s="393" t="s">
        <v>3409</v>
      </c>
      <c r="B179" s="394" t="s">
        <v>3350</v>
      </c>
      <c r="C179" s="394" t="s">
        <v>3403</v>
      </c>
      <c r="D179" s="394" t="s">
        <v>3404</v>
      </c>
      <c r="E179" s="397">
        <v>29</v>
      </c>
      <c r="F179" s="397">
        <v>0</v>
      </c>
      <c r="G179" s="394"/>
      <c r="H179" s="394">
        <v>0</v>
      </c>
      <c r="I179" s="397">
        <v>46</v>
      </c>
      <c r="J179" s="397">
        <v>0</v>
      </c>
      <c r="K179" s="394"/>
      <c r="L179" s="394">
        <v>0</v>
      </c>
      <c r="M179" s="397">
        <v>41</v>
      </c>
      <c r="N179" s="397">
        <v>0</v>
      </c>
      <c r="O179" s="410"/>
      <c r="P179" s="398">
        <v>0</v>
      </c>
    </row>
    <row r="180" spans="1:16" ht="14.4" customHeight="1" x14ac:dyDescent="0.3">
      <c r="A180" s="393" t="s">
        <v>3409</v>
      </c>
      <c r="B180" s="394" t="s">
        <v>3350</v>
      </c>
      <c r="C180" s="394" t="s">
        <v>3405</v>
      </c>
      <c r="D180" s="394" t="s">
        <v>3406</v>
      </c>
      <c r="E180" s="397">
        <v>1060</v>
      </c>
      <c r="F180" s="397">
        <v>0</v>
      </c>
      <c r="G180" s="394"/>
      <c r="H180" s="394">
        <v>0</v>
      </c>
      <c r="I180" s="397">
        <v>991</v>
      </c>
      <c r="J180" s="397">
        <v>0</v>
      </c>
      <c r="K180" s="394"/>
      <c r="L180" s="394">
        <v>0</v>
      </c>
      <c r="M180" s="397">
        <v>959</v>
      </c>
      <c r="N180" s="397">
        <v>0</v>
      </c>
      <c r="O180" s="410"/>
      <c r="P180" s="398">
        <v>0</v>
      </c>
    </row>
    <row r="181" spans="1:16" ht="14.4" customHeight="1" x14ac:dyDescent="0.3">
      <c r="A181" s="393" t="s">
        <v>3409</v>
      </c>
      <c r="B181" s="394" t="s">
        <v>3350</v>
      </c>
      <c r="C181" s="394" t="s">
        <v>3407</v>
      </c>
      <c r="D181" s="394" t="s">
        <v>3408</v>
      </c>
      <c r="E181" s="397">
        <v>0</v>
      </c>
      <c r="F181" s="397">
        <v>0</v>
      </c>
      <c r="G181" s="394"/>
      <c r="H181" s="394"/>
      <c r="I181" s="397"/>
      <c r="J181" s="397"/>
      <c r="K181" s="394"/>
      <c r="L181" s="394"/>
      <c r="M181" s="397"/>
      <c r="N181" s="397"/>
      <c r="O181" s="410"/>
      <c r="P181" s="398"/>
    </row>
    <row r="182" spans="1:16" ht="14.4" customHeight="1" x14ac:dyDescent="0.3">
      <c r="A182" s="393" t="s">
        <v>3462</v>
      </c>
      <c r="B182" s="394" t="s">
        <v>3232</v>
      </c>
      <c r="C182" s="394" t="s">
        <v>3239</v>
      </c>
      <c r="D182" s="394" t="s">
        <v>3240</v>
      </c>
      <c r="E182" s="397">
        <v>28</v>
      </c>
      <c r="F182" s="397">
        <v>2577.71</v>
      </c>
      <c r="G182" s="394">
        <v>1</v>
      </c>
      <c r="H182" s="394">
        <v>92.061071428571424</v>
      </c>
      <c r="I182" s="397">
        <v>47.6</v>
      </c>
      <c r="J182" s="397">
        <v>4389.0299999999988</v>
      </c>
      <c r="K182" s="394">
        <v>1.7026857171675629</v>
      </c>
      <c r="L182" s="394">
        <v>92.206512605041993</v>
      </c>
      <c r="M182" s="397">
        <v>12</v>
      </c>
      <c r="N182" s="397">
        <v>1093.92</v>
      </c>
      <c r="O182" s="410">
        <v>0.42437667542120722</v>
      </c>
      <c r="P182" s="398">
        <v>91.160000000000011</v>
      </c>
    </row>
    <row r="183" spans="1:16" ht="14.4" customHeight="1" x14ac:dyDescent="0.3">
      <c r="A183" s="393" t="s">
        <v>3462</v>
      </c>
      <c r="B183" s="394" t="s">
        <v>3232</v>
      </c>
      <c r="C183" s="394" t="s">
        <v>3241</v>
      </c>
      <c r="D183" s="394" t="s">
        <v>3242</v>
      </c>
      <c r="E183" s="397">
        <v>32.199999999999989</v>
      </c>
      <c r="F183" s="397">
        <v>2783.5600000000004</v>
      </c>
      <c r="G183" s="394">
        <v>1</v>
      </c>
      <c r="H183" s="394">
        <v>86.445962732919298</v>
      </c>
      <c r="I183" s="397">
        <v>50.600000000000009</v>
      </c>
      <c r="J183" s="397">
        <v>5891.0900000000011</v>
      </c>
      <c r="K183" s="394">
        <v>2.1163869289686588</v>
      </c>
      <c r="L183" s="394">
        <v>116.42470355731226</v>
      </c>
      <c r="M183" s="397">
        <v>52.8</v>
      </c>
      <c r="N183" s="397">
        <v>6418.1999999999989</v>
      </c>
      <c r="O183" s="410">
        <v>2.3057523459167388</v>
      </c>
      <c r="P183" s="398">
        <v>121.55681818181817</v>
      </c>
    </row>
    <row r="184" spans="1:16" ht="14.4" customHeight="1" x14ac:dyDescent="0.3">
      <c r="A184" s="393" t="s">
        <v>3462</v>
      </c>
      <c r="B184" s="394" t="s">
        <v>3232</v>
      </c>
      <c r="C184" s="394" t="s">
        <v>3243</v>
      </c>
      <c r="D184" s="394" t="s">
        <v>3244</v>
      </c>
      <c r="E184" s="397">
        <v>18.399999999999999</v>
      </c>
      <c r="F184" s="397">
        <v>2476.0399999999995</v>
      </c>
      <c r="G184" s="394">
        <v>1</v>
      </c>
      <c r="H184" s="394">
        <v>134.56739130434781</v>
      </c>
      <c r="I184" s="397">
        <v>7.1</v>
      </c>
      <c r="J184" s="397">
        <v>1101.6199999999999</v>
      </c>
      <c r="K184" s="394">
        <v>0.44491203696224624</v>
      </c>
      <c r="L184" s="394">
        <v>155.15774647887324</v>
      </c>
      <c r="M184" s="397">
        <v>16.499999999999996</v>
      </c>
      <c r="N184" s="397">
        <v>2605.7499999999991</v>
      </c>
      <c r="O184" s="410">
        <v>1.0523860680764445</v>
      </c>
      <c r="P184" s="398">
        <v>157.92424242424241</v>
      </c>
    </row>
    <row r="185" spans="1:16" ht="14.4" customHeight="1" x14ac:dyDescent="0.3">
      <c r="A185" s="393" t="s">
        <v>3462</v>
      </c>
      <c r="B185" s="394" t="s">
        <v>3232</v>
      </c>
      <c r="C185" s="394" t="s">
        <v>3412</v>
      </c>
      <c r="D185" s="394" t="s">
        <v>3413</v>
      </c>
      <c r="E185" s="397"/>
      <c r="F185" s="397"/>
      <c r="G185" s="394"/>
      <c r="H185" s="394"/>
      <c r="I185" s="397"/>
      <c r="J185" s="397"/>
      <c r="K185" s="394"/>
      <c r="L185" s="394"/>
      <c r="M185" s="397">
        <v>0.6</v>
      </c>
      <c r="N185" s="397">
        <v>30.450000000000003</v>
      </c>
      <c r="O185" s="410"/>
      <c r="P185" s="398">
        <v>50.750000000000007</v>
      </c>
    </row>
    <row r="186" spans="1:16" ht="14.4" customHeight="1" x14ac:dyDescent="0.3">
      <c r="A186" s="393" t="s">
        <v>3462</v>
      </c>
      <c r="B186" s="394" t="s">
        <v>3232</v>
      </c>
      <c r="C186" s="394" t="s">
        <v>3247</v>
      </c>
      <c r="D186" s="394" t="s">
        <v>3248</v>
      </c>
      <c r="E186" s="397"/>
      <c r="F186" s="397"/>
      <c r="G186" s="394"/>
      <c r="H186" s="394"/>
      <c r="I186" s="397"/>
      <c r="J186" s="397"/>
      <c r="K186" s="394"/>
      <c r="L186" s="394"/>
      <c r="M186" s="397">
        <v>0.4</v>
      </c>
      <c r="N186" s="397">
        <v>106.04</v>
      </c>
      <c r="O186" s="410"/>
      <c r="P186" s="398">
        <v>265.10000000000002</v>
      </c>
    </row>
    <row r="187" spans="1:16" ht="14.4" customHeight="1" x14ac:dyDescent="0.3">
      <c r="A187" s="393" t="s">
        <v>3462</v>
      </c>
      <c r="B187" s="394" t="s">
        <v>3232</v>
      </c>
      <c r="C187" s="394" t="s">
        <v>3249</v>
      </c>
      <c r="D187" s="394" t="s">
        <v>3250</v>
      </c>
      <c r="E187" s="397">
        <v>0.6</v>
      </c>
      <c r="F187" s="397">
        <v>37.11</v>
      </c>
      <c r="G187" s="394">
        <v>1</v>
      </c>
      <c r="H187" s="394">
        <v>61.85</v>
      </c>
      <c r="I187" s="397">
        <v>1.2</v>
      </c>
      <c r="J187" s="397">
        <v>75.63</v>
      </c>
      <c r="K187" s="394">
        <v>2.0379951495553756</v>
      </c>
      <c r="L187" s="394">
        <v>63.024999999999999</v>
      </c>
      <c r="M187" s="397">
        <v>0.4</v>
      </c>
      <c r="N187" s="397">
        <v>4.68</v>
      </c>
      <c r="O187" s="410">
        <v>0.12611156022635409</v>
      </c>
      <c r="P187" s="398">
        <v>11.7</v>
      </c>
    </row>
    <row r="188" spans="1:16" ht="14.4" customHeight="1" x14ac:dyDescent="0.3">
      <c r="A188" s="393" t="s">
        <v>3462</v>
      </c>
      <c r="B188" s="394" t="s">
        <v>3232</v>
      </c>
      <c r="C188" s="394" t="s">
        <v>3255</v>
      </c>
      <c r="D188" s="394" t="s">
        <v>3256</v>
      </c>
      <c r="E188" s="397"/>
      <c r="F188" s="397"/>
      <c r="G188" s="394"/>
      <c r="H188" s="394"/>
      <c r="I188" s="397">
        <v>0.1</v>
      </c>
      <c r="J188" s="397">
        <v>19.559999999999999</v>
      </c>
      <c r="K188" s="394"/>
      <c r="L188" s="394">
        <v>195.59999999999997</v>
      </c>
      <c r="M188" s="397">
        <v>0.1</v>
      </c>
      <c r="N188" s="397">
        <v>19.73</v>
      </c>
      <c r="O188" s="410"/>
      <c r="P188" s="398">
        <v>197.29999999999998</v>
      </c>
    </row>
    <row r="189" spans="1:16" ht="14.4" customHeight="1" x14ac:dyDescent="0.3">
      <c r="A189" s="393" t="s">
        <v>3462</v>
      </c>
      <c r="B189" s="394" t="s">
        <v>3232</v>
      </c>
      <c r="C189" s="394" t="s">
        <v>3257</v>
      </c>
      <c r="D189" s="394" t="s">
        <v>3258</v>
      </c>
      <c r="E189" s="397">
        <v>3.4</v>
      </c>
      <c r="F189" s="397">
        <v>215.60999999999999</v>
      </c>
      <c r="G189" s="394">
        <v>1</v>
      </c>
      <c r="H189" s="394">
        <v>63.414705882352941</v>
      </c>
      <c r="I189" s="397">
        <v>3.8</v>
      </c>
      <c r="J189" s="397">
        <v>155.91000000000003</v>
      </c>
      <c r="K189" s="394">
        <v>0.72311117295116201</v>
      </c>
      <c r="L189" s="394">
        <v>41.028947368421058</v>
      </c>
      <c r="M189" s="397">
        <v>7</v>
      </c>
      <c r="N189" s="397">
        <v>238.90999999999997</v>
      </c>
      <c r="O189" s="410">
        <v>1.1080654886137007</v>
      </c>
      <c r="P189" s="398">
        <v>34.129999999999995</v>
      </c>
    </row>
    <row r="190" spans="1:16" ht="14.4" customHeight="1" x14ac:dyDescent="0.3">
      <c r="A190" s="393" t="s">
        <v>3462</v>
      </c>
      <c r="B190" s="394" t="s">
        <v>3232</v>
      </c>
      <c r="C190" s="394" t="s">
        <v>3259</v>
      </c>
      <c r="D190" s="394" t="s">
        <v>3260</v>
      </c>
      <c r="E190" s="397">
        <v>51.700000000000024</v>
      </c>
      <c r="F190" s="397">
        <v>5176.0500000000038</v>
      </c>
      <c r="G190" s="394">
        <v>1</v>
      </c>
      <c r="H190" s="394">
        <v>100.11702127659578</v>
      </c>
      <c r="I190" s="397">
        <v>64.800000000000082</v>
      </c>
      <c r="J190" s="397">
        <v>6771.4799999999914</v>
      </c>
      <c r="K190" s="394">
        <v>1.3082331121221755</v>
      </c>
      <c r="L190" s="394">
        <v>104.49814814814788</v>
      </c>
      <c r="M190" s="397">
        <v>50.900000000000006</v>
      </c>
      <c r="N190" s="397">
        <v>5365.869999999999</v>
      </c>
      <c r="O190" s="410">
        <v>1.0366727523884034</v>
      </c>
      <c r="P190" s="398">
        <v>105.41984282907659</v>
      </c>
    </row>
    <row r="191" spans="1:16" ht="14.4" customHeight="1" x14ac:dyDescent="0.3">
      <c r="A191" s="393" t="s">
        <v>3462</v>
      </c>
      <c r="B191" s="394" t="s">
        <v>3232</v>
      </c>
      <c r="C191" s="394" t="s">
        <v>3261</v>
      </c>
      <c r="D191" s="394" t="s">
        <v>3262</v>
      </c>
      <c r="E191" s="397">
        <v>0.2</v>
      </c>
      <c r="F191" s="397">
        <v>4.6100000000000003</v>
      </c>
      <c r="G191" s="394">
        <v>1</v>
      </c>
      <c r="H191" s="394">
        <v>23.05</v>
      </c>
      <c r="I191" s="397">
        <v>0.8</v>
      </c>
      <c r="J191" s="397">
        <v>45.56</v>
      </c>
      <c r="K191" s="394">
        <v>9.8828633405639916</v>
      </c>
      <c r="L191" s="394">
        <v>56.95</v>
      </c>
      <c r="M191" s="397">
        <v>0.60000000000000009</v>
      </c>
      <c r="N191" s="397">
        <v>34.47</v>
      </c>
      <c r="O191" s="410">
        <v>7.4772234273318867</v>
      </c>
      <c r="P191" s="398">
        <v>57.449999999999989</v>
      </c>
    </row>
    <row r="192" spans="1:16" ht="14.4" customHeight="1" x14ac:dyDescent="0.3">
      <c r="A192" s="393" t="s">
        <v>3462</v>
      </c>
      <c r="B192" s="394" t="s">
        <v>3232</v>
      </c>
      <c r="C192" s="394" t="s">
        <v>3263</v>
      </c>
      <c r="D192" s="394" t="s">
        <v>3264</v>
      </c>
      <c r="E192" s="397">
        <v>1</v>
      </c>
      <c r="F192" s="397">
        <v>40.18</v>
      </c>
      <c r="G192" s="394">
        <v>1</v>
      </c>
      <c r="H192" s="394">
        <v>40.18</v>
      </c>
      <c r="I192" s="397">
        <v>2</v>
      </c>
      <c r="J192" s="397">
        <v>38.4</v>
      </c>
      <c r="K192" s="394">
        <v>0.95569935291189645</v>
      </c>
      <c r="L192" s="394">
        <v>19.2</v>
      </c>
      <c r="M192" s="397"/>
      <c r="N192" s="397"/>
      <c r="O192" s="410"/>
      <c r="P192" s="398"/>
    </row>
    <row r="193" spans="1:16" ht="14.4" customHeight="1" x14ac:dyDescent="0.3">
      <c r="A193" s="393" t="s">
        <v>3462</v>
      </c>
      <c r="B193" s="394" t="s">
        <v>3232</v>
      </c>
      <c r="C193" s="394" t="s">
        <v>3265</v>
      </c>
      <c r="D193" s="394" t="s">
        <v>3266</v>
      </c>
      <c r="E193" s="397"/>
      <c r="F193" s="397"/>
      <c r="G193" s="394"/>
      <c r="H193" s="394"/>
      <c r="I193" s="397">
        <v>3.3000000000000007</v>
      </c>
      <c r="J193" s="397">
        <v>1457.2600000000002</v>
      </c>
      <c r="K193" s="394"/>
      <c r="L193" s="394">
        <v>441.59393939393937</v>
      </c>
      <c r="M193" s="397"/>
      <c r="N193" s="397"/>
      <c r="O193" s="410"/>
      <c r="P193" s="398"/>
    </row>
    <row r="194" spans="1:16" ht="14.4" customHeight="1" x14ac:dyDescent="0.3">
      <c r="A194" s="393" t="s">
        <v>3462</v>
      </c>
      <c r="B194" s="394" t="s">
        <v>3232</v>
      </c>
      <c r="C194" s="394" t="s">
        <v>3463</v>
      </c>
      <c r="D194" s="394" t="s">
        <v>3464</v>
      </c>
      <c r="E194" s="397"/>
      <c r="F194" s="397"/>
      <c r="G194" s="394"/>
      <c r="H194" s="394"/>
      <c r="I194" s="397"/>
      <c r="J194" s="397"/>
      <c r="K194" s="394"/>
      <c r="L194" s="394"/>
      <c r="M194" s="397">
        <v>0.2</v>
      </c>
      <c r="N194" s="397">
        <v>18.260000000000002</v>
      </c>
      <c r="O194" s="410"/>
      <c r="P194" s="398">
        <v>91.3</v>
      </c>
    </row>
    <row r="195" spans="1:16" ht="14.4" customHeight="1" x14ac:dyDescent="0.3">
      <c r="A195" s="393" t="s">
        <v>3462</v>
      </c>
      <c r="B195" s="394" t="s">
        <v>3232</v>
      </c>
      <c r="C195" s="394" t="s">
        <v>3273</v>
      </c>
      <c r="D195" s="394" t="s">
        <v>3274</v>
      </c>
      <c r="E195" s="397">
        <v>0.55999999999999994</v>
      </c>
      <c r="F195" s="397">
        <v>69.790000000000006</v>
      </c>
      <c r="G195" s="394">
        <v>1</v>
      </c>
      <c r="H195" s="394">
        <v>124.62500000000003</v>
      </c>
      <c r="I195" s="397">
        <v>0.55999999999999994</v>
      </c>
      <c r="J195" s="397">
        <v>72.87</v>
      </c>
      <c r="K195" s="394">
        <v>1.0441323971915748</v>
      </c>
      <c r="L195" s="394">
        <v>130.12500000000003</v>
      </c>
      <c r="M195" s="397">
        <v>0.79999999999999993</v>
      </c>
      <c r="N195" s="397">
        <v>105</v>
      </c>
      <c r="O195" s="410">
        <v>1.5045135406218655</v>
      </c>
      <c r="P195" s="398">
        <v>131.25</v>
      </c>
    </row>
    <row r="196" spans="1:16" ht="14.4" customHeight="1" x14ac:dyDescent="0.3">
      <c r="A196" s="393" t="s">
        <v>3462</v>
      </c>
      <c r="B196" s="394" t="s">
        <v>3232</v>
      </c>
      <c r="C196" s="394" t="s">
        <v>3275</v>
      </c>
      <c r="D196" s="394" t="s">
        <v>3276</v>
      </c>
      <c r="E196" s="397">
        <v>0.1</v>
      </c>
      <c r="F196" s="397">
        <v>17.600000000000001</v>
      </c>
      <c r="G196" s="394">
        <v>1</v>
      </c>
      <c r="H196" s="394">
        <v>176</v>
      </c>
      <c r="I196" s="397">
        <v>1.8000000000000003</v>
      </c>
      <c r="J196" s="397">
        <v>328.94</v>
      </c>
      <c r="K196" s="394">
        <v>18.689772727272725</v>
      </c>
      <c r="L196" s="394">
        <v>182.74444444444441</v>
      </c>
      <c r="M196" s="397">
        <v>0.60000000000000009</v>
      </c>
      <c r="N196" s="397">
        <v>110.58</v>
      </c>
      <c r="O196" s="410">
        <v>6.2829545454545448</v>
      </c>
      <c r="P196" s="398">
        <v>184.29999999999998</v>
      </c>
    </row>
    <row r="197" spans="1:16" ht="14.4" customHeight="1" x14ac:dyDescent="0.3">
      <c r="A197" s="393" t="s">
        <v>3462</v>
      </c>
      <c r="B197" s="394" t="s">
        <v>3232</v>
      </c>
      <c r="C197" s="394" t="s">
        <v>3277</v>
      </c>
      <c r="D197" s="394" t="s">
        <v>3278</v>
      </c>
      <c r="E197" s="397">
        <v>1</v>
      </c>
      <c r="F197" s="397">
        <v>131.24</v>
      </c>
      <c r="G197" s="394">
        <v>1</v>
      </c>
      <c r="H197" s="394">
        <v>131.24</v>
      </c>
      <c r="I197" s="397">
        <v>7</v>
      </c>
      <c r="J197" s="397">
        <v>814.59</v>
      </c>
      <c r="K197" s="394">
        <v>6.206872904602255</v>
      </c>
      <c r="L197" s="394">
        <v>116.37</v>
      </c>
      <c r="M197" s="397">
        <v>5</v>
      </c>
      <c r="N197" s="397">
        <v>573.67999999999995</v>
      </c>
      <c r="O197" s="410">
        <v>4.371228284059737</v>
      </c>
      <c r="P197" s="398">
        <v>114.73599999999999</v>
      </c>
    </row>
    <row r="198" spans="1:16" ht="14.4" customHeight="1" x14ac:dyDescent="0.3">
      <c r="A198" s="393" t="s">
        <v>3462</v>
      </c>
      <c r="B198" s="394" t="s">
        <v>3232</v>
      </c>
      <c r="C198" s="394" t="s">
        <v>3279</v>
      </c>
      <c r="D198" s="394" t="s">
        <v>3280</v>
      </c>
      <c r="E198" s="397"/>
      <c r="F198" s="397"/>
      <c r="G198" s="394"/>
      <c r="H198" s="394"/>
      <c r="I198" s="397">
        <v>2</v>
      </c>
      <c r="J198" s="397">
        <v>101.02</v>
      </c>
      <c r="K198" s="394"/>
      <c r="L198" s="394">
        <v>50.51</v>
      </c>
      <c r="M198" s="397"/>
      <c r="N198" s="397"/>
      <c r="O198" s="410"/>
      <c r="P198" s="398"/>
    </row>
    <row r="199" spans="1:16" ht="14.4" customHeight="1" x14ac:dyDescent="0.3">
      <c r="A199" s="393" t="s">
        <v>3462</v>
      </c>
      <c r="B199" s="394" t="s">
        <v>3232</v>
      </c>
      <c r="C199" s="394" t="s">
        <v>3465</v>
      </c>
      <c r="D199" s="394" t="s">
        <v>3466</v>
      </c>
      <c r="E199" s="397"/>
      <c r="F199" s="397"/>
      <c r="G199" s="394"/>
      <c r="H199" s="394"/>
      <c r="I199" s="397">
        <v>2</v>
      </c>
      <c r="J199" s="397">
        <v>1394.8</v>
      </c>
      <c r="K199" s="394"/>
      <c r="L199" s="394">
        <v>697.4</v>
      </c>
      <c r="M199" s="397">
        <v>0.25</v>
      </c>
      <c r="N199" s="397">
        <v>175.87</v>
      </c>
      <c r="O199" s="410"/>
      <c r="P199" s="398">
        <v>703.48</v>
      </c>
    </row>
    <row r="200" spans="1:16" ht="14.4" customHeight="1" x14ac:dyDescent="0.3">
      <c r="A200" s="393" t="s">
        <v>3462</v>
      </c>
      <c r="B200" s="394" t="s">
        <v>3232</v>
      </c>
      <c r="C200" s="394" t="s">
        <v>3282</v>
      </c>
      <c r="D200" s="394" t="s">
        <v>3283</v>
      </c>
      <c r="E200" s="397"/>
      <c r="F200" s="397"/>
      <c r="G200" s="394"/>
      <c r="H200" s="394"/>
      <c r="I200" s="397">
        <v>0.05</v>
      </c>
      <c r="J200" s="397">
        <v>4.68</v>
      </c>
      <c r="K200" s="394"/>
      <c r="L200" s="394">
        <v>93.6</v>
      </c>
      <c r="M200" s="397"/>
      <c r="N200" s="397"/>
      <c r="O200" s="410"/>
      <c r="P200" s="398"/>
    </row>
    <row r="201" spans="1:16" ht="14.4" customHeight="1" x14ac:dyDescent="0.3">
      <c r="A201" s="393" t="s">
        <v>3462</v>
      </c>
      <c r="B201" s="394" t="s">
        <v>3232</v>
      </c>
      <c r="C201" s="394" t="s">
        <v>3284</v>
      </c>
      <c r="D201" s="394" t="s">
        <v>3285</v>
      </c>
      <c r="E201" s="397"/>
      <c r="F201" s="397"/>
      <c r="G201" s="394"/>
      <c r="H201" s="394"/>
      <c r="I201" s="397"/>
      <c r="J201" s="397"/>
      <c r="K201" s="394"/>
      <c r="L201" s="394"/>
      <c r="M201" s="397">
        <v>1</v>
      </c>
      <c r="N201" s="397">
        <v>139.47999999999999</v>
      </c>
      <c r="O201" s="410"/>
      <c r="P201" s="398">
        <v>139.47999999999999</v>
      </c>
    </row>
    <row r="202" spans="1:16" ht="14.4" customHeight="1" x14ac:dyDescent="0.3">
      <c r="A202" s="393" t="s">
        <v>3462</v>
      </c>
      <c r="B202" s="394" t="s">
        <v>3232</v>
      </c>
      <c r="C202" s="394" t="s">
        <v>3286</v>
      </c>
      <c r="D202" s="394" t="s">
        <v>3287</v>
      </c>
      <c r="E202" s="397">
        <v>20.2</v>
      </c>
      <c r="F202" s="397">
        <v>741.6</v>
      </c>
      <c r="G202" s="394">
        <v>1</v>
      </c>
      <c r="H202" s="394">
        <v>36.712871287128714</v>
      </c>
      <c r="I202" s="397">
        <v>57.400000000000027</v>
      </c>
      <c r="J202" s="397">
        <v>2223.2600000000002</v>
      </c>
      <c r="K202" s="394">
        <v>2.9979234088457392</v>
      </c>
      <c r="L202" s="394">
        <v>38.7327526132404</v>
      </c>
      <c r="M202" s="397">
        <v>35.799999999999997</v>
      </c>
      <c r="N202" s="397">
        <v>1159.9600000000005</v>
      </c>
      <c r="O202" s="410">
        <v>1.5641316073354914</v>
      </c>
      <c r="P202" s="398">
        <v>32.401117318435773</v>
      </c>
    </row>
    <row r="203" spans="1:16" ht="14.4" customHeight="1" x14ac:dyDescent="0.3">
      <c r="A203" s="393" t="s">
        <v>3462</v>
      </c>
      <c r="B203" s="394" t="s">
        <v>3232</v>
      </c>
      <c r="C203" s="394" t="s">
        <v>3288</v>
      </c>
      <c r="D203" s="394" t="s">
        <v>3260</v>
      </c>
      <c r="E203" s="397"/>
      <c r="F203" s="397"/>
      <c r="G203" s="394"/>
      <c r="H203" s="394"/>
      <c r="I203" s="397"/>
      <c r="J203" s="397"/>
      <c r="K203" s="394"/>
      <c r="L203" s="394"/>
      <c r="M203" s="397">
        <v>4.8</v>
      </c>
      <c r="N203" s="397">
        <v>370.08000000000004</v>
      </c>
      <c r="O203" s="410"/>
      <c r="P203" s="398">
        <v>77.100000000000009</v>
      </c>
    </row>
    <row r="204" spans="1:16" ht="14.4" customHeight="1" x14ac:dyDescent="0.3">
      <c r="A204" s="393" t="s">
        <v>3462</v>
      </c>
      <c r="B204" s="394" t="s">
        <v>3232</v>
      </c>
      <c r="C204" s="394" t="s">
        <v>3289</v>
      </c>
      <c r="D204" s="394" t="s">
        <v>3290</v>
      </c>
      <c r="E204" s="397">
        <v>1.6</v>
      </c>
      <c r="F204" s="397">
        <v>168.03</v>
      </c>
      <c r="G204" s="394">
        <v>1</v>
      </c>
      <c r="H204" s="394">
        <v>105.01875</v>
      </c>
      <c r="I204" s="397">
        <v>11.299999999999994</v>
      </c>
      <c r="J204" s="397">
        <v>1238.7900000000006</v>
      </c>
      <c r="K204" s="394">
        <v>7.3724334940189289</v>
      </c>
      <c r="L204" s="394">
        <v>109.6274336283187</v>
      </c>
      <c r="M204" s="397">
        <v>16.700000000000003</v>
      </c>
      <c r="N204" s="397">
        <v>1847.1399999999994</v>
      </c>
      <c r="O204" s="410">
        <v>10.992917931321784</v>
      </c>
      <c r="P204" s="398">
        <v>110.60718562874246</v>
      </c>
    </row>
    <row r="205" spans="1:16" ht="14.4" customHeight="1" x14ac:dyDescent="0.3">
      <c r="A205" s="393" t="s">
        <v>3462</v>
      </c>
      <c r="B205" s="394" t="s">
        <v>3232</v>
      </c>
      <c r="C205" s="394" t="s">
        <v>3291</v>
      </c>
      <c r="D205" s="394" t="s">
        <v>3292</v>
      </c>
      <c r="E205" s="397">
        <v>13</v>
      </c>
      <c r="F205" s="397">
        <v>197.57</v>
      </c>
      <c r="G205" s="394">
        <v>1</v>
      </c>
      <c r="H205" s="394">
        <v>15.197692307692307</v>
      </c>
      <c r="I205" s="397">
        <v>51</v>
      </c>
      <c r="J205" s="397">
        <v>622.29999999999984</v>
      </c>
      <c r="K205" s="394">
        <v>3.1497697018778146</v>
      </c>
      <c r="L205" s="394">
        <v>12.201960784313723</v>
      </c>
      <c r="M205" s="397"/>
      <c r="N205" s="397"/>
      <c r="O205" s="410"/>
      <c r="P205" s="398"/>
    </row>
    <row r="206" spans="1:16" ht="14.4" customHeight="1" x14ac:dyDescent="0.3">
      <c r="A206" s="393" t="s">
        <v>3462</v>
      </c>
      <c r="B206" s="394" t="s">
        <v>3232</v>
      </c>
      <c r="C206" s="394" t="s">
        <v>3295</v>
      </c>
      <c r="D206" s="394" t="s">
        <v>3296</v>
      </c>
      <c r="E206" s="397"/>
      <c r="F206" s="397"/>
      <c r="G206" s="394"/>
      <c r="H206" s="394"/>
      <c r="I206" s="397"/>
      <c r="J206" s="397"/>
      <c r="K206" s="394"/>
      <c r="L206" s="394"/>
      <c r="M206" s="397">
        <v>11.599999999999998</v>
      </c>
      <c r="N206" s="397">
        <v>906.16999999999985</v>
      </c>
      <c r="O206" s="410"/>
      <c r="P206" s="398">
        <v>78.118103448275861</v>
      </c>
    </row>
    <row r="207" spans="1:16" ht="14.4" customHeight="1" x14ac:dyDescent="0.3">
      <c r="A207" s="393" t="s">
        <v>3462</v>
      </c>
      <c r="B207" s="394" t="s">
        <v>3232</v>
      </c>
      <c r="C207" s="394" t="s">
        <v>3297</v>
      </c>
      <c r="D207" s="394" t="s">
        <v>3298</v>
      </c>
      <c r="E207" s="397"/>
      <c r="F207" s="397"/>
      <c r="G207" s="394"/>
      <c r="H207" s="394"/>
      <c r="I207" s="397">
        <v>1</v>
      </c>
      <c r="J207" s="397">
        <v>58.87</v>
      </c>
      <c r="K207" s="394"/>
      <c r="L207" s="394">
        <v>58.87</v>
      </c>
      <c r="M207" s="397"/>
      <c r="N207" s="397"/>
      <c r="O207" s="410"/>
      <c r="P207" s="398"/>
    </row>
    <row r="208" spans="1:16" ht="14.4" customHeight="1" x14ac:dyDescent="0.3">
      <c r="A208" s="393" t="s">
        <v>3462</v>
      </c>
      <c r="B208" s="394" t="s">
        <v>3232</v>
      </c>
      <c r="C208" s="394" t="s">
        <v>3299</v>
      </c>
      <c r="D208" s="394" t="s">
        <v>3298</v>
      </c>
      <c r="E208" s="397">
        <v>3</v>
      </c>
      <c r="F208" s="397">
        <v>189.24</v>
      </c>
      <c r="G208" s="394">
        <v>1</v>
      </c>
      <c r="H208" s="394">
        <v>63.080000000000005</v>
      </c>
      <c r="I208" s="397">
        <v>11</v>
      </c>
      <c r="J208" s="397">
        <v>2253.61</v>
      </c>
      <c r="K208" s="394">
        <v>11.908740224054112</v>
      </c>
      <c r="L208" s="394">
        <v>204.87363636363636</v>
      </c>
      <c r="M208" s="397"/>
      <c r="N208" s="397"/>
      <c r="O208" s="410"/>
      <c r="P208" s="398"/>
    </row>
    <row r="209" spans="1:16" ht="14.4" customHeight="1" x14ac:dyDescent="0.3">
      <c r="A209" s="393" t="s">
        <v>3462</v>
      </c>
      <c r="B209" s="394" t="s">
        <v>3232</v>
      </c>
      <c r="C209" s="394" t="s">
        <v>3300</v>
      </c>
      <c r="D209" s="394" t="s">
        <v>3301</v>
      </c>
      <c r="E209" s="397">
        <v>0.2</v>
      </c>
      <c r="F209" s="397">
        <v>24.52</v>
      </c>
      <c r="G209" s="394">
        <v>1</v>
      </c>
      <c r="H209" s="394">
        <v>122.6</v>
      </c>
      <c r="I209" s="397"/>
      <c r="J209" s="397"/>
      <c r="K209" s="394"/>
      <c r="L209" s="394"/>
      <c r="M209" s="397"/>
      <c r="N209" s="397"/>
      <c r="O209" s="410"/>
      <c r="P209" s="398"/>
    </row>
    <row r="210" spans="1:16" ht="14.4" customHeight="1" x14ac:dyDescent="0.3">
      <c r="A210" s="393" t="s">
        <v>3462</v>
      </c>
      <c r="B210" s="394" t="s">
        <v>3232</v>
      </c>
      <c r="C210" s="394" t="s">
        <v>3302</v>
      </c>
      <c r="D210" s="394" t="s">
        <v>3292</v>
      </c>
      <c r="E210" s="397">
        <v>147</v>
      </c>
      <c r="F210" s="397">
        <v>1865.17</v>
      </c>
      <c r="G210" s="394">
        <v>1</v>
      </c>
      <c r="H210" s="394">
        <v>12.688231292517008</v>
      </c>
      <c r="I210" s="397">
        <v>193</v>
      </c>
      <c r="J210" s="397">
        <v>1888.77</v>
      </c>
      <c r="K210" s="394">
        <v>1.0126530021392151</v>
      </c>
      <c r="L210" s="394">
        <v>9.7863730569948189</v>
      </c>
      <c r="M210" s="397">
        <v>523</v>
      </c>
      <c r="N210" s="397">
        <v>1976.9399999999991</v>
      </c>
      <c r="O210" s="410">
        <v>1.0599248325889861</v>
      </c>
      <c r="P210" s="398">
        <v>3.7799999999999985</v>
      </c>
    </row>
    <row r="211" spans="1:16" ht="14.4" customHeight="1" x14ac:dyDescent="0.3">
      <c r="A211" s="393" t="s">
        <v>3462</v>
      </c>
      <c r="B211" s="394" t="s">
        <v>3232</v>
      </c>
      <c r="C211" s="394" t="s">
        <v>3303</v>
      </c>
      <c r="D211" s="394" t="s">
        <v>3292</v>
      </c>
      <c r="E211" s="397">
        <v>29</v>
      </c>
      <c r="F211" s="397">
        <v>420.65999999999997</v>
      </c>
      <c r="G211" s="394">
        <v>1</v>
      </c>
      <c r="H211" s="394">
        <v>14.505517241379309</v>
      </c>
      <c r="I211" s="397">
        <v>31</v>
      </c>
      <c r="J211" s="397">
        <v>538.27</v>
      </c>
      <c r="K211" s="394">
        <v>1.2795844625112918</v>
      </c>
      <c r="L211" s="394">
        <v>17.363548387096774</v>
      </c>
      <c r="M211" s="397">
        <v>1</v>
      </c>
      <c r="N211" s="397">
        <v>18.91</v>
      </c>
      <c r="O211" s="410">
        <v>4.4953168829933915E-2</v>
      </c>
      <c r="P211" s="398">
        <v>18.91</v>
      </c>
    </row>
    <row r="212" spans="1:16" ht="14.4" customHeight="1" x14ac:dyDescent="0.3">
      <c r="A212" s="393" t="s">
        <v>3462</v>
      </c>
      <c r="B212" s="394" t="s">
        <v>3232</v>
      </c>
      <c r="C212" s="394" t="s">
        <v>3306</v>
      </c>
      <c r="D212" s="394" t="s">
        <v>3307</v>
      </c>
      <c r="E212" s="397"/>
      <c r="F212" s="397"/>
      <c r="G212" s="394"/>
      <c r="H212" s="394"/>
      <c r="I212" s="397">
        <v>0.30000000000000004</v>
      </c>
      <c r="J212" s="397">
        <v>23.04</v>
      </c>
      <c r="K212" s="394"/>
      <c r="L212" s="394">
        <v>76.799999999999983</v>
      </c>
      <c r="M212" s="397">
        <v>1.8</v>
      </c>
      <c r="N212" s="397">
        <v>139.5</v>
      </c>
      <c r="O212" s="410"/>
      <c r="P212" s="398">
        <v>77.5</v>
      </c>
    </row>
    <row r="213" spans="1:16" ht="14.4" customHeight="1" x14ac:dyDescent="0.3">
      <c r="A213" s="393" t="s">
        <v>3462</v>
      </c>
      <c r="B213" s="394" t="s">
        <v>3232</v>
      </c>
      <c r="C213" s="394" t="s">
        <v>3312</v>
      </c>
      <c r="D213" s="394" t="s">
        <v>3313</v>
      </c>
      <c r="E213" s="397"/>
      <c r="F213" s="397"/>
      <c r="G213" s="394"/>
      <c r="H213" s="394"/>
      <c r="I213" s="397"/>
      <c r="J213" s="397"/>
      <c r="K213" s="394"/>
      <c r="L213" s="394"/>
      <c r="M213" s="397">
        <v>1</v>
      </c>
      <c r="N213" s="397">
        <v>17.64</v>
      </c>
      <c r="O213" s="410"/>
      <c r="P213" s="398">
        <v>17.64</v>
      </c>
    </row>
    <row r="214" spans="1:16" ht="14.4" customHeight="1" x14ac:dyDescent="0.3">
      <c r="A214" s="393" t="s">
        <v>3462</v>
      </c>
      <c r="B214" s="394" t="s">
        <v>3232</v>
      </c>
      <c r="C214" s="394" t="s">
        <v>3314</v>
      </c>
      <c r="D214" s="394" t="s">
        <v>3315</v>
      </c>
      <c r="E214" s="397">
        <v>20.199999999999996</v>
      </c>
      <c r="F214" s="397">
        <v>1329.3300000000002</v>
      </c>
      <c r="G214" s="394">
        <v>1</v>
      </c>
      <c r="H214" s="394">
        <v>65.808415841584178</v>
      </c>
      <c r="I214" s="397">
        <v>18.399999999999991</v>
      </c>
      <c r="J214" s="397">
        <v>1314.02</v>
      </c>
      <c r="K214" s="394">
        <v>0.98848291996720139</v>
      </c>
      <c r="L214" s="394">
        <v>71.414130434782635</v>
      </c>
      <c r="M214" s="397">
        <v>24.999999999999993</v>
      </c>
      <c r="N214" s="397">
        <v>1637.8000000000002</v>
      </c>
      <c r="O214" s="410">
        <v>1.232049227806489</v>
      </c>
      <c r="P214" s="398">
        <v>65.512000000000029</v>
      </c>
    </row>
    <row r="215" spans="1:16" ht="14.4" customHeight="1" x14ac:dyDescent="0.3">
      <c r="A215" s="393" t="s">
        <v>3462</v>
      </c>
      <c r="B215" s="394" t="s">
        <v>3232</v>
      </c>
      <c r="C215" s="394" t="s">
        <v>3316</v>
      </c>
      <c r="D215" s="394" t="s">
        <v>3317</v>
      </c>
      <c r="E215" s="397">
        <v>0.2</v>
      </c>
      <c r="F215" s="397">
        <v>97.71</v>
      </c>
      <c r="G215" s="394">
        <v>1</v>
      </c>
      <c r="H215" s="394">
        <v>488.54999999999995</v>
      </c>
      <c r="I215" s="397">
        <v>0.2</v>
      </c>
      <c r="J215" s="397">
        <v>101.44</v>
      </c>
      <c r="K215" s="394">
        <v>1.0381741889264149</v>
      </c>
      <c r="L215" s="394">
        <v>507.2</v>
      </c>
      <c r="M215" s="397">
        <v>0.6</v>
      </c>
      <c r="N215" s="397">
        <v>276.19</v>
      </c>
      <c r="O215" s="410">
        <v>2.826629822945451</v>
      </c>
      <c r="P215" s="398">
        <v>460.31666666666666</v>
      </c>
    </row>
    <row r="216" spans="1:16" ht="14.4" customHeight="1" x14ac:dyDescent="0.3">
      <c r="A216" s="393" t="s">
        <v>3462</v>
      </c>
      <c r="B216" s="394" t="s">
        <v>3232</v>
      </c>
      <c r="C216" s="394" t="s">
        <v>3433</v>
      </c>
      <c r="D216" s="394" t="s">
        <v>3434</v>
      </c>
      <c r="E216" s="397"/>
      <c r="F216" s="397"/>
      <c r="G216" s="394"/>
      <c r="H216" s="394"/>
      <c r="I216" s="397">
        <v>0.2</v>
      </c>
      <c r="J216" s="397">
        <v>202.87</v>
      </c>
      <c r="K216" s="394"/>
      <c r="L216" s="394">
        <v>1014.35</v>
      </c>
      <c r="M216" s="397"/>
      <c r="N216" s="397"/>
      <c r="O216" s="410"/>
      <c r="P216" s="398"/>
    </row>
    <row r="217" spans="1:16" ht="14.4" customHeight="1" x14ac:dyDescent="0.3">
      <c r="A217" s="393" t="s">
        <v>3462</v>
      </c>
      <c r="B217" s="394" t="s">
        <v>3232</v>
      </c>
      <c r="C217" s="394" t="s">
        <v>3318</v>
      </c>
      <c r="D217" s="394" t="s">
        <v>3319</v>
      </c>
      <c r="E217" s="397">
        <v>13.2</v>
      </c>
      <c r="F217" s="397">
        <v>687.87</v>
      </c>
      <c r="G217" s="394">
        <v>1</v>
      </c>
      <c r="H217" s="394">
        <v>52.111363636363642</v>
      </c>
      <c r="I217" s="397">
        <v>28.599999999999998</v>
      </c>
      <c r="J217" s="397">
        <v>1717.7099999999996</v>
      </c>
      <c r="K217" s="394">
        <v>2.4971433555759077</v>
      </c>
      <c r="L217" s="394">
        <v>60.059790209790201</v>
      </c>
      <c r="M217" s="397">
        <v>30.999999999999996</v>
      </c>
      <c r="N217" s="397">
        <v>1943.8799999999997</v>
      </c>
      <c r="O217" s="410">
        <v>2.8259409481442708</v>
      </c>
      <c r="P217" s="398">
        <v>62.705806451612901</v>
      </c>
    </row>
    <row r="218" spans="1:16" ht="14.4" customHeight="1" x14ac:dyDescent="0.3">
      <c r="A218" s="393" t="s">
        <v>3462</v>
      </c>
      <c r="B218" s="394" t="s">
        <v>3232</v>
      </c>
      <c r="C218" s="394" t="s">
        <v>3320</v>
      </c>
      <c r="D218" s="394" t="s">
        <v>3321</v>
      </c>
      <c r="E218" s="397">
        <v>0.04</v>
      </c>
      <c r="F218" s="397">
        <v>14.68</v>
      </c>
      <c r="G218" s="394">
        <v>1</v>
      </c>
      <c r="H218" s="394">
        <v>367</v>
      </c>
      <c r="I218" s="397">
        <v>0.04</v>
      </c>
      <c r="J218" s="397">
        <v>15.28</v>
      </c>
      <c r="K218" s="394">
        <v>1.0408719346049047</v>
      </c>
      <c r="L218" s="394">
        <v>382</v>
      </c>
      <c r="M218" s="397">
        <v>0.04</v>
      </c>
      <c r="N218" s="397">
        <v>15.42</v>
      </c>
      <c r="O218" s="410">
        <v>1.050408719346049</v>
      </c>
      <c r="P218" s="398">
        <v>385.5</v>
      </c>
    </row>
    <row r="219" spans="1:16" ht="14.4" customHeight="1" x14ac:dyDescent="0.3">
      <c r="A219" s="393" t="s">
        <v>3462</v>
      </c>
      <c r="B219" s="394" t="s">
        <v>3232</v>
      </c>
      <c r="C219" s="394" t="s">
        <v>3332</v>
      </c>
      <c r="D219" s="394" t="s">
        <v>3333</v>
      </c>
      <c r="E219" s="397"/>
      <c r="F219" s="397"/>
      <c r="G219" s="394"/>
      <c r="H219" s="394"/>
      <c r="I219" s="397">
        <v>1</v>
      </c>
      <c r="J219" s="397">
        <v>17.82</v>
      </c>
      <c r="K219" s="394"/>
      <c r="L219" s="394">
        <v>17.82</v>
      </c>
      <c r="M219" s="397">
        <v>1</v>
      </c>
      <c r="N219" s="397">
        <v>19.329999999999998</v>
      </c>
      <c r="O219" s="410"/>
      <c r="P219" s="398">
        <v>19.329999999999998</v>
      </c>
    </row>
    <row r="220" spans="1:16" ht="14.4" customHeight="1" x14ac:dyDescent="0.3">
      <c r="A220" s="393" t="s">
        <v>3462</v>
      </c>
      <c r="B220" s="394" t="s">
        <v>3232</v>
      </c>
      <c r="C220" s="394" t="s">
        <v>3334</v>
      </c>
      <c r="D220" s="394" t="s">
        <v>3335</v>
      </c>
      <c r="E220" s="397">
        <v>1</v>
      </c>
      <c r="F220" s="397">
        <v>19.57</v>
      </c>
      <c r="G220" s="394">
        <v>1</v>
      </c>
      <c r="H220" s="394">
        <v>19.57</v>
      </c>
      <c r="I220" s="397"/>
      <c r="J220" s="397"/>
      <c r="K220" s="394"/>
      <c r="L220" s="394"/>
      <c r="M220" s="397"/>
      <c r="N220" s="397"/>
      <c r="O220" s="410"/>
      <c r="P220" s="398"/>
    </row>
    <row r="221" spans="1:16" ht="14.4" customHeight="1" x14ac:dyDescent="0.3">
      <c r="A221" s="393" t="s">
        <v>3462</v>
      </c>
      <c r="B221" s="394" t="s">
        <v>3232</v>
      </c>
      <c r="C221" s="394" t="s">
        <v>3444</v>
      </c>
      <c r="D221" s="394" t="s">
        <v>3445</v>
      </c>
      <c r="E221" s="397"/>
      <c r="F221" s="397"/>
      <c r="G221" s="394"/>
      <c r="H221" s="394"/>
      <c r="I221" s="397">
        <v>1</v>
      </c>
      <c r="J221" s="397">
        <v>45.13</v>
      </c>
      <c r="K221" s="394"/>
      <c r="L221" s="394">
        <v>45.13</v>
      </c>
      <c r="M221" s="397">
        <v>2</v>
      </c>
      <c r="N221" s="397">
        <v>120.12</v>
      </c>
      <c r="O221" s="410"/>
      <c r="P221" s="398">
        <v>60.06</v>
      </c>
    </row>
    <row r="222" spans="1:16" ht="14.4" customHeight="1" x14ac:dyDescent="0.3">
      <c r="A222" s="393" t="s">
        <v>3462</v>
      </c>
      <c r="B222" s="394" t="s">
        <v>3232</v>
      </c>
      <c r="C222" s="394" t="s">
        <v>3467</v>
      </c>
      <c r="D222" s="394" t="s">
        <v>3468</v>
      </c>
      <c r="E222" s="397"/>
      <c r="F222" s="397"/>
      <c r="G222" s="394"/>
      <c r="H222" s="394"/>
      <c r="I222" s="397">
        <v>0.60000000000000009</v>
      </c>
      <c r="J222" s="397">
        <v>172.56</v>
      </c>
      <c r="K222" s="394"/>
      <c r="L222" s="394">
        <v>287.59999999999997</v>
      </c>
      <c r="M222" s="397"/>
      <c r="N222" s="397"/>
      <c r="O222" s="410"/>
      <c r="P222" s="398"/>
    </row>
    <row r="223" spans="1:16" ht="14.4" customHeight="1" x14ac:dyDescent="0.3">
      <c r="A223" s="393" t="s">
        <v>3462</v>
      </c>
      <c r="B223" s="394" t="s">
        <v>3232</v>
      </c>
      <c r="C223" s="394" t="s">
        <v>3340</v>
      </c>
      <c r="D223" s="394" t="s">
        <v>3341</v>
      </c>
      <c r="E223" s="397"/>
      <c r="F223" s="397"/>
      <c r="G223" s="394"/>
      <c r="H223" s="394"/>
      <c r="I223" s="397">
        <v>39.810000000000038</v>
      </c>
      <c r="J223" s="397">
        <v>4340.53</v>
      </c>
      <c r="K223" s="394"/>
      <c r="L223" s="394">
        <v>109.03114795277557</v>
      </c>
      <c r="M223" s="397">
        <v>34.310000000000024</v>
      </c>
      <c r="N223" s="397">
        <v>3824.920000000001</v>
      </c>
      <c r="O223" s="410"/>
      <c r="P223" s="398">
        <v>111.48120081608856</v>
      </c>
    </row>
    <row r="224" spans="1:16" ht="14.4" customHeight="1" x14ac:dyDescent="0.3">
      <c r="A224" s="393" t="s">
        <v>3462</v>
      </c>
      <c r="B224" s="394" t="s">
        <v>3232</v>
      </c>
      <c r="C224" s="394" t="s">
        <v>3469</v>
      </c>
      <c r="D224" s="394" t="s">
        <v>3466</v>
      </c>
      <c r="E224" s="397"/>
      <c r="F224" s="397"/>
      <c r="G224" s="394"/>
      <c r="H224" s="394"/>
      <c r="I224" s="397"/>
      <c r="J224" s="397"/>
      <c r="K224" s="394"/>
      <c r="L224" s="394"/>
      <c r="M224" s="397">
        <v>0.25</v>
      </c>
      <c r="N224" s="397">
        <v>175.87</v>
      </c>
      <c r="O224" s="410"/>
      <c r="P224" s="398">
        <v>703.48</v>
      </c>
    </row>
    <row r="225" spans="1:16" ht="14.4" customHeight="1" x14ac:dyDescent="0.3">
      <c r="A225" s="393" t="s">
        <v>3462</v>
      </c>
      <c r="B225" s="394" t="s">
        <v>3232</v>
      </c>
      <c r="C225" s="394" t="s">
        <v>3470</v>
      </c>
      <c r="D225" s="394" t="s">
        <v>3471</v>
      </c>
      <c r="E225" s="397"/>
      <c r="F225" s="397"/>
      <c r="G225" s="394"/>
      <c r="H225" s="394"/>
      <c r="I225" s="397">
        <v>0.08</v>
      </c>
      <c r="J225" s="397">
        <v>6.27</v>
      </c>
      <c r="K225" s="394"/>
      <c r="L225" s="394">
        <v>78.375</v>
      </c>
      <c r="M225" s="397"/>
      <c r="N225" s="397"/>
      <c r="O225" s="410"/>
      <c r="P225" s="398"/>
    </row>
    <row r="226" spans="1:16" ht="14.4" customHeight="1" x14ac:dyDescent="0.3">
      <c r="A226" s="393" t="s">
        <v>3462</v>
      </c>
      <c r="B226" s="394" t="s">
        <v>3350</v>
      </c>
      <c r="C226" s="394" t="s">
        <v>3359</v>
      </c>
      <c r="D226" s="394" t="s">
        <v>3360</v>
      </c>
      <c r="E226" s="397"/>
      <c r="F226" s="397"/>
      <c r="G226" s="394"/>
      <c r="H226" s="394"/>
      <c r="I226" s="397"/>
      <c r="J226" s="397"/>
      <c r="K226" s="394"/>
      <c r="L226" s="394"/>
      <c r="M226" s="397">
        <v>1</v>
      </c>
      <c r="N226" s="397">
        <v>114</v>
      </c>
      <c r="O226" s="410"/>
      <c r="P226" s="398">
        <v>114</v>
      </c>
    </row>
    <row r="227" spans="1:16" ht="14.4" customHeight="1" x14ac:dyDescent="0.3">
      <c r="A227" s="393" t="s">
        <v>3462</v>
      </c>
      <c r="B227" s="394" t="s">
        <v>3350</v>
      </c>
      <c r="C227" s="394" t="s">
        <v>3363</v>
      </c>
      <c r="D227" s="394" t="s">
        <v>3364</v>
      </c>
      <c r="E227" s="397"/>
      <c r="F227" s="397"/>
      <c r="G227" s="394"/>
      <c r="H227" s="394"/>
      <c r="I227" s="397"/>
      <c r="J227" s="397"/>
      <c r="K227" s="394"/>
      <c r="L227" s="394"/>
      <c r="M227" s="397">
        <v>86</v>
      </c>
      <c r="N227" s="397">
        <v>3010</v>
      </c>
      <c r="O227" s="410"/>
      <c r="P227" s="398">
        <v>35</v>
      </c>
    </row>
    <row r="228" spans="1:16" ht="14.4" customHeight="1" x14ac:dyDescent="0.3">
      <c r="A228" s="393" t="s">
        <v>3462</v>
      </c>
      <c r="B228" s="394" t="s">
        <v>3350</v>
      </c>
      <c r="C228" s="394" t="s">
        <v>3367</v>
      </c>
      <c r="D228" s="394" t="s">
        <v>3368</v>
      </c>
      <c r="E228" s="397">
        <v>14</v>
      </c>
      <c r="F228" s="397">
        <v>1064</v>
      </c>
      <c r="G228" s="394">
        <v>1</v>
      </c>
      <c r="H228" s="394">
        <v>76</v>
      </c>
      <c r="I228" s="397">
        <v>36</v>
      </c>
      <c r="J228" s="397">
        <v>2736</v>
      </c>
      <c r="K228" s="394">
        <v>2.5714285714285716</v>
      </c>
      <c r="L228" s="394">
        <v>76</v>
      </c>
      <c r="M228" s="397">
        <v>2</v>
      </c>
      <c r="N228" s="397">
        <v>152</v>
      </c>
      <c r="O228" s="410">
        <v>0.14285714285714285</v>
      </c>
      <c r="P228" s="398">
        <v>76</v>
      </c>
    </row>
    <row r="229" spans="1:16" ht="14.4" customHeight="1" x14ac:dyDescent="0.3">
      <c r="A229" s="393" t="s">
        <v>3462</v>
      </c>
      <c r="B229" s="394" t="s">
        <v>3350</v>
      </c>
      <c r="C229" s="394" t="s">
        <v>3369</v>
      </c>
      <c r="D229" s="394" t="s">
        <v>3370</v>
      </c>
      <c r="E229" s="397">
        <v>3</v>
      </c>
      <c r="F229" s="397">
        <v>186</v>
      </c>
      <c r="G229" s="394">
        <v>1</v>
      </c>
      <c r="H229" s="394">
        <v>62</v>
      </c>
      <c r="I229" s="397">
        <v>3</v>
      </c>
      <c r="J229" s="397">
        <v>186</v>
      </c>
      <c r="K229" s="394">
        <v>1</v>
      </c>
      <c r="L229" s="394">
        <v>62</v>
      </c>
      <c r="M229" s="397">
        <v>39</v>
      </c>
      <c r="N229" s="397">
        <v>4368</v>
      </c>
      <c r="O229" s="410">
        <v>23.483870967741936</v>
      </c>
      <c r="P229" s="398">
        <v>112</v>
      </c>
    </row>
    <row r="230" spans="1:16" ht="14.4" customHeight="1" x14ac:dyDescent="0.3">
      <c r="A230" s="393" t="s">
        <v>3462</v>
      </c>
      <c r="B230" s="394" t="s">
        <v>3350</v>
      </c>
      <c r="C230" s="394" t="s">
        <v>3375</v>
      </c>
      <c r="D230" s="394" t="s">
        <v>3376</v>
      </c>
      <c r="E230" s="397">
        <v>905</v>
      </c>
      <c r="F230" s="397">
        <v>17195</v>
      </c>
      <c r="G230" s="394">
        <v>1</v>
      </c>
      <c r="H230" s="394">
        <v>19</v>
      </c>
      <c r="I230" s="397">
        <v>963</v>
      </c>
      <c r="J230" s="397">
        <v>18297</v>
      </c>
      <c r="K230" s="394">
        <v>1.0640883977900553</v>
      </c>
      <c r="L230" s="394">
        <v>19</v>
      </c>
      <c r="M230" s="397">
        <v>760</v>
      </c>
      <c r="N230" s="397">
        <v>22800</v>
      </c>
      <c r="O230" s="410">
        <v>1.3259668508287292</v>
      </c>
      <c r="P230" s="398">
        <v>30</v>
      </c>
    </row>
    <row r="231" spans="1:16" ht="14.4" customHeight="1" x14ac:dyDescent="0.3">
      <c r="A231" s="393" t="s">
        <v>3462</v>
      </c>
      <c r="B231" s="394" t="s">
        <v>3350</v>
      </c>
      <c r="C231" s="394" t="s">
        <v>3377</v>
      </c>
      <c r="D231" s="394" t="s">
        <v>3378</v>
      </c>
      <c r="E231" s="397">
        <v>96</v>
      </c>
      <c r="F231" s="397">
        <v>6912</v>
      </c>
      <c r="G231" s="394">
        <v>1</v>
      </c>
      <c r="H231" s="394">
        <v>72</v>
      </c>
      <c r="I231" s="397">
        <v>30</v>
      </c>
      <c r="J231" s="397">
        <v>2160</v>
      </c>
      <c r="K231" s="394">
        <v>0.3125</v>
      </c>
      <c r="L231" s="394">
        <v>72</v>
      </c>
      <c r="M231" s="397">
        <v>68</v>
      </c>
      <c r="N231" s="397">
        <v>4964</v>
      </c>
      <c r="O231" s="410">
        <v>0.71817129629629628</v>
      </c>
      <c r="P231" s="398">
        <v>73</v>
      </c>
    </row>
    <row r="232" spans="1:16" ht="14.4" customHeight="1" x14ac:dyDescent="0.3">
      <c r="A232" s="393" t="s">
        <v>3462</v>
      </c>
      <c r="B232" s="394" t="s">
        <v>3350</v>
      </c>
      <c r="C232" s="394" t="s">
        <v>3379</v>
      </c>
      <c r="D232" s="394" t="s">
        <v>3380</v>
      </c>
      <c r="E232" s="397">
        <v>36</v>
      </c>
      <c r="F232" s="397">
        <v>2016</v>
      </c>
      <c r="G232" s="394">
        <v>1</v>
      </c>
      <c r="H232" s="394">
        <v>56</v>
      </c>
      <c r="I232" s="397">
        <v>23</v>
      </c>
      <c r="J232" s="397">
        <v>1288</v>
      </c>
      <c r="K232" s="394">
        <v>0.63888888888888884</v>
      </c>
      <c r="L232" s="394">
        <v>56</v>
      </c>
      <c r="M232" s="397">
        <v>29</v>
      </c>
      <c r="N232" s="397">
        <v>1624</v>
      </c>
      <c r="O232" s="410">
        <v>0.80555555555555558</v>
      </c>
      <c r="P232" s="398">
        <v>56</v>
      </c>
    </row>
    <row r="233" spans="1:16" ht="14.4" customHeight="1" x14ac:dyDescent="0.3">
      <c r="A233" s="393" t="s">
        <v>3462</v>
      </c>
      <c r="B233" s="394" t="s">
        <v>3350</v>
      </c>
      <c r="C233" s="394" t="s">
        <v>3381</v>
      </c>
      <c r="D233" s="394" t="s">
        <v>3382</v>
      </c>
      <c r="E233" s="397">
        <v>318</v>
      </c>
      <c r="F233" s="397">
        <v>49608</v>
      </c>
      <c r="G233" s="394">
        <v>1</v>
      </c>
      <c r="H233" s="394">
        <v>156</v>
      </c>
      <c r="I233" s="397">
        <v>566</v>
      </c>
      <c r="J233" s="397">
        <v>89428</v>
      </c>
      <c r="K233" s="394">
        <v>1.8026931140138687</v>
      </c>
      <c r="L233" s="394">
        <v>158</v>
      </c>
      <c r="M233" s="397">
        <v>789</v>
      </c>
      <c r="N233" s="397">
        <v>123084</v>
      </c>
      <c r="O233" s="410">
        <v>2.4811320754716979</v>
      </c>
      <c r="P233" s="398">
        <v>156</v>
      </c>
    </row>
    <row r="234" spans="1:16" ht="14.4" customHeight="1" x14ac:dyDescent="0.3">
      <c r="A234" s="393" t="s">
        <v>3462</v>
      </c>
      <c r="B234" s="394" t="s">
        <v>3350</v>
      </c>
      <c r="C234" s="394" t="s">
        <v>3383</v>
      </c>
      <c r="D234" s="394" t="s">
        <v>3384</v>
      </c>
      <c r="E234" s="397"/>
      <c r="F234" s="397"/>
      <c r="G234" s="394"/>
      <c r="H234" s="394"/>
      <c r="I234" s="397">
        <v>2</v>
      </c>
      <c r="J234" s="397">
        <v>282</v>
      </c>
      <c r="K234" s="394"/>
      <c r="L234" s="394">
        <v>141</v>
      </c>
      <c r="M234" s="397">
        <v>6</v>
      </c>
      <c r="N234" s="397">
        <v>846</v>
      </c>
      <c r="O234" s="410"/>
      <c r="P234" s="398">
        <v>141</v>
      </c>
    </row>
    <row r="235" spans="1:16" ht="14.4" customHeight="1" x14ac:dyDescent="0.3">
      <c r="A235" s="393" t="s">
        <v>3462</v>
      </c>
      <c r="B235" s="394" t="s">
        <v>3350</v>
      </c>
      <c r="C235" s="394" t="s">
        <v>3393</v>
      </c>
      <c r="D235" s="394" t="s">
        <v>3394</v>
      </c>
      <c r="E235" s="397">
        <v>32</v>
      </c>
      <c r="F235" s="397">
        <v>1088</v>
      </c>
      <c r="G235" s="394">
        <v>1</v>
      </c>
      <c r="H235" s="394">
        <v>34</v>
      </c>
      <c r="I235" s="397">
        <v>41</v>
      </c>
      <c r="J235" s="397">
        <v>1394</v>
      </c>
      <c r="K235" s="394">
        <v>1.28125</v>
      </c>
      <c r="L235" s="394">
        <v>34</v>
      </c>
      <c r="M235" s="397">
        <v>53</v>
      </c>
      <c r="N235" s="397">
        <v>1802</v>
      </c>
      <c r="O235" s="410">
        <v>1.65625</v>
      </c>
      <c r="P235" s="398">
        <v>34</v>
      </c>
    </row>
    <row r="236" spans="1:16" ht="14.4" customHeight="1" x14ac:dyDescent="0.3">
      <c r="A236" s="393" t="s">
        <v>3462</v>
      </c>
      <c r="B236" s="394" t="s">
        <v>3350</v>
      </c>
      <c r="C236" s="394" t="s">
        <v>3472</v>
      </c>
      <c r="D236" s="394" t="s">
        <v>3473</v>
      </c>
      <c r="E236" s="397"/>
      <c r="F236" s="397"/>
      <c r="G236" s="394"/>
      <c r="H236" s="394"/>
      <c r="I236" s="397"/>
      <c r="J236" s="397"/>
      <c r="K236" s="394"/>
      <c r="L236" s="394"/>
      <c r="M236" s="397">
        <v>231</v>
      </c>
      <c r="N236" s="397">
        <v>1378</v>
      </c>
      <c r="O236" s="410"/>
      <c r="P236" s="398">
        <v>5.9653679653679657</v>
      </c>
    </row>
    <row r="237" spans="1:16" ht="14.4" customHeight="1" x14ac:dyDescent="0.3">
      <c r="A237" s="393" t="s">
        <v>3462</v>
      </c>
      <c r="B237" s="394" t="s">
        <v>3350</v>
      </c>
      <c r="C237" s="394" t="s">
        <v>3452</v>
      </c>
      <c r="D237" s="394" t="s">
        <v>3453</v>
      </c>
      <c r="E237" s="397">
        <v>327</v>
      </c>
      <c r="F237" s="397">
        <v>65400</v>
      </c>
      <c r="G237" s="394">
        <v>1</v>
      </c>
      <c r="H237" s="394">
        <v>200</v>
      </c>
      <c r="I237" s="397">
        <v>449</v>
      </c>
      <c r="J237" s="397">
        <v>89800</v>
      </c>
      <c r="K237" s="394">
        <v>1.3730886850152906</v>
      </c>
      <c r="L237" s="394">
        <v>200</v>
      </c>
      <c r="M237" s="397">
        <v>566</v>
      </c>
      <c r="N237" s="397">
        <v>113200</v>
      </c>
      <c r="O237" s="410">
        <v>1.7308868501529051</v>
      </c>
      <c r="P237" s="398">
        <v>200</v>
      </c>
    </row>
    <row r="238" spans="1:16" ht="14.4" customHeight="1" x14ac:dyDescent="0.3">
      <c r="A238" s="393" t="s">
        <v>3462</v>
      </c>
      <c r="B238" s="394" t="s">
        <v>3350</v>
      </c>
      <c r="C238" s="394" t="s">
        <v>3474</v>
      </c>
      <c r="D238" s="394" t="s">
        <v>3475</v>
      </c>
      <c r="E238" s="397">
        <v>2248</v>
      </c>
      <c r="F238" s="397">
        <v>730600</v>
      </c>
      <c r="G238" s="394">
        <v>1</v>
      </c>
      <c r="H238" s="394">
        <v>325</v>
      </c>
      <c r="I238" s="397">
        <v>2357</v>
      </c>
      <c r="J238" s="397">
        <v>770739</v>
      </c>
      <c r="K238" s="394">
        <v>1.0549397755269641</v>
      </c>
      <c r="L238" s="394">
        <v>327</v>
      </c>
      <c r="M238" s="397">
        <v>2536</v>
      </c>
      <c r="N238" s="397">
        <v>829272</v>
      </c>
      <c r="O238" s="410">
        <v>1.1350561182589651</v>
      </c>
      <c r="P238" s="398">
        <v>327</v>
      </c>
    </row>
    <row r="239" spans="1:16" ht="14.4" customHeight="1" x14ac:dyDescent="0.3">
      <c r="A239" s="393" t="s">
        <v>3462</v>
      </c>
      <c r="B239" s="394" t="s">
        <v>3350</v>
      </c>
      <c r="C239" s="394" t="s">
        <v>3476</v>
      </c>
      <c r="D239" s="394" t="s">
        <v>3477</v>
      </c>
      <c r="E239" s="397"/>
      <c r="F239" s="397"/>
      <c r="G239" s="394"/>
      <c r="H239" s="394"/>
      <c r="I239" s="397"/>
      <c r="J239" s="397"/>
      <c r="K239" s="394"/>
      <c r="L239" s="394"/>
      <c r="M239" s="397">
        <v>2</v>
      </c>
      <c r="N239" s="397">
        <v>560</v>
      </c>
      <c r="O239" s="410"/>
      <c r="P239" s="398">
        <v>280</v>
      </c>
    </row>
    <row r="240" spans="1:16" ht="14.4" customHeight="1" x14ac:dyDescent="0.3">
      <c r="A240" s="393" t="s">
        <v>3462</v>
      </c>
      <c r="B240" s="394" t="s">
        <v>3350</v>
      </c>
      <c r="C240" s="394" t="s">
        <v>3399</v>
      </c>
      <c r="D240" s="394" t="s">
        <v>3400</v>
      </c>
      <c r="E240" s="397"/>
      <c r="F240" s="397"/>
      <c r="G240" s="394"/>
      <c r="H240" s="394"/>
      <c r="I240" s="397">
        <v>2</v>
      </c>
      <c r="J240" s="397">
        <v>648</v>
      </c>
      <c r="K240" s="394"/>
      <c r="L240" s="394">
        <v>324</v>
      </c>
      <c r="M240" s="397">
        <v>2</v>
      </c>
      <c r="N240" s="397">
        <v>650</v>
      </c>
      <c r="O240" s="410"/>
      <c r="P240" s="398">
        <v>325</v>
      </c>
    </row>
    <row r="241" spans="1:16" ht="14.4" customHeight="1" x14ac:dyDescent="0.3">
      <c r="A241" s="393" t="s">
        <v>3462</v>
      </c>
      <c r="B241" s="394" t="s">
        <v>3350</v>
      </c>
      <c r="C241" s="394" t="s">
        <v>3460</v>
      </c>
      <c r="D241" s="394" t="s">
        <v>3461</v>
      </c>
      <c r="E241" s="397">
        <v>782</v>
      </c>
      <c r="F241" s="397">
        <v>0</v>
      </c>
      <c r="G241" s="394"/>
      <c r="H241" s="394">
        <v>0</v>
      </c>
      <c r="I241" s="397">
        <v>741</v>
      </c>
      <c r="J241" s="397">
        <v>0</v>
      </c>
      <c r="K241" s="394"/>
      <c r="L241" s="394">
        <v>0</v>
      </c>
      <c r="M241" s="397">
        <v>841</v>
      </c>
      <c r="N241" s="397">
        <v>0</v>
      </c>
      <c r="O241" s="410"/>
      <c r="P241" s="398">
        <v>0</v>
      </c>
    </row>
    <row r="242" spans="1:16" ht="14.4" customHeight="1" x14ac:dyDescent="0.3">
      <c r="A242" s="393" t="s">
        <v>3462</v>
      </c>
      <c r="B242" s="394" t="s">
        <v>3350</v>
      </c>
      <c r="C242" s="394" t="s">
        <v>3403</v>
      </c>
      <c r="D242" s="394" t="s">
        <v>3404</v>
      </c>
      <c r="E242" s="397">
        <v>18</v>
      </c>
      <c r="F242" s="397">
        <v>0</v>
      </c>
      <c r="G242" s="394"/>
      <c r="H242" s="394">
        <v>0</v>
      </c>
      <c r="I242" s="397">
        <v>25</v>
      </c>
      <c r="J242" s="397">
        <v>0</v>
      </c>
      <c r="K242" s="394"/>
      <c r="L242" s="394">
        <v>0</v>
      </c>
      <c r="M242" s="397">
        <v>40</v>
      </c>
      <c r="N242" s="397">
        <v>0</v>
      </c>
      <c r="O242" s="410"/>
      <c r="P242" s="398">
        <v>0</v>
      </c>
    </row>
    <row r="243" spans="1:16" ht="14.4" customHeight="1" x14ac:dyDescent="0.3">
      <c r="A243" s="393" t="s">
        <v>3462</v>
      </c>
      <c r="B243" s="394" t="s">
        <v>3350</v>
      </c>
      <c r="C243" s="394" t="s">
        <v>3405</v>
      </c>
      <c r="D243" s="394" t="s">
        <v>3406</v>
      </c>
      <c r="E243" s="397">
        <v>478</v>
      </c>
      <c r="F243" s="397">
        <v>0</v>
      </c>
      <c r="G243" s="394"/>
      <c r="H243" s="394">
        <v>0</v>
      </c>
      <c r="I243" s="397">
        <v>548</v>
      </c>
      <c r="J243" s="397">
        <v>0</v>
      </c>
      <c r="K243" s="394"/>
      <c r="L243" s="394">
        <v>0</v>
      </c>
      <c r="M243" s="397">
        <v>642</v>
      </c>
      <c r="N243" s="397">
        <v>0</v>
      </c>
      <c r="O243" s="410"/>
      <c r="P243" s="398">
        <v>0</v>
      </c>
    </row>
    <row r="244" spans="1:16" ht="14.4" customHeight="1" x14ac:dyDescent="0.3">
      <c r="A244" s="393" t="s">
        <v>3462</v>
      </c>
      <c r="B244" s="394" t="s">
        <v>3350</v>
      </c>
      <c r="C244" s="394" t="s">
        <v>3407</v>
      </c>
      <c r="D244" s="394" t="s">
        <v>3408</v>
      </c>
      <c r="E244" s="397">
        <v>0</v>
      </c>
      <c r="F244" s="397">
        <v>0</v>
      </c>
      <c r="G244" s="394"/>
      <c r="H244" s="394"/>
      <c r="I244" s="397">
        <v>0</v>
      </c>
      <c r="J244" s="397">
        <v>0</v>
      </c>
      <c r="K244" s="394"/>
      <c r="L244" s="394"/>
      <c r="M244" s="397"/>
      <c r="N244" s="397"/>
      <c r="O244" s="410"/>
      <c r="P244" s="398"/>
    </row>
    <row r="245" spans="1:16" ht="14.4" customHeight="1" x14ac:dyDescent="0.3">
      <c r="A245" s="393" t="s">
        <v>3478</v>
      </c>
      <c r="B245" s="394" t="s">
        <v>3232</v>
      </c>
      <c r="C245" s="394" t="s">
        <v>3233</v>
      </c>
      <c r="D245" s="394" t="s">
        <v>3234</v>
      </c>
      <c r="E245" s="397">
        <v>21</v>
      </c>
      <c r="F245" s="397">
        <v>1671.4900000000002</v>
      </c>
      <c r="G245" s="394">
        <v>1</v>
      </c>
      <c r="H245" s="394">
        <v>79.59476190476191</v>
      </c>
      <c r="I245" s="397">
        <v>13.2</v>
      </c>
      <c r="J245" s="397">
        <v>1476.2099999999998</v>
      </c>
      <c r="K245" s="394">
        <v>0.88317010571406329</v>
      </c>
      <c r="L245" s="394">
        <v>111.8340909090909</v>
      </c>
      <c r="M245" s="397">
        <v>12.8</v>
      </c>
      <c r="N245" s="397">
        <v>1443.98</v>
      </c>
      <c r="O245" s="410">
        <v>0.86388790839311025</v>
      </c>
      <c r="P245" s="398">
        <v>112.81093749999999</v>
      </c>
    </row>
    <row r="246" spans="1:16" ht="14.4" customHeight="1" x14ac:dyDescent="0.3">
      <c r="A246" s="393" t="s">
        <v>3478</v>
      </c>
      <c r="B246" s="394" t="s">
        <v>3232</v>
      </c>
      <c r="C246" s="394" t="s">
        <v>3235</v>
      </c>
      <c r="D246" s="394" t="s">
        <v>3236</v>
      </c>
      <c r="E246" s="397"/>
      <c r="F246" s="397"/>
      <c r="G246" s="394"/>
      <c r="H246" s="394"/>
      <c r="I246" s="397">
        <v>0.1</v>
      </c>
      <c r="J246" s="397">
        <v>22.29</v>
      </c>
      <c r="K246" s="394"/>
      <c r="L246" s="394">
        <v>222.89999999999998</v>
      </c>
      <c r="M246" s="397">
        <v>0.30000000000000004</v>
      </c>
      <c r="N246" s="397">
        <v>67.44</v>
      </c>
      <c r="O246" s="410"/>
      <c r="P246" s="398">
        <v>224.79999999999995</v>
      </c>
    </row>
    <row r="247" spans="1:16" ht="14.4" customHeight="1" x14ac:dyDescent="0.3">
      <c r="A247" s="393" t="s">
        <v>3478</v>
      </c>
      <c r="B247" s="394" t="s">
        <v>3232</v>
      </c>
      <c r="C247" s="394" t="s">
        <v>3237</v>
      </c>
      <c r="D247" s="394" t="s">
        <v>3238</v>
      </c>
      <c r="E247" s="397"/>
      <c r="F247" s="397"/>
      <c r="G247" s="394"/>
      <c r="H247" s="394"/>
      <c r="I247" s="397">
        <v>0.2</v>
      </c>
      <c r="J247" s="397">
        <v>16.98</v>
      </c>
      <c r="K247" s="394"/>
      <c r="L247" s="394">
        <v>84.899999999999991</v>
      </c>
      <c r="M247" s="397">
        <v>0.8</v>
      </c>
      <c r="N247" s="397">
        <v>68.52</v>
      </c>
      <c r="O247" s="410"/>
      <c r="P247" s="398">
        <v>85.649999999999991</v>
      </c>
    </row>
    <row r="248" spans="1:16" ht="14.4" customHeight="1" x14ac:dyDescent="0.3">
      <c r="A248" s="393" t="s">
        <v>3478</v>
      </c>
      <c r="B248" s="394" t="s">
        <v>3232</v>
      </c>
      <c r="C248" s="394" t="s">
        <v>3410</v>
      </c>
      <c r="D248" s="394" t="s">
        <v>3411</v>
      </c>
      <c r="E248" s="397">
        <v>0.4</v>
      </c>
      <c r="F248" s="397">
        <v>40.089999999999996</v>
      </c>
      <c r="G248" s="394">
        <v>1</v>
      </c>
      <c r="H248" s="394">
        <v>100.22499999999998</v>
      </c>
      <c r="I248" s="397"/>
      <c r="J248" s="397"/>
      <c r="K248" s="394"/>
      <c r="L248" s="394"/>
      <c r="M248" s="397"/>
      <c r="N248" s="397"/>
      <c r="O248" s="410"/>
      <c r="P248" s="398"/>
    </row>
    <row r="249" spans="1:16" ht="14.4" customHeight="1" x14ac:dyDescent="0.3">
      <c r="A249" s="393" t="s">
        <v>3478</v>
      </c>
      <c r="B249" s="394" t="s">
        <v>3232</v>
      </c>
      <c r="C249" s="394" t="s">
        <v>3479</v>
      </c>
      <c r="D249" s="394" t="s">
        <v>3480</v>
      </c>
      <c r="E249" s="397">
        <v>0.4</v>
      </c>
      <c r="F249" s="397">
        <v>116.62</v>
      </c>
      <c r="G249" s="394">
        <v>1</v>
      </c>
      <c r="H249" s="394">
        <v>291.55</v>
      </c>
      <c r="I249" s="397">
        <v>0.4</v>
      </c>
      <c r="J249" s="397">
        <v>121.54</v>
      </c>
      <c r="K249" s="394">
        <v>1.0421883038929858</v>
      </c>
      <c r="L249" s="394">
        <v>303.85000000000002</v>
      </c>
      <c r="M249" s="397">
        <v>0.4</v>
      </c>
      <c r="N249" s="397">
        <v>122.62</v>
      </c>
      <c r="O249" s="410">
        <v>1.0514491510890069</v>
      </c>
      <c r="P249" s="398">
        <v>306.55</v>
      </c>
    </row>
    <row r="250" spans="1:16" ht="14.4" customHeight="1" x14ac:dyDescent="0.3">
      <c r="A250" s="393" t="s">
        <v>3478</v>
      </c>
      <c r="B250" s="394" t="s">
        <v>3232</v>
      </c>
      <c r="C250" s="394" t="s">
        <v>3239</v>
      </c>
      <c r="D250" s="394" t="s">
        <v>3240</v>
      </c>
      <c r="E250" s="397">
        <v>17.799999999999997</v>
      </c>
      <c r="F250" s="397">
        <v>1629.9799999999998</v>
      </c>
      <c r="G250" s="394">
        <v>1</v>
      </c>
      <c r="H250" s="394">
        <v>91.571910112359546</v>
      </c>
      <c r="I250" s="397">
        <v>15.2</v>
      </c>
      <c r="J250" s="397">
        <v>1393.6799999999998</v>
      </c>
      <c r="K250" s="394">
        <v>0.85502889606007437</v>
      </c>
      <c r="L250" s="394">
        <v>91.689473684210526</v>
      </c>
      <c r="M250" s="397">
        <v>27</v>
      </c>
      <c r="N250" s="397">
        <v>2461.2199999999998</v>
      </c>
      <c r="O250" s="410">
        <v>1.5099694474778833</v>
      </c>
      <c r="P250" s="398">
        <v>91.15629629629629</v>
      </c>
    </row>
    <row r="251" spans="1:16" ht="14.4" customHeight="1" x14ac:dyDescent="0.3">
      <c r="A251" s="393" t="s">
        <v>3478</v>
      </c>
      <c r="B251" s="394" t="s">
        <v>3232</v>
      </c>
      <c r="C251" s="394" t="s">
        <v>3241</v>
      </c>
      <c r="D251" s="394" t="s">
        <v>3242</v>
      </c>
      <c r="E251" s="397">
        <v>85.199999999999989</v>
      </c>
      <c r="F251" s="397">
        <v>7395.8399999999992</v>
      </c>
      <c r="G251" s="394">
        <v>1</v>
      </c>
      <c r="H251" s="394">
        <v>86.805633802816899</v>
      </c>
      <c r="I251" s="397">
        <v>63.000000000000007</v>
      </c>
      <c r="J251" s="397">
        <v>7241</v>
      </c>
      <c r="K251" s="394">
        <v>0.97906390619591566</v>
      </c>
      <c r="L251" s="394">
        <v>114.93650793650792</v>
      </c>
      <c r="M251" s="397">
        <v>77.399999999999991</v>
      </c>
      <c r="N251" s="397">
        <v>9408.3100000000013</v>
      </c>
      <c r="O251" s="410">
        <v>1.2721083744375219</v>
      </c>
      <c r="P251" s="398">
        <v>121.55439276485791</v>
      </c>
    </row>
    <row r="252" spans="1:16" ht="14.4" customHeight="1" x14ac:dyDescent="0.3">
      <c r="A252" s="393" t="s">
        <v>3478</v>
      </c>
      <c r="B252" s="394" t="s">
        <v>3232</v>
      </c>
      <c r="C252" s="394" t="s">
        <v>3243</v>
      </c>
      <c r="D252" s="394" t="s">
        <v>3244</v>
      </c>
      <c r="E252" s="397">
        <v>31.599999999999998</v>
      </c>
      <c r="F252" s="397">
        <v>4171.16</v>
      </c>
      <c r="G252" s="394">
        <v>1</v>
      </c>
      <c r="H252" s="394">
        <v>131.9987341772152</v>
      </c>
      <c r="I252" s="397">
        <v>28.7</v>
      </c>
      <c r="J252" s="397">
        <v>4401</v>
      </c>
      <c r="K252" s="394">
        <v>1.0551021778114482</v>
      </c>
      <c r="L252" s="394">
        <v>153.34494773519165</v>
      </c>
      <c r="M252" s="397">
        <v>20.9</v>
      </c>
      <c r="N252" s="397">
        <v>3300.4</v>
      </c>
      <c r="O252" s="410">
        <v>0.79124272384660388</v>
      </c>
      <c r="P252" s="398">
        <v>157.91387559808615</v>
      </c>
    </row>
    <row r="253" spans="1:16" ht="14.4" customHeight="1" x14ac:dyDescent="0.3">
      <c r="A253" s="393" t="s">
        <v>3478</v>
      </c>
      <c r="B253" s="394" t="s">
        <v>3232</v>
      </c>
      <c r="C253" s="394" t="s">
        <v>3412</v>
      </c>
      <c r="D253" s="394" t="s">
        <v>3413</v>
      </c>
      <c r="E253" s="397"/>
      <c r="F253" s="397"/>
      <c r="G253" s="394"/>
      <c r="H253" s="394"/>
      <c r="I253" s="397">
        <v>1.2</v>
      </c>
      <c r="J253" s="397">
        <v>60.42</v>
      </c>
      <c r="K253" s="394"/>
      <c r="L253" s="394">
        <v>50.35</v>
      </c>
      <c r="M253" s="397">
        <v>6.2000000000000011</v>
      </c>
      <c r="N253" s="397">
        <v>314.72000000000003</v>
      </c>
      <c r="O253" s="410"/>
      <c r="P253" s="398">
        <v>50.761290322580642</v>
      </c>
    </row>
    <row r="254" spans="1:16" ht="14.4" customHeight="1" x14ac:dyDescent="0.3">
      <c r="A254" s="393" t="s">
        <v>3478</v>
      </c>
      <c r="B254" s="394" t="s">
        <v>3232</v>
      </c>
      <c r="C254" s="394" t="s">
        <v>3481</v>
      </c>
      <c r="D254" s="394" t="s">
        <v>3482</v>
      </c>
      <c r="E254" s="397">
        <v>29.4</v>
      </c>
      <c r="F254" s="397">
        <v>2364.7499999999995</v>
      </c>
      <c r="G254" s="394">
        <v>1</v>
      </c>
      <c r="H254" s="394">
        <v>80.433673469387742</v>
      </c>
      <c r="I254" s="397">
        <v>21.2</v>
      </c>
      <c r="J254" s="397">
        <v>3269.7</v>
      </c>
      <c r="K254" s="394">
        <v>1.3826831588962893</v>
      </c>
      <c r="L254" s="394">
        <v>154.23113207547169</v>
      </c>
      <c r="M254" s="397">
        <v>14.600000000000001</v>
      </c>
      <c r="N254" s="397">
        <v>2271.5500000000002</v>
      </c>
      <c r="O254" s="410">
        <v>0.96058779997885635</v>
      </c>
      <c r="P254" s="398">
        <v>155.58561643835617</v>
      </c>
    </row>
    <row r="255" spans="1:16" ht="14.4" customHeight="1" x14ac:dyDescent="0.3">
      <c r="A255" s="393" t="s">
        <v>3478</v>
      </c>
      <c r="B255" s="394" t="s">
        <v>3232</v>
      </c>
      <c r="C255" s="394" t="s">
        <v>3245</v>
      </c>
      <c r="D255" s="394" t="s">
        <v>3246</v>
      </c>
      <c r="E255" s="397">
        <v>4.2000000000000011</v>
      </c>
      <c r="F255" s="397">
        <v>310.59000000000003</v>
      </c>
      <c r="G255" s="394">
        <v>1</v>
      </c>
      <c r="H255" s="394">
        <v>73.949999999999989</v>
      </c>
      <c r="I255" s="397">
        <v>4</v>
      </c>
      <c r="J255" s="397">
        <v>308.8</v>
      </c>
      <c r="K255" s="394">
        <v>0.99423677516983799</v>
      </c>
      <c r="L255" s="394">
        <v>77.2</v>
      </c>
      <c r="M255" s="397">
        <v>4.5999999999999996</v>
      </c>
      <c r="N255" s="397">
        <v>358.11</v>
      </c>
      <c r="O255" s="410">
        <v>1.1529991306867573</v>
      </c>
      <c r="P255" s="398">
        <v>77.850000000000009</v>
      </c>
    </row>
    <row r="256" spans="1:16" ht="14.4" customHeight="1" x14ac:dyDescent="0.3">
      <c r="A256" s="393" t="s">
        <v>3478</v>
      </c>
      <c r="B256" s="394" t="s">
        <v>3232</v>
      </c>
      <c r="C256" s="394" t="s">
        <v>3414</v>
      </c>
      <c r="D256" s="394" t="s">
        <v>3415</v>
      </c>
      <c r="E256" s="397">
        <v>0.3</v>
      </c>
      <c r="F256" s="397">
        <v>14.669999999999998</v>
      </c>
      <c r="G256" s="394">
        <v>1</v>
      </c>
      <c r="H256" s="394">
        <v>48.9</v>
      </c>
      <c r="I256" s="397">
        <v>0.30000000000000004</v>
      </c>
      <c r="J256" s="397">
        <v>16.53</v>
      </c>
      <c r="K256" s="394">
        <v>1.12678936605317</v>
      </c>
      <c r="L256" s="394">
        <v>55.099999999999994</v>
      </c>
      <c r="M256" s="397">
        <v>0.4</v>
      </c>
      <c r="N256" s="397">
        <v>22.240000000000002</v>
      </c>
      <c r="O256" s="410">
        <v>1.5160190865712342</v>
      </c>
      <c r="P256" s="398">
        <v>55.6</v>
      </c>
    </row>
    <row r="257" spans="1:16" ht="14.4" customHeight="1" x14ac:dyDescent="0.3">
      <c r="A257" s="393" t="s">
        <v>3478</v>
      </c>
      <c r="B257" s="394" t="s">
        <v>3232</v>
      </c>
      <c r="C257" s="394" t="s">
        <v>3483</v>
      </c>
      <c r="D257" s="394" t="s">
        <v>3484</v>
      </c>
      <c r="E257" s="397">
        <v>0.1</v>
      </c>
      <c r="F257" s="397">
        <v>15.65</v>
      </c>
      <c r="G257" s="394">
        <v>1</v>
      </c>
      <c r="H257" s="394">
        <v>156.5</v>
      </c>
      <c r="I257" s="397">
        <v>0.1</v>
      </c>
      <c r="J257" s="397">
        <v>16.34</v>
      </c>
      <c r="K257" s="394">
        <v>1.0440894568690096</v>
      </c>
      <c r="L257" s="394">
        <v>163.39999999999998</v>
      </c>
      <c r="M257" s="397">
        <v>0.30000000000000004</v>
      </c>
      <c r="N257" s="397">
        <v>49.44</v>
      </c>
      <c r="O257" s="410">
        <v>3.1591054313099041</v>
      </c>
      <c r="P257" s="398">
        <v>164.79999999999995</v>
      </c>
    </row>
    <row r="258" spans="1:16" ht="14.4" customHeight="1" x14ac:dyDescent="0.3">
      <c r="A258" s="393" t="s">
        <v>3478</v>
      </c>
      <c r="B258" s="394" t="s">
        <v>3232</v>
      </c>
      <c r="C258" s="394" t="s">
        <v>3416</v>
      </c>
      <c r="D258" s="394" t="s">
        <v>3417</v>
      </c>
      <c r="E258" s="397"/>
      <c r="F258" s="397"/>
      <c r="G258" s="394"/>
      <c r="H258" s="394"/>
      <c r="I258" s="397">
        <v>0.2</v>
      </c>
      <c r="J258" s="397">
        <v>4.1900000000000004</v>
      </c>
      <c r="K258" s="394"/>
      <c r="L258" s="394">
        <v>20.95</v>
      </c>
      <c r="M258" s="397"/>
      <c r="N258" s="397"/>
      <c r="O258" s="410"/>
      <c r="P258" s="398"/>
    </row>
    <row r="259" spans="1:16" ht="14.4" customHeight="1" x14ac:dyDescent="0.3">
      <c r="A259" s="393" t="s">
        <v>3478</v>
      </c>
      <c r="B259" s="394" t="s">
        <v>3232</v>
      </c>
      <c r="C259" s="394" t="s">
        <v>3247</v>
      </c>
      <c r="D259" s="394" t="s">
        <v>3248</v>
      </c>
      <c r="E259" s="397">
        <v>0.2</v>
      </c>
      <c r="F259" s="397">
        <v>43.71</v>
      </c>
      <c r="G259" s="394">
        <v>1</v>
      </c>
      <c r="H259" s="394">
        <v>218.54999999999998</v>
      </c>
      <c r="I259" s="397">
        <v>1</v>
      </c>
      <c r="J259" s="397">
        <v>255.44</v>
      </c>
      <c r="K259" s="394">
        <v>5.8439716312056733</v>
      </c>
      <c r="L259" s="394">
        <v>255.44</v>
      </c>
      <c r="M259" s="397">
        <v>0.60000000000000009</v>
      </c>
      <c r="N259" s="397">
        <v>159.06</v>
      </c>
      <c r="O259" s="410">
        <v>3.6389842141386408</v>
      </c>
      <c r="P259" s="398">
        <v>265.09999999999997</v>
      </c>
    </row>
    <row r="260" spans="1:16" ht="14.4" customHeight="1" x14ac:dyDescent="0.3">
      <c r="A260" s="393" t="s">
        <v>3478</v>
      </c>
      <c r="B260" s="394" t="s">
        <v>3232</v>
      </c>
      <c r="C260" s="394" t="s">
        <v>3249</v>
      </c>
      <c r="D260" s="394" t="s">
        <v>3250</v>
      </c>
      <c r="E260" s="397">
        <v>26.08</v>
      </c>
      <c r="F260" s="397">
        <v>1645.5899999999997</v>
      </c>
      <c r="G260" s="394">
        <v>1</v>
      </c>
      <c r="H260" s="394">
        <v>63.097776073619627</v>
      </c>
      <c r="I260" s="397">
        <v>17.599999999999998</v>
      </c>
      <c r="J260" s="397">
        <v>1026.92</v>
      </c>
      <c r="K260" s="394">
        <v>0.62404365607472112</v>
      </c>
      <c r="L260" s="394">
        <v>58.347727272727283</v>
      </c>
      <c r="M260" s="397">
        <v>30.2</v>
      </c>
      <c r="N260" s="397">
        <v>353.39</v>
      </c>
      <c r="O260" s="410">
        <v>0.21474972502263628</v>
      </c>
      <c r="P260" s="398">
        <v>11.701655629139072</v>
      </c>
    </row>
    <row r="261" spans="1:16" ht="14.4" customHeight="1" x14ac:dyDescent="0.3">
      <c r="A261" s="393" t="s">
        <v>3478</v>
      </c>
      <c r="B261" s="394" t="s">
        <v>3232</v>
      </c>
      <c r="C261" s="394" t="s">
        <v>3251</v>
      </c>
      <c r="D261" s="394" t="s">
        <v>3252</v>
      </c>
      <c r="E261" s="397">
        <v>0.60000000000000009</v>
      </c>
      <c r="F261" s="397">
        <v>29.910000000000004</v>
      </c>
      <c r="G261" s="394">
        <v>1</v>
      </c>
      <c r="H261" s="394">
        <v>49.85</v>
      </c>
      <c r="I261" s="397"/>
      <c r="J261" s="397"/>
      <c r="K261" s="394"/>
      <c r="L261" s="394"/>
      <c r="M261" s="397"/>
      <c r="N261" s="397"/>
      <c r="O261" s="410"/>
      <c r="P261" s="398"/>
    </row>
    <row r="262" spans="1:16" ht="14.4" customHeight="1" x14ac:dyDescent="0.3">
      <c r="A262" s="393" t="s">
        <v>3478</v>
      </c>
      <c r="B262" s="394" t="s">
        <v>3232</v>
      </c>
      <c r="C262" s="394" t="s">
        <v>3253</v>
      </c>
      <c r="D262" s="394" t="s">
        <v>3254</v>
      </c>
      <c r="E262" s="397"/>
      <c r="F262" s="397"/>
      <c r="G262" s="394"/>
      <c r="H262" s="394"/>
      <c r="I262" s="397"/>
      <c r="J262" s="397"/>
      <c r="K262" s="394"/>
      <c r="L262" s="394"/>
      <c r="M262" s="397">
        <v>0.1</v>
      </c>
      <c r="N262" s="397">
        <v>11.49</v>
      </c>
      <c r="O262" s="410"/>
      <c r="P262" s="398">
        <v>114.89999999999999</v>
      </c>
    </row>
    <row r="263" spans="1:16" ht="14.4" customHeight="1" x14ac:dyDescent="0.3">
      <c r="A263" s="393" t="s">
        <v>3478</v>
      </c>
      <c r="B263" s="394" t="s">
        <v>3232</v>
      </c>
      <c r="C263" s="394" t="s">
        <v>3418</v>
      </c>
      <c r="D263" s="394" t="s">
        <v>3419</v>
      </c>
      <c r="E263" s="397">
        <v>3.4000000000000004</v>
      </c>
      <c r="F263" s="397">
        <v>3717.6900000000005</v>
      </c>
      <c r="G263" s="394">
        <v>1</v>
      </c>
      <c r="H263" s="394">
        <v>1093.4382352941177</v>
      </c>
      <c r="I263" s="397">
        <v>2.2000000000000011</v>
      </c>
      <c r="J263" s="397">
        <v>2755.4500000000007</v>
      </c>
      <c r="K263" s="394">
        <v>0.74117260987333544</v>
      </c>
      <c r="L263" s="394">
        <v>1252.4772727272725</v>
      </c>
      <c r="M263" s="397">
        <v>1.4</v>
      </c>
      <c r="N263" s="397">
        <v>1683.6200000000001</v>
      </c>
      <c r="O263" s="410">
        <v>0.45286723745121293</v>
      </c>
      <c r="P263" s="398">
        <v>1202.5857142857144</v>
      </c>
    </row>
    <row r="264" spans="1:16" ht="14.4" customHeight="1" x14ac:dyDescent="0.3">
      <c r="A264" s="393" t="s">
        <v>3478</v>
      </c>
      <c r="B264" s="394" t="s">
        <v>3232</v>
      </c>
      <c r="C264" s="394" t="s">
        <v>3485</v>
      </c>
      <c r="D264" s="394" t="s">
        <v>3486</v>
      </c>
      <c r="E264" s="397">
        <v>0.05</v>
      </c>
      <c r="F264" s="397">
        <v>22.27</v>
      </c>
      <c r="G264" s="394">
        <v>1</v>
      </c>
      <c r="H264" s="394">
        <v>445.4</v>
      </c>
      <c r="I264" s="397"/>
      <c r="J264" s="397"/>
      <c r="K264" s="394"/>
      <c r="L264" s="394"/>
      <c r="M264" s="397"/>
      <c r="N264" s="397"/>
      <c r="O264" s="410"/>
      <c r="P264" s="398"/>
    </row>
    <row r="265" spans="1:16" ht="14.4" customHeight="1" x14ac:dyDescent="0.3">
      <c r="A265" s="393" t="s">
        <v>3478</v>
      </c>
      <c r="B265" s="394" t="s">
        <v>3232</v>
      </c>
      <c r="C265" s="394" t="s">
        <v>3255</v>
      </c>
      <c r="D265" s="394" t="s">
        <v>3256</v>
      </c>
      <c r="E265" s="397">
        <v>2.4</v>
      </c>
      <c r="F265" s="397">
        <v>424.52</v>
      </c>
      <c r="G265" s="394">
        <v>1</v>
      </c>
      <c r="H265" s="394">
        <v>176.88333333333333</v>
      </c>
      <c r="I265" s="397">
        <v>1.2</v>
      </c>
      <c r="J265" s="397">
        <v>234.71999999999997</v>
      </c>
      <c r="K265" s="394">
        <v>0.55290681239988693</v>
      </c>
      <c r="L265" s="394">
        <v>195.6</v>
      </c>
      <c r="M265" s="397">
        <v>2.4000000000000004</v>
      </c>
      <c r="N265" s="397">
        <v>473.52000000000004</v>
      </c>
      <c r="O265" s="410">
        <v>1.115424479412042</v>
      </c>
      <c r="P265" s="398">
        <v>197.29999999999998</v>
      </c>
    </row>
    <row r="266" spans="1:16" ht="14.4" customHeight="1" x14ac:dyDescent="0.3">
      <c r="A266" s="393" t="s">
        <v>3478</v>
      </c>
      <c r="B266" s="394" t="s">
        <v>3232</v>
      </c>
      <c r="C266" s="394" t="s">
        <v>3487</v>
      </c>
      <c r="D266" s="394" t="s">
        <v>3488</v>
      </c>
      <c r="E266" s="397">
        <v>0.8</v>
      </c>
      <c r="F266" s="397">
        <v>131.13999999999999</v>
      </c>
      <c r="G266" s="394">
        <v>1</v>
      </c>
      <c r="H266" s="394">
        <v>163.92499999999998</v>
      </c>
      <c r="I266" s="397">
        <v>1.4</v>
      </c>
      <c r="J266" s="397">
        <v>216.44000000000005</v>
      </c>
      <c r="K266" s="394">
        <v>1.6504499008693005</v>
      </c>
      <c r="L266" s="394">
        <v>154.60000000000005</v>
      </c>
      <c r="M266" s="397">
        <v>1</v>
      </c>
      <c r="N266" s="397">
        <v>141.45999999999998</v>
      </c>
      <c r="O266" s="410">
        <v>1.0786945249351838</v>
      </c>
      <c r="P266" s="398">
        <v>141.45999999999998</v>
      </c>
    </row>
    <row r="267" spans="1:16" ht="14.4" customHeight="1" x14ac:dyDescent="0.3">
      <c r="A267" s="393" t="s">
        <v>3478</v>
      </c>
      <c r="B267" s="394" t="s">
        <v>3232</v>
      </c>
      <c r="C267" s="394" t="s">
        <v>3257</v>
      </c>
      <c r="D267" s="394" t="s">
        <v>3258</v>
      </c>
      <c r="E267" s="397">
        <v>3.0000000000000004</v>
      </c>
      <c r="F267" s="397">
        <v>190.67</v>
      </c>
      <c r="G267" s="394">
        <v>1</v>
      </c>
      <c r="H267" s="394">
        <v>63.556666666666651</v>
      </c>
      <c r="I267" s="397">
        <v>1.6</v>
      </c>
      <c r="J267" s="397">
        <v>57.04</v>
      </c>
      <c r="K267" s="394">
        <v>0.29915560916767192</v>
      </c>
      <c r="L267" s="394">
        <v>35.65</v>
      </c>
      <c r="M267" s="397">
        <v>2.2000000000000002</v>
      </c>
      <c r="N267" s="397">
        <v>68.17</v>
      </c>
      <c r="O267" s="410">
        <v>0.35752871453296275</v>
      </c>
      <c r="P267" s="398">
        <v>30.986363636363635</v>
      </c>
    </row>
    <row r="268" spans="1:16" ht="14.4" customHeight="1" x14ac:dyDescent="0.3">
      <c r="A268" s="393" t="s">
        <v>3478</v>
      </c>
      <c r="B268" s="394" t="s">
        <v>3232</v>
      </c>
      <c r="C268" s="394" t="s">
        <v>3259</v>
      </c>
      <c r="D268" s="394" t="s">
        <v>3260</v>
      </c>
      <c r="E268" s="397">
        <v>33.6</v>
      </c>
      <c r="F268" s="397">
        <v>3363.5300000000007</v>
      </c>
      <c r="G268" s="394">
        <v>1</v>
      </c>
      <c r="H268" s="394">
        <v>100.10505952380954</v>
      </c>
      <c r="I268" s="397">
        <v>29.400000000000002</v>
      </c>
      <c r="J268" s="397">
        <v>3070.91</v>
      </c>
      <c r="K268" s="394">
        <v>0.91300211385062691</v>
      </c>
      <c r="L268" s="394">
        <v>104.45272108843537</v>
      </c>
      <c r="M268" s="397">
        <v>36.5</v>
      </c>
      <c r="N268" s="397">
        <v>3847.4299999999994</v>
      </c>
      <c r="O268" s="410">
        <v>1.1438667114608756</v>
      </c>
      <c r="P268" s="398">
        <v>105.40904109589039</v>
      </c>
    </row>
    <row r="269" spans="1:16" ht="14.4" customHeight="1" x14ac:dyDescent="0.3">
      <c r="A269" s="393" t="s">
        <v>3478</v>
      </c>
      <c r="B269" s="394" t="s">
        <v>3232</v>
      </c>
      <c r="C269" s="394" t="s">
        <v>3261</v>
      </c>
      <c r="D269" s="394" t="s">
        <v>3262</v>
      </c>
      <c r="E269" s="397">
        <v>4.6000000000000014</v>
      </c>
      <c r="F269" s="397">
        <v>133.05000000000001</v>
      </c>
      <c r="G269" s="394">
        <v>1</v>
      </c>
      <c r="H269" s="394">
        <v>28.923913043478255</v>
      </c>
      <c r="I269" s="397">
        <v>3.2</v>
      </c>
      <c r="J269" s="397">
        <v>182.26</v>
      </c>
      <c r="K269" s="394">
        <v>1.3698609545283726</v>
      </c>
      <c r="L269" s="394">
        <v>56.956249999999997</v>
      </c>
      <c r="M269" s="397">
        <v>6.8000000000000007</v>
      </c>
      <c r="N269" s="397">
        <v>388.99</v>
      </c>
      <c r="O269" s="410">
        <v>2.9236377301766252</v>
      </c>
      <c r="P269" s="398">
        <v>57.204411764705881</v>
      </c>
    </row>
    <row r="270" spans="1:16" ht="14.4" customHeight="1" x14ac:dyDescent="0.3">
      <c r="A270" s="393" t="s">
        <v>3478</v>
      </c>
      <c r="B270" s="394" t="s">
        <v>3232</v>
      </c>
      <c r="C270" s="394" t="s">
        <v>3420</v>
      </c>
      <c r="D270" s="394" t="s">
        <v>3421</v>
      </c>
      <c r="E270" s="397"/>
      <c r="F270" s="397"/>
      <c r="G270" s="394"/>
      <c r="H270" s="394"/>
      <c r="I270" s="397">
        <v>0.30000000000000004</v>
      </c>
      <c r="J270" s="397">
        <v>78.27</v>
      </c>
      <c r="K270" s="394"/>
      <c r="L270" s="394">
        <v>260.89999999999992</v>
      </c>
      <c r="M270" s="397">
        <v>0.1</v>
      </c>
      <c r="N270" s="397">
        <v>26.32</v>
      </c>
      <c r="O270" s="410"/>
      <c r="P270" s="398">
        <v>263.2</v>
      </c>
    </row>
    <row r="271" spans="1:16" ht="14.4" customHeight="1" x14ac:dyDescent="0.3">
      <c r="A271" s="393" t="s">
        <v>3478</v>
      </c>
      <c r="B271" s="394" t="s">
        <v>3232</v>
      </c>
      <c r="C271" s="394" t="s">
        <v>3422</v>
      </c>
      <c r="D271" s="394" t="s">
        <v>3423</v>
      </c>
      <c r="E271" s="397"/>
      <c r="F271" s="397"/>
      <c r="G271" s="394"/>
      <c r="H271" s="394"/>
      <c r="I271" s="397"/>
      <c r="J271" s="397"/>
      <c r="K271" s="394"/>
      <c r="L271" s="394"/>
      <c r="M271" s="397">
        <v>0.08</v>
      </c>
      <c r="N271" s="397">
        <v>32.4</v>
      </c>
      <c r="O271" s="410"/>
      <c r="P271" s="398">
        <v>405</v>
      </c>
    </row>
    <row r="272" spans="1:16" ht="14.4" customHeight="1" x14ac:dyDescent="0.3">
      <c r="A272" s="393" t="s">
        <v>3478</v>
      </c>
      <c r="B272" s="394" t="s">
        <v>3232</v>
      </c>
      <c r="C272" s="394" t="s">
        <v>3263</v>
      </c>
      <c r="D272" s="394" t="s">
        <v>3264</v>
      </c>
      <c r="E272" s="397">
        <v>10</v>
      </c>
      <c r="F272" s="397">
        <v>419.92000000000007</v>
      </c>
      <c r="G272" s="394">
        <v>1</v>
      </c>
      <c r="H272" s="394">
        <v>41.992000000000004</v>
      </c>
      <c r="I272" s="397">
        <v>2</v>
      </c>
      <c r="J272" s="397">
        <v>89.86</v>
      </c>
      <c r="K272" s="394">
        <v>0.21399314155077154</v>
      </c>
      <c r="L272" s="394">
        <v>44.93</v>
      </c>
      <c r="M272" s="397">
        <v>11</v>
      </c>
      <c r="N272" s="397">
        <v>150.37</v>
      </c>
      <c r="O272" s="410">
        <v>0.35809201752714798</v>
      </c>
      <c r="P272" s="398">
        <v>13.67</v>
      </c>
    </row>
    <row r="273" spans="1:16" ht="14.4" customHeight="1" x14ac:dyDescent="0.3">
      <c r="A273" s="393" t="s">
        <v>3478</v>
      </c>
      <c r="B273" s="394" t="s">
        <v>3232</v>
      </c>
      <c r="C273" s="394" t="s">
        <v>3489</v>
      </c>
      <c r="D273" s="394" t="s">
        <v>3490</v>
      </c>
      <c r="E273" s="397">
        <v>6</v>
      </c>
      <c r="F273" s="397">
        <v>1573.55</v>
      </c>
      <c r="G273" s="394">
        <v>1</v>
      </c>
      <c r="H273" s="394">
        <v>262.25833333333333</v>
      </c>
      <c r="I273" s="397"/>
      <c r="J273" s="397"/>
      <c r="K273" s="394"/>
      <c r="L273" s="394"/>
      <c r="M273" s="397">
        <v>5</v>
      </c>
      <c r="N273" s="397">
        <v>854.15000000000009</v>
      </c>
      <c r="O273" s="410">
        <v>0.54281719678434126</v>
      </c>
      <c r="P273" s="398">
        <v>170.83</v>
      </c>
    </row>
    <row r="274" spans="1:16" ht="14.4" customHeight="1" x14ac:dyDescent="0.3">
      <c r="A274" s="393" t="s">
        <v>3478</v>
      </c>
      <c r="B274" s="394" t="s">
        <v>3232</v>
      </c>
      <c r="C274" s="394" t="s">
        <v>3491</v>
      </c>
      <c r="D274" s="394" t="s">
        <v>3490</v>
      </c>
      <c r="E274" s="397">
        <v>2</v>
      </c>
      <c r="F274" s="397">
        <v>1036.02</v>
      </c>
      <c r="G274" s="394">
        <v>1</v>
      </c>
      <c r="H274" s="394">
        <v>518.01</v>
      </c>
      <c r="I274" s="397">
        <v>4</v>
      </c>
      <c r="J274" s="397">
        <v>1921.44</v>
      </c>
      <c r="K274" s="394">
        <v>1.8546360108878208</v>
      </c>
      <c r="L274" s="394">
        <v>480.36</v>
      </c>
      <c r="M274" s="397">
        <v>1</v>
      </c>
      <c r="N274" s="397">
        <v>341.65</v>
      </c>
      <c r="O274" s="410">
        <v>0.32977162603038551</v>
      </c>
      <c r="P274" s="398">
        <v>341.65</v>
      </c>
    </row>
    <row r="275" spans="1:16" ht="14.4" customHeight="1" x14ac:dyDescent="0.3">
      <c r="A275" s="393" t="s">
        <v>3478</v>
      </c>
      <c r="B275" s="394" t="s">
        <v>3232</v>
      </c>
      <c r="C275" s="394" t="s">
        <v>3265</v>
      </c>
      <c r="D275" s="394" t="s">
        <v>3266</v>
      </c>
      <c r="E275" s="397"/>
      <c r="F275" s="397"/>
      <c r="G275" s="394"/>
      <c r="H275" s="394"/>
      <c r="I275" s="397">
        <v>28.600000000000005</v>
      </c>
      <c r="J275" s="397">
        <v>12681.459999999997</v>
      </c>
      <c r="K275" s="394"/>
      <c r="L275" s="394">
        <v>443.40769230769212</v>
      </c>
      <c r="M275" s="397">
        <v>81.8</v>
      </c>
      <c r="N275" s="397">
        <v>39840.06</v>
      </c>
      <c r="O275" s="410"/>
      <c r="P275" s="398">
        <v>487.04229828850856</v>
      </c>
    </row>
    <row r="276" spans="1:16" ht="14.4" customHeight="1" x14ac:dyDescent="0.3">
      <c r="A276" s="393" t="s">
        <v>3478</v>
      </c>
      <c r="B276" s="394" t="s">
        <v>3232</v>
      </c>
      <c r="C276" s="394" t="s">
        <v>3492</v>
      </c>
      <c r="D276" s="394" t="s">
        <v>3493</v>
      </c>
      <c r="E276" s="397"/>
      <c r="F276" s="397"/>
      <c r="G276" s="394"/>
      <c r="H276" s="394"/>
      <c r="I276" s="397"/>
      <c r="J276" s="397"/>
      <c r="K276" s="394"/>
      <c r="L276" s="394"/>
      <c r="M276" s="397">
        <v>1</v>
      </c>
      <c r="N276" s="397">
        <v>777.75</v>
      </c>
      <c r="O276" s="410"/>
      <c r="P276" s="398">
        <v>777.75</v>
      </c>
    </row>
    <row r="277" spans="1:16" ht="14.4" customHeight="1" x14ac:dyDescent="0.3">
      <c r="A277" s="393" t="s">
        <v>3478</v>
      </c>
      <c r="B277" s="394" t="s">
        <v>3232</v>
      </c>
      <c r="C277" s="394" t="s">
        <v>3267</v>
      </c>
      <c r="D277" s="394" t="s">
        <v>3268</v>
      </c>
      <c r="E277" s="397">
        <v>5.3999999999999995</v>
      </c>
      <c r="F277" s="397">
        <v>108.53999999999999</v>
      </c>
      <c r="G277" s="394">
        <v>1</v>
      </c>
      <c r="H277" s="394">
        <v>20.100000000000001</v>
      </c>
      <c r="I277" s="397">
        <v>7.4</v>
      </c>
      <c r="J277" s="397">
        <v>155.14000000000001</v>
      </c>
      <c r="K277" s="394">
        <v>1.4293348074442604</v>
      </c>
      <c r="L277" s="394">
        <v>20.964864864864865</v>
      </c>
      <c r="M277" s="397">
        <v>10</v>
      </c>
      <c r="N277" s="397">
        <v>211.51000000000002</v>
      </c>
      <c r="O277" s="410">
        <v>1.9486825133591306</v>
      </c>
      <c r="P277" s="398">
        <v>21.151000000000003</v>
      </c>
    </row>
    <row r="278" spans="1:16" ht="14.4" customHeight="1" x14ac:dyDescent="0.3">
      <c r="A278" s="393" t="s">
        <v>3478</v>
      </c>
      <c r="B278" s="394" t="s">
        <v>3232</v>
      </c>
      <c r="C278" s="394" t="s">
        <v>3463</v>
      </c>
      <c r="D278" s="394" t="s">
        <v>3464</v>
      </c>
      <c r="E278" s="397">
        <v>0.2</v>
      </c>
      <c r="F278" s="397">
        <v>17.34</v>
      </c>
      <c r="G278" s="394">
        <v>1</v>
      </c>
      <c r="H278" s="394">
        <v>86.699999999999989</v>
      </c>
      <c r="I278" s="397"/>
      <c r="J278" s="397"/>
      <c r="K278" s="394"/>
      <c r="L278" s="394"/>
      <c r="M278" s="397"/>
      <c r="N278" s="397"/>
      <c r="O278" s="410"/>
      <c r="P278" s="398"/>
    </row>
    <row r="279" spans="1:16" ht="14.4" customHeight="1" x14ac:dyDescent="0.3">
      <c r="A279" s="393" t="s">
        <v>3478</v>
      </c>
      <c r="B279" s="394" t="s">
        <v>3232</v>
      </c>
      <c r="C279" s="394" t="s">
        <v>3494</v>
      </c>
      <c r="D279" s="394" t="s">
        <v>3495</v>
      </c>
      <c r="E279" s="397">
        <v>0.2</v>
      </c>
      <c r="F279" s="397">
        <v>476.87</v>
      </c>
      <c r="G279" s="394">
        <v>1</v>
      </c>
      <c r="H279" s="394">
        <v>2384.35</v>
      </c>
      <c r="I279" s="397">
        <v>0.2</v>
      </c>
      <c r="J279" s="397">
        <v>335.16</v>
      </c>
      <c r="K279" s="394">
        <v>0.70283305722733669</v>
      </c>
      <c r="L279" s="394">
        <v>1675.8</v>
      </c>
      <c r="M279" s="397"/>
      <c r="N279" s="397"/>
      <c r="O279" s="410"/>
      <c r="P279" s="398"/>
    </row>
    <row r="280" spans="1:16" ht="14.4" customHeight="1" x14ac:dyDescent="0.3">
      <c r="A280" s="393" t="s">
        <v>3478</v>
      </c>
      <c r="B280" s="394" t="s">
        <v>3232</v>
      </c>
      <c r="C280" s="394" t="s">
        <v>3496</v>
      </c>
      <c r="D280" s="394" t="s">
        <v>3497</v>
      </c>
      <c r="E280" s="397">
        <v>1</v>
      </c>
      <c r="F280" s="397">
        <v>99.49</v>
      </c>
      <c r="G280" s="394">
        <v>1</v>
      </c>
      <c r="H280" s="394">
        <v>99.49</v>
      </c>
      <c r="I280" s="397"/>
      <c r="J280" s="397"/>
      <c r="K280" s="394"/>
      <c r="L280" s="394"/>
      <c r="M280" s="397">
        <v>1</v>
      </c>
      <c r="N280" s="397">
        <v>61.05</v>
      </c>
      <c r="O280" s="410">
        <v>0.61362951050356818</v>
      </c>
      <c r="P280" s="398">
        <v>61.05</v>
      </c>
    </row>
    <row r="281" spans="1:16" ht="14.4" customHeight="1" x14ac:dyDescent="0.3">
      <c r="A281" s="393" t="s">
        <v>3478</v>
      </c>
      <c r="B281" s="394" t="s">
        <v>3232</v>
      </c>
      <c r="C281" s="394" t="s">
        <v>3269</v>
      </c>
      <c r="D281" s="394" t="s">
        <v>3270</v>
      </c>
      <c r="E281" s="397">
        <v>8</v>
      </c>
      <c r="F281" s="397">
        <v>751.80000000000007</v>
      </c>
      <c r="G281" s="394">
        <v>1</v>
      </c>
      <c r="H281" s="394">
        <v>93.975000000000009</v>
      </c>
      <c r="I281" s="397">
        <v>4</v>
      </c>
      <c r="J281" s="397">
        <v>392.40999999999997</v>
      </c>
      <c r="K281" s="394">
        <v>0.52196062782654951</v>
      </c>
      <c r="L281" s="394">
        <v>98.102499999999992</v>
      </c>
      <c r="M281" s="397">
        <v>3.5</v>
      </c>
      <c r="N281" s="397">
        <v>346.36</v>
      </c>
      <c r="O281" s="410">
        <v>0.46070763500931095</v>
      </c>
      <c r="P281" s="398">
        <v>98.960000000000008</v>
      </c>
    </row>
    <row r="282" spans="1:16" ht="14.4" customHeight="1" x14ac:dyDescent="0.3">
      <c r="A282" s="393" t="s">
        <v>3478</v>
      </c>
      <c r="B282" s="394" t="s">
        <v>3232</v>
      </c>
      <c r="C282" s="394" t="s">
        <v>3498</v>
      </c>
      <c r="D282" s="394" t="s">
        <v>3499</v>
      </c>
      <c r="E282" s="397"/>
      <c r="F282" s="397"/>
      <c r="G282" s="394"/>
      <c r="H282" s="394"/>
      <c r="I282" s="397">
        <v>2</v>
      </c>
      <c r="J282" s="397">
        <v>285.39999999999998</v>
      </c>
      <c r="K282" s="394"/>
      <c r="L282" s="394">
        <v>142.69999999999999</v>
      </c>
      <c r="M282" s="397"/>
      <c r="N282" s="397"/>
      <c r="O282" s="410"/>
      <c r="P282" s="398"/>
    </row>
    <row r="283" spans="1:16" ht="14.4" customHeight="1" x14ac:dyDescent="0.3">
      <c r="A283" s="393" t="s">
        <v>3478</v>
      </c>
      <c r="B283" s="394" t="s">
        <v>3232</v>
      </c>
      <c r="C283" s="394" t="s">
        <v>3500</v>
      </c>
      <c r="D283" s="394" t="s">
        <v>3501</v>
      </c>
      <c r="E283" s="397"/>
      <c r="F283" s="397"/>
      <c r="G283" s="394"/>
      <c r="H283" s="394"/>
      <c r="I283" s="397"/>
      <c r="J283" s="397"/>
      <c r="K283" s="394"/>
      <c r="L283" s="394"/>
      <c r="M283" s="397">
        <v>1.5999999999999999</v>
      </c>
      <c r="N283" s="397">
        <v>660.8</v>
      </c>
      <c r="O283" s="410"/>
      <c r="P283" s="398">
        <v>413</v>
      </c>
    </row>
    <row r="284" spans="1:16" ht="14.4" customHeight="1" x14ac:dyDescent="0.3">
      <c r="A284" s="393" t="s">
        <v>3478</v>
      </c>
      <c r="B284" s="394" t="s">
        <v>3232</v>
      </c>
      <c r="C284" s="394" t="s">
        <v>3273</v>
      </c>
      <c r="D284" s="394" t="s">
        <v>3274</v>
      </c>
      <c r="E284" s="397">
        <v>3.04</v>
      </c>
      <c r="F284" s="397">
        <v>378.86000000000007</v>
      </c>
      <c r="G284" s="394">
        <v>1</v>
      </c>
      <c r="H284" s="394">
        <v>124.62500000000003</v>
      </c>
      <c r="I284" s="397">
        <v>4.6000000000000005</v>
      </c>
      <c r="J284" s="397">
        <v>593.91000000000008</v>
      </c>
      <c r="K284" s="394">
        <v>1.5676239244047931</v>
      </c>
      <c r="L284" s="394">
        <v>129.1108695652174</v>
      </c>
      <c r="M284" s="397">
        <v>4.9600000000000009</v>
      </c>
      <c r="N284" s="397">
        <v>647.24</v>
      </c>
      <c r="O284" s="410">
        <v>1.7083883228633265</v>
      </c>
      <c r="P284" s="398">
        <v>130.49193548387095</v>
      </c>
    </row>
    <row r="285" spans="1:16" ht="14.4" customHeight="1" x14ac:dyDescent="0.3">
      <c r="A285" s="393" t="s">
        <v>3478</v>
      </c>
      <c r="B285" s="394" t="s">
        <v>3232</v>
      </c>
      <c r="C285" s="394" t="s">
        <v>3275</v>
      </c>
      <c r="D285" s="394" t="s">
        <v>3276</v>
      </c>
      <c r="E285" s="397">
        <v>8.2000000000000011</v>
      </c>
      <c r="F285" s="397">
        <v>1443.3200000000002</v>
      </c>
      <c r="G285" s="394">
        <v>1</v>
      </c>
      <c r="H285" s="394">
        <v>176.01463414634145</v>
      </c>
      <c r="I285" s="397">
        <v>14</v>
      </c>
      <c r="J285" s="397">
        <v>2558.5500000000002</v>
      </c>
      <c r="K285" s="394">
        <v>1.7726838123215918</v>
      </c>
      <c r="L285" s="394">
        <v>182.75357142857143</v>
      </c>
      <c r="M285" s="397">
        <v>12.5</v>
      </c>
      <c r="N285" s="397">
        <v>2304.4499999999998</v>
      </c>
      <c r="O285" s="410">
        <v>1.5966313776570682</v>
      </c>
      <c r="P285" s="398">
        <v>184.35599999999999</v>
      </c>
    </row>
    <row r="286" spans="1:16" ht="14.4" customHeight="1" x14ac:dyDescent="0.3">
      <c r="A286" s="393" t="s">
        <v>3478</v>
      </c>
      <c r="B286" s="394" t="s">
        <v>3232</v>
      </c>
      <c r="C286" s="394" t="s">
        <v>3424</v>
      </c>
      <c r="D286" s="394" t="s">
        <v>3276</v>
      </c>
      <c r="E286" s="397">
        <v>0.30000000000000004</v>
      </c>
      <c r="F286" s="397">
        <v>158.39999999999998</v>
      </c>
      <c r="G286" s="394">
        <v>1</v>
      </c>
      <c r="H286" s="394">
        <v>527.99999999999989</v>
      </c>
      <c r="I286" s="397">
        <v>0.7</v>
      </c>
      <c r="J286" s="397">
        <v>372.53</v>
      </c>
      <c r="K286" s="394">
        <v>2.3518308080808081</v>
      </c>
      <c r="L286" s="394">
        <v>532.18571428571431</v>
      </c>
      <c r="M286" s="397">
        <v>1</v>
      </c>
      <c r="N286" s="397">
        <v>496.24</v>
      </c>
      <c r="O286" s="410">
        <v>3.1328282828282834</v>
      </c>
      <c r="P286" s="398">
        <v>496.24</v>
      </c>
    </row>
    <row r="287" spans="1:16" ht="14.4" customHeight="1" x14ac:dyDescent="0.3">
      <c r="A287" s="393" t="s">
        <v>3478</v>
      </c>
      <c r="B287" s="394" t="s">
        <v>3232</v>
      </c>
      <c r="C287" s="394" t="s">
        <v>3277</v>
      </c>
      <c r="D287" s="394" t="s">
        <v>3278</v>
      </c>
      <c r="E287" s="397">
        <v>154</v>
      </c>
      <c r="F287" s="397">
        <v>20210.960000000003</v>
      </c>
      <c r="G287" s="394">
        <v>1</v>
      </c>
      <c r="H287" s="394">
        <v>131.24</v>
      </c>
      <c r="I287" s="397">
        <v>132</v>
      </c>
      <c r="J287" s="397">
        <v>16756.64</v>
      </c>
      <c r="K287" s="394">
        <v>0.82908679251257722</v>
      </c>
      <c r="L287" s="394">
        <v>126.94424242424242</v>
      </c>
      <c r="M287" s="397">
        <v>177</v>
      </c>
      <c r="N287" s="397">
        <v>20481.479999999996</v>
      </c>
      <c r="O287" s="410">
        <v>1.0133848169508026</v>
      </c>
      <c r="P287" s="398">
        <v>115.71457627118642</v>
      </c>
    </row>
    <row r="288" spans="1:16" ht="14.4" customHeight="1" x14ac:dyDescent="0.3">
      <c r="A288" s="393" t="s">
        <v>3478</v>
      </c>
      <c r="B288" s="394" t="s">
        <v>3232</v>
      </c>
      <c r="C288" s="394" t="s">
        <v>3502</v>
      </c>
      <c r="D288" s="394" t="s">
        <v>3503</v>
      </c>
      <c r="E288" s="397">
        <v>1.2</v>
      </c>
      <c r="F288" s="397">
        <v>406.2</v>
      </c>
      <c r="G288" s="394">
        <v>1</v>
      </c>
      <c r="H288" s="394">
        <v>338.5</v>
      </c>
      <c r="I288" s="397"/>
      <c r="J288" s="397"/>
      <c r="K288" s="394"/>
      <c r="L288" s="394"/>
      <c r="M288" s="397"/>
      <c r="N288" s="397"/>
      <c r="O288" s="410"/>
      <c r="P288" s="398"/>
    </row>
    <row r="289" spans="1:16" ht="14.4" customHeight="1" x14ac:dyDescent="0.3">
      <c r="A289" s="393" t="s">
        <v>3478</v>
      </c>
      <c r="B289" s="394" t="s">
        <v>3232</v>
      </c>
      <c r="C289" s="394" t="s">
        <v>3504</v>
      </c>
      <c r="D289" s="394" t="s">
        <v>3503</v>
      </c>
      <c r="E289" s="397"/>
      <c r="F289" s="397"/>
      <c r="G289" s="394"/>
      <c r="H289" s="394"/>
      <c r="I289" s="397">
        <v>1.1000000000000001</v>
      </c>
      <c r="J289" s="397">
        <v>3860.79</v>
      </c>
      <c r="K289" s="394"/>
      <c r="L289" s="394">
        <v>3509.8090909090906</v>
      </c>
      <c r="M289" s="397">
        <v>2.1999999999999997</v>
      </c>
      <c r="N289" s="397">
        <v>7789.33</v>
      </c>
      <c r="O289" s="410"/>
      <c r="P289" s="398">
        <v>3540.604545454546</v>
      </c>
    </row>
    <row r="290" spans="1:16" ht="14.4" customHeight="1" x14ac:dyDescent="0.3">
      <c r="A290" s="393" t="s">
        <v>3478</v>
      </c>
      <c r="B290" s="394" t="s">
        <v>3232</v>
      </c>
      <c r="C290" s="394" t="s">
        <v>3279</v>
      </c>
      <c r="D290" s="394" t="s">
        <v>3280</v>
      </c>
      <c r="E290" s="397">
        <v>92</v>
      </c>
      <c r="F290" s="397">
        <v>4144.7999999999993</v>
      </c>
      <c r="G290" s="394">
        <v>1</v>
      </c>
      <c r="H290" s="394">
        <v>45.052173913043468</v>
      </c>
      <c r="I290" s="397">
        <v>58</v>
      </c>
      <c r="J290" s="397">
        <v>2929.58</v>
      </c>
      <c r="K290" s="394">
        <v>0.70680853117158859</v>
      </c>
      <c r="L290" s="394">
        <v>50.51</v>
      </c>
      <c r="M290" s="397">
        <v>78</v>
      </c>
      <c r="N290" s="397">
        <v>3974.1</v>
      </c>
      <c r="O290" s="410">
        <v>0.95881586566299959</v>
      </c>
      <c r="P290" s="398">
        <v>50.949999999999996</v>
      </c>
    </row>
    <row r="291" spans="1:16" ht="14.4" customHeight="1" x14ac:dyDescent="0.3">
      <c r="A291" s="393" t="s">
        <v>3478</v>
      </c>
      <c r="B291" s="394" t="s">
        <v>3232</v>
      </c>
      <c r="C291" s="394" t="s">
        <v>3505</v>
      </c>
      <c r="D291" s="394" t="s">
        <v>3506</v>
      </c>
      <c r="E291" s="397"/>
      <c r="F291" s="397"/>
      <c r="G291" s="394"/>
      <c r="H291" s="394"/>
      <c r="I291" s="397">
        <v>1</v>
      </c>
      <c r="J291" s="397">
        <v>47.1</v>
      </c>
      <c r="K291" s="394"/>
      <c r="L291" s="394">
        <v>47.1</v>
      </c>
      <c r="M291" s="397">
        <v>1</v>
      </c>
      <c r="N291" s="397">
        <v>46.18</v>
      </c>
      <c r="O291" s="410"/>
      <c r="P291" s="398">
        <v>46.18</v>
      </c>
    </row>
    <row r="292" spans="1:16" ht="14.4" customHeight="1" x14ac:dyDescent="0.3">
      <c r="A292" s="393" t="s">
        <v>3478</v>
      </c>
      <c r="B292" s="394" t="s">
        <v>3232</v>
      </c>
      <c r="C292" s="394" t="s">
        <v>3425</v>
      </c>
      <c r="D292" s="394" t="s">
        <v>3426</v>
      </c>
      <c r="E292" s="397"/>
      <c r="F292" s="397"/>
      <c r="G292" s="394"/>
      <c r="H292" s="394"/>
      <c r="I292" s="397"/>
      <c r="J292" s="397"/>
      <c r="K292" s="394"/>
      <c r="L292" s="394"/>
      <c r="M292" s="397">
        <v>0.4</v>
      </c>
      <c r="N292" s="397">
        <v>1312.4</v>
      </c>
      <c r="O292" s="410"/>
      <c r="P292" s="398">
        <v>3281</v>
      </c>
    </row>
    <row r="293" spans="1:16" ht="14.4" customHeight="1" x14ac:dyDescent="0.3">
      <c r="A293" s="393" t="s">
        <v>3478</v>
      </c>
      <c r="B293" s="394" t="s">
        <v>3232</v>
      </c>
      <c r="C293" s="394" t="s">
        <v>3465</v>
      </c>
      <c r="D293" s="394" t="s">
        <v>3466</v>
      </c>
      <c r="E293" s="397">
        <v>0.25</v>
      </c>
      <c r="F293" s="397">
        <v>167.96</v>
      </c>
      <c r="G293" s="394">
        <v>1</v>
      </c>
      <c r="H293" s="394">
        <v>671.84</v>
      </c>
      <c r="I293" s="397">
        <v>0.5</v>
      </c>
      <c r="J293" s="397">
        <v>348.7</v>
      </c>
      <c r="K293" s="394">
        <v>2.0760895451297925</v>
      </c>
      <c r="L293" s="394">
        <v>697.4</v>
      </c>
      <c r="M293" s="397"/>
      <c r="N293" s="397"/>
      <c r="O293" s="410"/>
      <c r="P293" s="398"/>
    </row>
    <row r="294" spans="1:16" ht="14.4" customHeight="1" x14ac:dyDescent="0.3">
      <c r="A294" s="393" t="s">
        <v>3478</v>
      </c>
      <c r="B294" s="394" t="s">
        <v>3232</v>
      </c>
      <c r="C294" s="394" t="s">
        <v>3282</v>
      </c>
      <c r="D294" s="394" t="s">
        <v>3283</v>
      </c>
      <c r="E294" s="397"/>
      <c r="F294" s="397"/>
      <c r="G294" s="394"/>
      <c r="H294" s="394"/>
      <c r="I294" s="397">
        <v>0.05</v>
      </c>
      <c r="J294" s="397">
        <v>4.68</v>
      </c>
      <c r="K294" s="394"/>
      <c r="L294" s="394">
        <v>93.6</v>
      </c>
      <c r="M294" s="397">
        <v>0.75</v>
      </c>
      <c r="N294" s="397">
        <v>70.8</v>
      </c>
      <c r="O294" s="410"/>
      <c r="P294" s="398">
        <v>94.399999999999991</v>
      </c>
    </row>
    <row r="295" spans="1:16" ht="14.4" customHeight="1" x14ac:dyDescent="0.3">
      <c r="A295" s="393" t="s">
        <v>3478</v>
      </c>
      <c r="B295" s="394" t="s">
        <v>3232</v>
      </c>
      <c r="C295" s="394" t="s">
        <v>3284</v>
      </c>
      <c r="D295" s="394" t="s">
        <v>3285</v>
      </c>
      <c r="E295" s="397"/>
      <c r="F295" s="397"/>
      <c r="G295" s="394"/>
      <c r="H295" s="394"/>
      <c r="I295" s="397">
        <v>1</v>
      </c>
      <c r="J295" s="397">
        <v>138.27000000000001</v>
      </c>
      <c r="K295" s="394"/>
      <c r="L295" s="394">
        <v>138.27000000000001</v>
      </c>
      <c r="M295" s="397">
        <v>27</v>
      </c>
      <c r="N295" s="397">
        <v>3765.96</v>
      </c>
      <c r="O295" s="410"/>
      <c r="P295" s="398">
        <v>139.47999999999999</v>
      </c>
    </row>
    <row r="296" spans="1:16" ht="14.4" customHeight="1" x14ac:dyDescent="0.3">
      <c r="A296" s="393" t="s">
        <v>3478</v>
      </c>
      <c r="B296" s="394" t="s">
        <v>3232</v>
      </c>
      <c r="C296" s="394" t="s">
        <v>3286</v>
      </c>
      <c r="D296" s="394" t="s">
        <v>3287</v>
      </c>
      <c r="E296" s="397">
        <v>1.6</v>
      </c>
      <c r="F296" s="397">
        <v>59.36</v>
      </c>
      <c r="G296" s="394">
        <v>1</v>
      </c>
      <c r="H296" s="394">
        <v>37.099999999999994</v>
      </c>
      <c r="I296" s="397">
        <v>2.6000000000000005</v>
      </c>
      <c r="J296" s="397">
        <v>100.75</v>
      </c>
      <c r="K296" s="394">
        <v>1.6972708894878705</v>
      </c>
      <c r="L296" s="394">
        <v>38.749999999999993</v>
      </c>
      <c r="M296" s="397">
        <v>9.6</v>
      </c>
      <c r="N296" s="397">
        <v>311.04000000000002</v>
      </c>
      <c r="O296" s="410">
        <v>5.2398921832884104</v>
      </c>
      <c r="P296" s="398">
        <v>32.400000000000006</v>
      </c>
    </row>
    <row r="297" spans="1:16" ht="14.4" customHeight="1" x14ac:dyDescent="0.3">
      <c r="A297" s="393" t="s">
        <v>3478</v>
      </c>
      <c r="B297" s="394" t="s">
        <v>3232</v>
      </c>
      <c r="C297" s="394" t="s">
        <v>3288</v>
      </c>
      <c r="D297" s="394" t="s">
        <v>3260</v>
      </c>
      <c r="E297" s="397"/>
      <c r="F297" s="397"/>
      <c r="G297" s="394"/>
      <c r="H297" s="394"/>
      <c r="I297" s="397"/>
      <c r="J297" s="397"/>
      <c r="K297" s="394"/>
      <c r="L297" s="394"/>
      <c r="M297" s="397">
        <v>2.8</v>
      </c>
      <c r="N297" s="397">
        <v>215.88</v>
      </c>
      <c r="O297" s="410"/>
      <c r="P297" s="398">
        <v>77.100000000000009</v>
      </c>
    </row>
    <row r="298" spans="1:16" ht="14.4" customHeight="1" x14ac:dyDescent="0.3">
      <c r="A298" s="393" t="s">
        <v>3478</v>
      </c>
      <c r="B298" s="394" t="s">
        <v>3232</v>
      </c>
      <c r="C298" s="394" t="s">
        <v>3289</v>
      </c>
      <c r="D298" s="394" t="s">
        <v>3290</v>
      </c>
      <c r="E298" s="397">
        <v>19.499999999999996</v>
      </c>
      <c r="F298" s="397">
        <v>2047.72</v>
      </c>
      <c r="G298" s="394">
        <v>1</v>
      </c>
      <c r="H298" s="394">
        <v>105.01128205128207</v>
      </c>
      <c r="I298" s="397">
        <v>15.7</v>
      </c>
      <c r="J298" s="397">
        <v>1719.9000000000003</v>
      </c>
      <c r="K298" s="394">
        <v>0.83990975328658224</v>
      </c>
      <c r="L298" s="394">
        <v>109.54777070063697</v>
      </c>
      <c r="M298" s="397">
        <v>12.100000000000001</v>
      </c>
      <c r="N298" s="397">
        <v>1338.3200000000002</v>
      </c>
      <c r="O298" s="410">
        <v>0.65356591721524437</v>
      </c>
      <c r="P298" s="398">
        <v>110.60495867768596</v>
      </c>
    </row>
    <row r="299" spans="1:16" ht="14.4" customHeight="1" x14ac:dyDescent="0.3">
      <c r="A299" s="393" t="s">
        <v>3478</v>
      </c>
      <c r="B299" s="394" t="s">
        <v>3232</v>
      </c>
      <c r="C299" s="394" t="s">
        <v>3291</v>
      </c>
      <c r="D299" s="394" t="s">
        <v>3292</v>
      </c>
      <c r="E299" s="397">
        <v>26</v>
      </c>
      <c r="F299" s="397">
        <v>394</v>
      </c>
      <c r="G299" s="394">
        <v>1</v>
      </c>
      <c r="H299" s="394">
        <v>15.153846153846153</v>
      </c>
      <c r="I299" s="397">
        <v>38</v>
      </c>
      <c r="J299" s="397">
        <v>517.29</v>
      </c>
      <c r="K299" s="394">
        <v>1.3129187817258883</v>
      </c>
      <c r="L299" s="394">
        <v>13.612894736842104</v>
      </c>
      <c r="M299" s="397">
        <v>60</v>
      </c>
      <c r="N299" s="397">
        <v>567</v>
      </c>
      <c r="O299" s="410">
        <v>1.4390862944162437</v>
      </c>
      <c r="P299" s="398">
        <v>9.4499999999999993</v>
      </c>
    </row>
    <row r="300" spans="1:16" ht="14.4" customHeight="1" x14ac:dyDescent="0.3">
      <c r="A300" s="393" t="s">
        <v>3478</v>
      </c>
      <c r="B300" s="394" t="s">
        <v>3232</v>
      </c>
      <c r="C300" s="394" t="s">
        <v>3293</v>
      </c>
      <c r="D300" s="394" t="s">
        <v>3294</v>
      </c>
      <c r="E300" s="397">
        <v>0.37</v>
      </c>
      <c r="F300" s="397">
        <v>40.700000000000003</v>
      </c>
      <c r="G300" s="394">
        <v>1</v>
      </c>
      <c r="H300" s="394">
        <v>110.00000000000001</v>
      </c>
      <c r="I300" s="397"/>
      <c r="J300" s="397"/>
      <c r="K300" s="394"/>
      <c r="L300" s="394"/>
      <c r="M300" s="397">
        <v>0.34</v>
      </c>
      <c r="N300" s="397">
        <v>71.819999999999993</v>
      </c>
      <c r="O300" s="410">
        <v>1.7646191646191642</v>
      </c>
      <c r="P300" s="398">
        <v>211.23529411764702</v>
      </c>
    </row>
    <row r="301" spans="1:16" ht="14.4" customHeight="1" x14ac:dyDescent="0.3">
      <c r="A301" s="393" t="s">
        <v>3478</v>
      </c>
      <c r="B301" s="394" t="s">
        <v>3232</v>
      </c>
      <c r="C301" s="394" t="s">
        <v>1425</v>
      </c>
      <c r="D301" s="394" t="s">
        <v>3507</v>
      </c>
      <c r="E301" s="397"/>
      <c r="F301" s="397"/>
      <c r="G301" s="394"/>
      <c r="H301" s="394"/>
      <c r="I301" s="397">
        <v>1</v>
      </c>
      <c r="J301" s="397">
        <v>6836.53</v>
      </c>
      <c r="K301" s="394"/>
      <c r="L301" s="394">
        <v>6836.53</v>
      </c>
      <c r="M301" s="397"/>
      <c r="N301" s="397"/>
      <c r="O301" s="410"/>
      <c r="P301" s="398"/>
    </row>
    <row r="302" spans="1:16" ht="14.4" customHeight="1" x14ac:dyDescent="0.3">
      <c r="A302" s="393" t="s">
        <v>3478</v>
      </c>
      <c r="B302" s="394" t="s">
        <v>3232</v>
      </c>
      <c r="C302" s="394" t="s">
        <v>3508</v>
      </c>
      <c r="D302" s="394" t="s">
        <v>3509</v>
      </c>
      <c r="E302" s="397">
        <v>0</v>
      </c>
      <c r="F302" s="397">
        <v>0</v>
      </c>
      <c r="G302" s="394"/>
      <c r="H302" s="394"/>
      <c r="I302" s="397"/>
      <c r="J302" s="397"/>
      <c r="K302" s="394"/>
      <c r="L302" s="394"/>
      <c r="M302" s="397"/>
      <c r="N302" s="397"/>
      <c r="O302" s="410"/>
      <c r="P302" s="398"/>
    </row>
    <row r="303" spans="1:16" ht="14.4" customHeight="1" x14ac:dyDescent="0.3">
      <c r="A303" s="393" t="s">
        <v>3478</v>
      </c>
      <c r="B303" s="394" t="s">
        <v>3232</v>
      </c>
      <c r="C303" s="394" t="s">
        <v>3295</v>
      </c>
      <c r="D303" s="394" t="s">
        <v>3296</v>
      </c>
      <c r="E303" s="397"/>
      <c r="F303" s="397"/>
      <c r="G303" s="394"/>
      <c r="H303" s="394"/>
      <c r="I303" s="397"/>
      <c r="J303" s="397"/>
      <c r="K303" s="394"/>
      <c r="L303" s="394"/>
      <c r="M303" s="397">
        <v>1.9000000000000001</v>
      </c>
      <c r="N303" s="397">
        <v>148.46</v>
      </c>
      <c r="O303" s="410"/>
      <c r="P303" s="398">
        <v>78.136842105263156</v>
      </c>
    </row>
    <row r="304" spans="1:16" ht="14.4" customHeight="1" x14ac:dyDescent="0.3">
      <c r="A304" s="393" t="s">
        <v>3478</v>
      </c>
      <c r="B304" s="394" t="s">
        <v>3232</v>
      </c>
      <c r="C304" s="394" t="s">
        <v>3297</v>
      </c>
      <c r="D304" s="394" t="s">
        <v>3298</v>
      </c>
      <c r="E304" s="397">
        <v>49</v>
      </c>
      <c r="F304" s="397">
        <v>2630.84</v>
      </c>
      <c r="G304" s="394">
        <v>1</v>
      </c>
      <c r="H304" s="394">
        <v>53.690612244897963</v>
      </c>
      <c r="I304" s="397">
        <v>5</v>
      </c>
      <c r="J304" s="397">
        <v>289.39</v>
      </c>
      <c r="K304" s="394">
        <v>0.10999908774383846</v>
      </c>
      <c r="L304" s="394">
        <v>57.878</v>
      </c>
      <c r="M304" s="397"/>
      <c r="N304" s="397"/>
      <c r="O304" s="410"/>
      <c r="P304" s="398"/>
    </row>
    <row r="305" spans="1:16" ht="14.4" customHeight="1" x14ac:dyDescent="0.3">
      <c r="A305" s="393" t="s">
        <v>3478</v>
      </c>
      <c r="B305" s="394" t="s">
        <v>3232</v>
      </c>
      <c r="C305" s="394" t="s">
        <v>3299</v>
      </c>
      <c r="D305" s="394" t="s">
        <v>3298</v>
      </c>
      <c r="E305" s="397">
        <v>276</v>
      </c>
      <c r="F305" s="397">
        <v>17861.330000000002</v>
      </c>
      <c r="G305" s="394">
        <v>1</v>
      </c>
      <c r="H305" s="394">
        <v>64.71496376811595</v>
      </c>
      <c r="I305" s="397">
        <v>233.2</v>
      </c>
      <c r="J305" s="397">
        <v>49799.92</v>
      </c>
      <c r="K305" s="394">
        <v>2.7881417565209308</v>
      </c>
      <c r="L305" s="394">
        <v>213.55025728987994</v>
      </c>
      <c r="M305" s="397">
        <v>213</v>
      </c>
      <c r="N305" s="397">
        <v>34220.479999999996</v>
      </c>
      <c r="O305" s="410">
        <v>1.9158976403212971</v>
      </c>
      <c r="P305" s="398">
        <v>160.65953051643191</v>
      </c>
    </row>
    <row r="306" spans="1:16" ht="14.4" customHeight="1" x14ac:dyDescent="0.3">
      <c r="A306" s="393" t="s">
        <v>3478</v>
      </c>
      <c r="B306" s="394" t="s">
        <v>3232</v>
      </c>
      <c r="C306" s="394" t="s">
        <v>3427</v>
      </c>
      <c r="D306" s="394" t="s">
        <v>3428</v>
      </c>
      <c r="E306" s="397">
        <v>2</v>
      </c>
      <c r="F306" s="397">
        <v>49.98</v>
      </c>
      <c r="G306" s="394">
        <v>1</v>
      </c>
      <c r="H306" s="394">
        <v>24.99</v>
      </c>
      <c r="I306" s="397">
        <v>1</v>
      </c>
      <c r="J306" s="397">
        <v>25.99</v>
      </c>
      <c r="K306" s="394">
        <v>0.52000800320128049</v>
      </c>
      <c r="L306" s="394">
        <v>25.99</v>
      </c>
      <c r="M306" s="397">
        <v>1</v>
      </c>
      <c r="N306" s="397">
        <v>9.6199999999999992</v>
      </c>
      <c r="O306" s="410">
        <v>0.19247699079631853</v>
      </c>
      <c r="P306" s="398">
        <v>9.6199999999999992</v>
      </c>
    </row>
    <row r="307" spans="1:16" ht="14.4" customHeight="1" x14ac:dyDescent="0.3">
      <c r="A307" s="393" t="s">
        <v>3478</v>
      </c>
      <c r="B307" s="394" t="s">
        <v>3232</v>
      </c>
      <c r="C307" s="394" t="s">
        <v>3510</v>
      </c>
      <c r="D307" s="394" t="s">
        <v>3511</v>
      </c>
      <c r="E307" s="397"/>
      <c r="F307" s="397"/>
      <c r="G307" s="394"/>
      <c r="H307" s="394"/>
      <c r="I307" s="397"/>
      <c r="J307" s="397"/>
      <c r="K307" s="394"/>
      <c r="L307" s="394"/>
      <c r="M307" s="397">
        <v>0.4</v>
      </c>
      <c r="N307" s="397">
        <v>151.9</v>
      </c>
      <c r="O307" s="410"/>
      <c r="P307" s="398">
        <v>379.75</v>
      </c>
    </row>
    <row r="308" spans="1:16" ht="14.4" customHeight="1" x14ac:dyDescent="0.3">
      <c r="A308" s="393" t="s">
        <v>3478</v>
      </c>
      <c r="B308" s="394" t="s">
        <v>3232</v>
      </c>
      <c r="C308" s="394" t="s">
        <v>3512</v>
      </c>
      <c r="D308" s="394" t="s">
        <v>3513</v>
      </c>
      <c r="E308" s="397"/>
      <c r="F308" s="397"/>
      <c r="G308" s="394"/>
      <c r="H308" s="394"/>
      <c r="I308" s="397">
        <v>4</v>
      </c>
      <c r="J308" s="397">
        <v>24813.68</v>
      </c>
      <c r="K308" s="394"/>
      <c r="L308" s="394">
        <v>6203.42</v>
      </c>
      <c r="M308" s="397"/>
      <c r="N308" s="397"/>
      <c r="O308" s="410"/>
      <c r="P308" s="398"/>
    </row>
    <row r="309" spans="1:16" ht="14.4" customHeight="1" x14ac:dyDescent="0.3">
      <c r="A309" s="393" t="s">
        <v>3478</v>
      </c>
      <c r="B309" s="394" t="s">
        <v>3232</v>
      </c>
      <c r="C309" s="394" t="s">
        <v>3300</v>
      </c>
      <c r="D309" s="394" t="s">
        <v>3301</v>
      </c>
      <c r="E309" s="397">
        <v>0.2</v>
      </c>
      <c r="F309" s="397">
        <v>24.52</v>
      </c>
      <c r="G309" s="394">
        <v>1</v>
      </c>
      <c r="H309" s="394">
        <v>122.6</v>
      </c>
      <c r="I309" s="397">
        <v>0.4</v>
      </c>
      <c r="J309" s="397">
        <v>51.66</v>
      </c>
      <c r="K309" s="394">
        <v>2.1068515497553015</v>
      </c>
      <c r="L309" s="394">
        <v>129.14999999999998</v>
      </c>
      <c r="M309" s="397">
        <v>0.60000000000000009</v>
      </c>
      <c r="N309" s="397">
        <v>78.179999999999993</v>
      </c>
      <c r="O309" s="410">
        <v>3.1884176182707993</v>
      </c>
      <c r="P309" s="398">
        <v>130.29999999999995</v>
      </c>
    </row>
    <row r="310" spans="1:16" ht="14.4" customHeight="1" x14ac:dyDescent="0.3">
      <c r="A310" s="393" t="s">
        <v>3478</v>
      </c>
      <c r="B310" s="394" t="s">
        <v>3232</v>
      </c>
      <c r="C310" s="394" t="s">
        <v>3302</v>
      </c>
      <c r="D310" s="394" t="s">
        <v>3292</v>
      </c>
      <c r="E310" s="397">
        <v>418</v>
      </c>
      <c r="F310" s="397">
        <v>5312</v>
      </c>
      <c r="G310" s="394">
        <v>1</v>
      </c>
      <c r="H310" s="394">
        <v>12.708133971291867</v>
      </c>
      <c r="I310" s="397">
        <v>397</v>
      </c>
      <c r="J310" s="397">
        <v>3731.8599999999997</v>
      </c>
      <c r="K310" s="394">
        <v>0.70253388554216867</v>
      </c>
      <c r="L310" s="394">
        <v>9.4001511335012591</v>
      </c>
      <c r="M310" s="397">
        <v>606</v>
      </c>
      <c r="N310" s="397">
        <v>2290.6800000000003</v>
      </c>
      <c r="O310" s="410">
        <v>0.43122740963855427</v>
      </c>
      <c r="P310" s="398">
        <v>3.7800000000000007</v>
      </c>
    </row>
    <row r="311" spans="1:16" ht="14.4" customHeight="1" x14ac:dyDescent="0.3">
      <c r="A311" s="393" t="s">
        <v>3478</v>
      </c>
      <c r="B311" s="394" t="s">
        <v>3232</v>
      </c>
      <c r="C311" s="394" t="s">
        <v>3303</v>
      </c>
      <c r="D311" s="394" t="s">
        <v>3292</v>
      </c>
      <c r="E311" s="397">
        <v>372</v>
      </c>
      <c r="F311" s="397">
        <v>5378.7999999999993</v>
      </c>
      <c r="G311" s="394">
        <v>1</v>
      </c>
      <c r="H311" s="394">
        <v>14.459139784946235</v>
      </c>
      <c r="I311" s="397">
        <v>241</v>
      </c>
      <c r="J311" s="397">
        <v>4200.3799999999992</v>
      </c>
      <c r="K311" s="394">
        <v>0.78091395850375545</v>
      </c>
      <c r="L311" s="394">
        <v>17.428962655601655</v>
      </c>
      <c r="M311" s="397">
        <v>285</v>
      </c>
      <c r="N311" s="397">
        <v>5389.35</v>
      </c>
      <c r="O311" s="410">
        <v>1.001961404030639</v>
      </c>
      <c r="P311" s="398">
        <v>18.91</v>
      </c>
    </row>
    <row r="312" spans="1:16" ht="14.4" customHeight="1" x14ac:dyDescent="0.3">
      <c r="A312" s="393" t="s">
        <v>3478</v>
      </c>
      <c r="B312" s="394" t="s">
        <v>3232</v>
      </c>
      <c r="C312" s="394" t="s">
        <v>3304</v>
      </c>
      <c r="D312" s="394" t="s">
        <v>3305</v>
      </c>
      <c r="E312" s="397">
        <v>0.2</v>
      </c>
      <c r="F312" s="397">
        <v>93.78</v>
      </c>
      <c r="G312" s="394">
        <v>1</v>
      </c>
      <c r="H312" s="394">
        <v>468.9</v>
      </c>
      <c r="I312" s="397"/>
      <c r="J312" s="397"/>
      <c r="K312" s="394"/>
      <c r="L312" s="394"/>
      <c r="M312" s="397">
        <v>0.4</v>
      </c>
      <c r="N312" s="397">
        <v>196.78</v>
      </c>
      <c r="O312" s="410">
        <v>2.0983152058008105</v>
      </c>
      <c r="P312" s="398">
        <v>491.95</v>
      </c>
    </row>
    <row r="313" spans="1:16" ht="14.4" customHeight="1" x14ac:dyDescent="0.3">
      <c r="A313" s="393" t="s">
        <v>3478</v>
      </c>
      <c r="B313" s="394" t="s">
        <v>3232</v>
      </c>
      <c r="C313" s="394" t="s">
        <v>3306</v>
      </c>
      <c r="D313" s="394" t="s">
        <v>3307</v>
      </c>
      <c r="E313" s="397">
        <v>3.3000000000000003</v>
      </c>
      <c r="F313" s="397">
        <v>253.71999999999997</v>
      </c>
      <c r="G313" s="394">
        <v>1</v>
      </c>
      <c r="H313" s="394">
        <v>76.884848484848476</v>
      </c>
      <c r="I313" s="397">
        <v>2.8</v>
      </c>
      <c r="J313" s="397">
        <v>214.84</v>
      </c>
      <c r="K313" s="394">
        <v>0.84676020810342123</v>
      </c>
      <c r="L313" s="394">
        <v>76.728571428571428</v>
      </c>
      <c r="M313" s="397">
        <v>4.2</v>
      </c>
      <c r="N313" s="397">
        <v>325.52</v>
      </c>
      <c r="O313" s="410">
        <v>1.2829891218666247</v>
      </c>
      <c r="P313" s="398">
        <v>77.504761904761892</v>
      </c>
    </row>
    <row r="314" spans="1:16" ht="14.4" customHeight="1" x14ac:dyDescent="0.3">
      <c r="A314" s="393" t="s">
        <v>3478</v>
      </c>
      <c r="B314" s="394" t="s">
        <v>3232</v>
      </c>
      <c r="C314" s="394" t="s">
        <v>3514</v>
      </c>
      <c r="D314" s="394" t="s">
        <v>3515</v>
      </c>
      <c r="E314" s="397">
        <v>2</v>
      </c>
      <c r="F314" s="397">
        <v>40.18</v>
      </c>
      <c r="G314" s="394">
        <v>1</v>
      </c>
      <c r="H314" s="394">
        <v>20.09</v>
      </c>
      <c r="I314" s="397">
        <v>2</v>
      </c>
      <c r="J314" s="397">
        <v>79.34</v>
      </c>
      <c r="K314" s="394">
        <v>1.9746142359382779</v>
      </c>
      <c r="L314" s="394">
        <v>39.67</v>
      </c>
      <c r="M314" s="397">
        <v>4</v>
      </c>
      <c r="N314" s="397">
        <v>160.08000000000001</v>
      </c>
      <c r="O314" s="410">
        <v>3.9840716774514688</v>
      </c>
      <c r="P314" s="398">
        <v>40.020000000000003</v>
      </c>
    </row>
    <row r="315" spans="1:16" ht="14.4" customHeight="1" x14ac:dyDescent="0.3">
      <c r="A315" s="393" t="s">
        <v>3478</v>
      </c>
      <c r="B315" s="394" t="s">
        <v>3232</v>
      </c>
      <c r="C315" s="394" t="s">
        <v>3431</v>
      </c>
      <c r="D315" s="394" t="s">
        <v>3432</v>
      </c>
      <c r="E315" s="397">
        <v>0.85000000000000009</v>
      </c>
      <c r="F315" s="397">
        <v>408.09000000000003</v>
      </c>
      <c r="G315" s="394">
        <v>1</v>
      </c>
      <c r="H315" s="394">
        <v>480.10588235294114</v>
      </c>
      <c r="I315" s="397">
        <v>1.2</v>
      </c>
      <c r="J315" s="397">
        <v>599.16</v>
      </c>
      <c r="K315" s="394">
        <v>1.4682055428949494</v>
      </c>
      <c r="L315" s="394">
        <v>499.3</v>
      </c>
      <c r="M315" s="397">
        <v>1</v>
      </c>
      <c r="N315" s="397">
        <v>503.65</v>
      </c>
      <c r="O315" s="410">
        <v>1.2341640324438234</v>
      </c>
      <c r="P315" s="398">
        <v>503.65</v>
      </c>
    </row>
    <row r="316" spans="1:16" ht="14.4" customHeight="1" x14ac:dyDescent="0.3">
      <c r="A316" s="393" t="s">
        <v>3478</v>
      </c>
      <c r="B316" s="394" t="s">
        <v>3232</v>
      </c>
      <c r="C316" s="394" t="s">
        <v>3516</v>
      </c>
      <c r="D316" s="394" t="s">
        <v>3517</v>
      </c>
      <c r="E316" s="397"/>
      <c r="F316" s="397"/>
      <c r="G316" s="394"/>
      <c r="H316" s="394"/>
      <c r="I316" s="397"/>
      <c r="J316" s="397"/>
      <c r="K316" s="394"/>
      <c r="L316" s="394"/>
      <c r="M316" s="397">
        <v>0.56000000000000005</v>
      </c>
      <c r="N316" s="397">
        <v>621.17999999999995</v>
      </c>
      <c r="O316" s="410"/>
      <c r="P316" s="398">
        <v>1109.2499999999998</v>
      </c>
    </row>
    <row r="317" spans="1:16" ht="14.4" customHeight="1" x14ac:dyDescent="0.3">
      <c r="A317" s="393" t="s">
        <v>3478</v>
      </c>
      <c r="B317" s="394" t="s">
        <v>3232</v>
      </c>
      <c r="C317" s="394" t="s">
        <v>3518</v>
      </c>
      <c r="D317" s="394" t="s">
        <v>3519</v>
      </c>
      <c r="E317" s="397">
        <v>5</v>
      </c>
      <c r="F317" s="397">
        <v>99.72</v>
      </c>
      <c r="G317" s="394">
        <v>1</v>
      </c>
      <c r="H317" s="394">
        <v>19.943999999999999</v>
      </c>
      <c r="I317" s="397">
        <v>4.5</v>
      </c>
      <c r="J317" s="397">
        <v>357.03</v>
      </c>
      <c r="K317" s="394">
        <v>3.5803249097472922</v>
      </c>
      <c r="L317" s="394">
        <v>79.339999999999989</v>
      </c>
      <c r="M317" s="397">
        <v>1</v>
      </c>
      <c r="N317" s="397">
        <v>80.040000000000006</v>
      </c>
      <c r="O317" s="410">
        <v>0.80264741275571605</v>
      </c>
      <c r="P317" s="398">
        <v>80.040000000000006</v>
      </c>
    </row>
    <row r="318" spans="1:16" ht="14.4" customHeight="1" x14ac:dyDescent="0.3">
      <c r="A318" s="393" t="s">
        <v>3478</v>
      </c>
      <c r="B318" s="394" t="s">
        <v>3232</v>
      </c>
      <c r="C318" s="394" t="s">
        <v>3308</v>
      </c>
      <c r="D318" s="394" t="s">
        <v>3309</v>
      </c>
      <c r="E318" s="397">
        <v>13</v>
      </c>
      <c r="F318" s="397">
        <v>246.26999999999998</v>
      </c>
      <c r="G318" s="394">
        <v>1</v>
      </c>
      <c r="H318" s="394">
        <v>18.943846153846152</v>
      </c>
      <c r="I318" s="397"/>
      <c r="J318" s="397"/>
      <c r="K318" s="394"/>
      <c r="L318" s="394"/>
      <c r="M318" s="397"/>
      <c r="N318" s="397"/>
      <c r="O318" s="410"/>
      <c r="P318" s="398"/>
    </row>
    <row r="319" spans="1:16" ht="14.4" customHeight="1" x14ac:dyDescent="0.3">
      <c r="A319" s="393" t="s">
        <v>3478</v>
      </c>
      <c r="B319" s="394" t="s">
        <v>3232</v>
      </c>
      <c r="C319" s="394" t="s">
        <v>3520</v>
      </c>
      <c r="D319" s="394" t="s">
        <v>3521</v>
      </c>
      <c r="E319" s="397"/>
      <c r="F319" s="397"/>
      <c r="G319" s="394"/>
      <c r="H319" s="394"/>
      <c r="I319" s="397"/>
      <c r="J319" s="397"/>
      <c r="K319" s="394"/>
      <c r="L319" s="394"/>
      <c r="M319" s="397">
        <v>1</v>
      </c>
      <c r="N319" s="397">
        <v>34.33</v>
      </c>
      <c r="O319" s="410"/>
      <c r="P319" s="398">
        <v>34.33</v>
      </c>
    </row>
    <row r="320" spans="1:16" ht="14.4" customHeight="1" x14ac:dyDescent="0.3">
      <c r="A320" s="393" t="s">
        <v>3478</v>
      </c>
      <c r="B320" s="394" t="s">
        <v>3232</v>
      </c>
      <c r="C320" s="394" t="s">
        <v>3310</v>
      </c>
      <c r="D320" s="394" t="s">
        <v>3311</v>
      </c>
      <c r="E320" s="397"/>
      <c r="F320" s="397"/>
      <c r="G320" s="394"/>
      <c r="H320" s="394"/>
      <c r="I320" s="397"/>
      <c r="J320" s="397"/>
      <c r="K320" s="394"/>
      <c r="L320" s="394"/>
      <c r="M320" s="397">
        <v>0.8</v>
      </c>
      <c r="N320" s="397">
        <v>176.4</v>
      </c>
      <c r="O320" s="410"/>
      <c r="P320" s="398">
        <v>220.5</v>
      </c>
    </row>
    <row r="321" spans="1:16" ht="14.4" customHeight="1" x14ac:dyDescent="0.3">
      <c r="A321" s="393" t="s">
        <v>3478</v>
      </c>
      <c r="B321" s="394" t="s">
        <v>3232</v>
      </c>
      <c r="C321" s="394" t="s">
        <v>3312</v>
      </c>
      <c r="D321" s="394" t="s">
        <v>3313</v>
      </c>
      <c r="E321" s="397"/>
      <c r="F321" s="397"/>
      <c r="G321" s="394"/>
      <c r="H321" s="394"/>
      <c r="I321" s="397">
        <v>8</v>
      </c>
      <c r="J321" s="397">
        <v>139.91999999999999</v>
      </c>
      <c r="K321" s="394"/>
      <c r="L321" s="394">
        <v>17.489999999999998</v>
      </c>
      <c r="M321" s="397">
        <v>3</v>
      </c>
      <c r="N321" s="397">
        <v>52.92</v>
      </c>
      <c r="O321" s="410"/>
      <c r="P321" s="398">
        <v>17.64</v>
      </c>
    </row>
    <row r="322" spans="1:16" ht="14.4" customHeight="1" x14ac:dyDescent="0.3">
      <c r="A322" s="393" t="s">
        <v>3478</v>
      </c>
      <c r="B322" s="394" t="s">
        <v>3232</v>
      </c>
      <c r="C322" s="394" t="s">
        <v>3522</v>
      </c>
      <c r="D322" s="394" t="s">
        <v>3523</v>
      </c>
      <c r="E322" s="397"/>
      <c r="F322" s="397"/>
      <c r="G322" s="394"/>
      <c r="H322" s="394"/>
      <c r="I322" s="397"/>
      <c r="J322" s="397"/>
      <c r="K322" s="394"/>
      <c r="L322" s="394"/>
      <c r="M322" s="397">
        <v>3</v>
      </c>
      <c r="N322" s="397">
        <v>86.550000000000011</v>
      </c>
      <c r="O322" s="410"/>
      <c r="P322" s="398">
        <v>28.850000000000005</v>
      </c>
    </row>
    <row r="323" spans="1:16" ht="14.4" customHeight="1" x14ac:dyDescent="0.3">
      <c r="A323" s="393" t="s">
        <v>3478</v>
      </c>
      <c r="B323" s="394" t="s">
        <v>3232</v>
      </c>
      <c r="C323" s="394" t="s">
        <v>3314</v>
      </c>
      <c r="D323" s="394" t="s">
        <v>3315</v>
      </c>
      <c r="E323" s="397">
        <v>9.2000000000000011</v>
      </c>
      <c r="F323" s="397">
        <v>605.17999999999995</v>
      </c>
      <c r="G323" s="394">
        <v>1</v>
      </c>
      <c r="H323" s="394">
        <v>65.78043478260868</v>
      </c>
      <c r="I323" s="397">
        <v>6.4</v>
      </c>
      <c r="J323" s="397">
        <v>457.06</v>
      </c>
      <c r="K323" s="394">
        <v>0.75524637297993991</v>
      </c>
      <c r="L323" s="394">
        <v>71.415624999999991</v>
      </c>
      <c r="M323" s="397">
        <v>8.3999999999999986</v>
      </c>
      <c r="N323" s="397">
        <v>574.92000000000007</v>
      </c>
      <c r="O323" s="410">
        <v>0.94999834759906165</v>
      </c>
      <c r="P323" s="398">
        <v>68.442857142857164</v>
      </c>
    </row>
    <row r="324" spans="1:16" ht="14.4" customHeight="1" x14ac:dyDescent="0.3">
      <c r="A324" s="393" t="s">
        <v>3478</v>
      </c>
      <c r="B324" s="394" t="s">
        <v>3232</v>
      </c>
      <c r="C324" s="394" t="s">
        <v>3316</v>
      </c>
      <c r="D324" s="394" t="s">
        <v>3317</v>
      </c>
      <c r="E324" s="397">
        <v>4.4000000000000004</v>
      </c>
      <c r="F324" s="397">
        <v>2149.69</v>
      </c>
      <c r="G324" s="394">
        <v>1</v>
      </c>
      <c r="H324" s="394">
        <v>488.56590909090909</v>
      </c>
      <c r="I324" s="397">
        <v>5.6000000000000005</v>
      </c>
      <c r="J324" s="397">
        <v>2840.32</v>
      </c>
      <c r="K324" s="394">
        <v>1.321269578404328</v>
      </c>
      <c r="L324" s="394">
        <v>507.2</v>
      </c>
      <c r="M324" s="397">
        <v>4.8</v>
      </c>
      <c r="N324" s="397">
        <v>2086.3199999999997</v>
      </c>
      <c r="O324" s="410">
        <v>0.97052133098260662</v>
      </c>
      <c r="P324" s="398">
        <v>434.65</v>
      </c>
    </row>
    <row r="325" spans="1:16" ht="14.4" customHeight="1" x14ac:dyDescent="0.3">
      <c r="A325" s="393" t="s">
        <v>3478</v>
      </c>
      <c r="B325" s="394" t="s">
        <v>3232</v>
      </c>
      <c r="C325" s="394" t="s">
        <v>3433</v>
      </c>
      <c r="D325" s="394" t="s">
        <v>3434</v>
      </c>
      <c r="E325" s="397">
        <v>0.2</v>
      </c>
      <c r="F325" s="397">
        <v>195.43</v>
      </c>
      <c r="G325" s="394">
        <v>1</v>
      </c>
      <c r="H325" s="394">
        <v>977.15</v>
      </c>
      <c r="I325" s="397">
        <v>0.2</v>
      </c>
      <c r="J325" s="397">
        <v>202.87</v>
      </c>
      <c r="K325" s="394">
        <v>1.0380698971498745</v>
      </c>
      <c r="L325" s="394">
        <v>1014.35</v>
      </c>
      <c r="M325" s="397">
        <v>1</v>
      </c>
      <c r="N325" s="397">
        <v>787.34999999999991</v>
      </c>
      <c r="O325" s="410">
        <v>4.0288082689454017</v>
      </c>
      <c r="P325" s="398">
        <v>787.34999999999991</v>
      </c>
    </row>
    <row r="326" spans="1:16" ht="14.4" customHeight="1" x14ac:dyDescent="0.3">
      <c r="A326" s="393" t="s">
        <v>3478</v>
      </c>
      <c r="B326" s="394" t="s">
        <v>3232</v>
      </c>
      <c r="C326" s="394" t="s">
        <v>3437</v>
      </c>
      <c r="D326" s="394" t="s">
        <v>3345</v>
      </c>
      <c r="E326" s="397">
        <v>0.2</v>
      </c>
      <c r="F326" s="397">
        <v>272.66000000000003</v>
      </c>
      <c r="G326" s="394">
        <v>1</v>
      </c>
      <c r="H326" s="394">
        <v>1363.3</v>
      </c>
      <c r="I326" s="397"/>
      <c r="J326" s="397"/>
      <c r="K326" s="394"/>
      <c r="L326" s="394"/>
      <c r="M326" s="397"/>
      <c r="N326" s="397"/>
      <c r="O326" s="410"/>
      <c r="P326" s="398"/>
    </row>
    <row r="327" spans="1:16" ht="14.4" customHeight="1" x14ac:dyDescent="0.3">
      <c r="A327" s="393" t="s">
        <v>3478</v>
      </c>
      <c r="B327" s="394" t="s">
        <v>3232</v>
      </c>
      <c r="C327" s="394" t="s">
        <v>3318</v>
      </c>
      <c r="D327" s="394" t="s">
        <v>3319</v>
      </c>
      <c r="E327" s="397">
        <v>26.599999999999994</v>
      </c>
      <c r="F327" s="397">
        <v>1371.27</v>
      </c>
      <c r="G327" s="394">
        <v>1</v>
      </c>
      <c r="H327" s="394">
        <v>51.551503759398507</v>
      </c>
      <c r="I327" s="397">
        <v>25.399999999999995</v>
      </c>
      <c r="J327" s="397">
        <v>1521.82</v>
      </c>
      <c r="K327" s="394">
        <v>1.1097887359892653</v>
      </c>
      <c r="L327" s="394">
        <v>59.914173228346463</v>
      </c>
      <c r="M327" s="397">
        <v>45.599999999999994</v>
      </c>
      <c r="N327" s="397">
        <v>2859.24</v>
      </c>
      <c r="O327" s="410">
        <v>2.0851035901026056</v>
      </c>
      <c r="P327" s="398">
        <v>62.702631578947368</v>
      </c>
    </row>
    <row r="328" spans="1:16" ht="14.4" customHeight="1" x14ac:dyDescent="0.3">
      <c r="A328" s="393" t="s">
        <v>3478</v>
      </c>
      <c r="B328" s="394" t="s">
        <v>3232</v>
      </c>
      <c r="C328" s="394" t="s">
        <v>3320</v>
      </c>
      <c r="D328" s="394" t="s">
        <v>3321</v>
      </c>
      <c r="E328" s="397">
        <v>1.3600000000000003</v>
      </c>
      <c r="F328" s="397">
        <v>499.3</v>
      </c>
      <c r="G328" s="394">
        <v>1</v>
      </c>
      <c r="H328" s="394">
        <v>367.13235294117641</v>
      </c>
      <c r="I328" s="397">
        <v>0.52</v>
      </c>
      <c r="J328" s="397">
        <v>198.69</v>
      </c>
      <c r="K328" s="394">
        <v>0.39793711195673942</v>
      </c>
      <c r="L328" s="394">
        <v>382.09615384615381</v>
      </c>
      <c r="M328" s="397">
        <v>1.5800000000000003</v>
      </c>
      <c r="N328" s="397">
        <v>609.11999999999989</v>
      </c>
      <c r="O328" s="410">
        <v>1.2199479270979368</v>
      </c>
      <c r="P328" s="398">
        <v>385.518987341772</v>
      </c>
    </row>
    <row r="329" spans="1:16" ht="14.4" customHeight="1" x14ac:dyDescent="0.3">
      <c r="A329" s="393" t="s">
        <v>3478</v>
      </c>
      <c r="B329" s="394" t="s">
        <v>3232</v>
      </c>
      <c r="C329" s="394" t="s">
        <v>3324</v>
      </c>
      <c r="D329" s="394" t="s">
        <v>3325</v>
      </c>
      <c r="E329" s="397"/>
      <c r="F329" s="397"/>
      <c r="G329" s="394"/>
      <c r="H329" s="394"/>
      <c r="I329" s="397">
        <v>6</v>
      </c>
      <c r="J329" s="397">
        <v>110.22000000000001</v>
      </c>
      <c r="K329" s="394"/>
      <c r="L329" s="394">
        <v>18.37</v>
      </c>
      <c r="M329" s="397">
        <v>37</v>
      </c>
      <c r="N329" s="397">
        <v>685.61</v>
      </c>
      <c r="O329" s="410"/>
      <c r="P329" s="398">
        <v>18.53</v>
      </c>
    </row>
    <row r="330" spans="1:16" ht="14.4" customHeight="1" x14ac:dyDescent="0.3">
      <c r="A330" s="393" t="s">
        <v>3478</v>
      </c>
      <c r="B330" s="394" t="s">
        <v>3232</v>
      </c>
      <c r="C330" s="394" t="s">
        <v>3326</v>
      </c>
      <c r="D330" s="394" t="s">
        <v>3327</v>
      </c>
      <c r="E330" s="397">
        <v>1.5999999999999999</v>
      </c>
      <c r="F330" s="397">
        <v>186.6</v>
      </c>
      <c r="G330" s="394">
        <v>1</v>
      </c>
      <c r="H330" s="394">
        <v>116.625</v>
      </c>
      <c r="I330" s="397">
        <v>5.21</v>
      </c>
      <c r="J330" s="397">
        <v>633.31999999999994</v>
      </c>
      <c r="K330" s="394">
        <v>3.3939978563772772</v>
      </c>
      <c r="L330" s="394">
        <v>121.55854126679462</v>
      </c>
      <c r="M330" s="397">
        <v>6.52</v>
      </c>
      <c r="N330" s="397">
        <v>799.47</v>
      </c>
      <c r="O330" s="410">
        <v>4.2844051446945342</v>
      </c>
      <c r="P330" s="398">
        <v>122.61809815950922</v>
      </c>
    </row>
    <row r="331" spans="1:16" ht="14.4" customHeight="1" x14ac:dyDescent="0.3">
      <c r="A331" s="393" t="s">
        <v>3478</v>
      </c>
      <c r="B331" s="394" t="s">
        <v>3232</v>
      </c>
      <c r="C331" s="394" t="s">
        <v>3328</v>
      </c>
      <c r="D331" s="394" t="s">
        <v>3329</v>
      </c>
      <c r="E331" s="397">
        <v>3.4000000000000004</v>
      </c>
      <c r="F331" s="397">
        <v>208.42</v>
      </c>
      <c r="G331" s="394">
        <v>1</v>
      </c>
      <c r="H331" s="394">
        <v>61.29999999999999</v>
      </c>
      <c r="I331" s="397"/>
      <c r="J331" s="397"/>
      <c r="K331" s="394"/>
      <c r="L331" s="394"/>
      <c r="M331" s="397"/>
      <c r="N331" s="397"/>
      <c r="O331" s="410"/>
      <c r="P331" s="398"/>
    </row>
    <row r="332" spans="1:16" ht="14.4" customHeight="1" x14ac:dyDescent="0.3">
      <c r="A332" s="393" t="s">
        <v>3478</v>
      </c>
      <c r="B332" s="394" t="s">
        <v>3232</v>
      </c>
      <c r="C332" s="394" t="s">
        <v>3524</v>
      </c>
      <c r="D332" s="394" t="s">
        <v>3525</v>
      </c>
      <c r="E332" s="397">
        <v>0.2</v>
      </c>
      <c r="F332" s="397">
        <v>21.57</v>
      </c>
      <c r="G332" s="394">
        <v>1</v>
      </c>
      <c r="H332" s="394">
        <v>107.85</v>
      </c>
      <c r="I332" s="397">
        <v>0.30000000000000004</v>
      </c>
      <c r="J332" s="397">
        <v>34.980000000000004</v>
      </c>
      <c r="K332" s="394">
        <v>1.6216968011126567</v>
      </c>
      <c r="L332" s="394">
        <v>116.6</v>
      </c>
      <c r="M332" s="397">
        <v>0.1</v>
      </c>
      <c r="N332" s="397">
        <v>11.76</v>
      </c>
      <c r="O332" s="410">
        <v>0.5452016689847009</v>
      </c>
      <c r="P332" s="398">
        <v>117.6</v>
      </c>
    </row>
    <row r="333" spans="1:16" ht="14.4" customHeight="1" x14ac:dyDescent="0.3">
      <c r="A333" s="393" t="s">
        <v>3478</v>
      </c>
      <c r="B333" s="394" t="s">
        <v>3232</v>
      </c>
      <c r="C333" s="394" t="s">
        <v>3526</v>
      </c>
      <c r="D333" s="394" t="s">
        <v>3527</v>
      </c>
      <c r="E333" s="397"/>
      <c r="F333" s="397"/>
      <c r="G333" s="394"/>
      <c r="H333" s="394"/>
      <c r="I333" s="397"/>
      <c r="J333" s="397"/>
      <c r="K333" s="394"/>
      <c r="L333" s="394"/>
      <c r="M333" s="397">
        <v>0.1</v>
      </c>
      <c r="N333" s="397">
        <v>948.07</v>
      </c>
      <c r="O333" s="410"/>
      <c r="P333" s="398">
        <v>9480.7000000000007</v>
      </c>
    </row>
    <row r="334" spans="1:16" ht="14.4" customHeight="1" x14ac:dyDescent="0.3">
      <c r="A334" s="393" t="s">
        <v>3478</v>
      </c>
      <c r="B334" s="394" t="s">
        <v>3232</v>
      </c>
      <c r="C334" s="394" t="s">
        <v>3438</v>
      </c>
      <c r="D334" s="394" t="s">
        <v>3439</v>
      </c>
      <c r="E334" s="397">
        <v>0.2</v>
      </c>
      <c r="F334" s="397">
        <v>11.38</v>
      </c>
      <c r="G334" s="394">
        <v>1</v>
      </c>
      <c r="H334" s="394">
        <v>56.9</v>
      </c>
      <c r="I334" s="397"/>
      <c r="J334" s="397"/>
      <c r="K334" s="394"/>
      <c r="L334" s="394"/>
      <c r="M334" s="397">
        <v>0.60000000000000009</v>
      </c>
      <c r="N334" s="397">
        <v>42.07</v>
      </c>
      <c r="O334" s="410">
        <v>3.6968365553602811</v>
      </c>
      <c r="P334" s="398">
        <v>70.11666666666666</v>
      </c>
    </row>
    <row r="335" spans="1:16" ht="14.4" customHeight="1" x14ac:dyDescent="0.3">
      <c r="A335" s="393" t="s">
        <v>3478</v>
      </c>
      <c r="B335" s="394" t="s">
        <v>3232</v>
      </c>
      <c r="C335" s="394" t="s">
        <v>3332</v>
      </c>
      <c r="D335" s="394" t="s">
        <v>3333</v>
      </c>
      <c r="E335" s="397">
        <v>54.1</v>
      </c>
      <c r="F335" s="397">
        <v>876.21</v>
      </c>
      <c r="G335" s="394">
        <v>1</v>
      </c>
      <c r="H335" s="394">
        <v>16.196118299445473</v>
      </c>
      <c r="I335" s="397">
        <v>47</v>
      </c>
      <c r="J335" s="397">
        <v>861.66</v>
      </c>
      <c r="K335" s="394">
        <v>0.983394391755401</v>
      </c>
      <c r="L335" s="394">
        <v>18.333191489361703</v>
      </c>
      <c r="M335" s="397">
        <v>82</v>
      </c>
      <c r="N335" s="397">
        <v>1585.06</v>
      </c>
      <c r="O335" s="410">
        <v>1.8089955604250121</v>
      </c>
      <c r="P335" s="398">
        <v>19.329999999999998</v>
      </c>
    </row>
    <row r="336" spans="1:16" ht="14.4" customHeight="1" x14ac:dyDescent="0.3">
      <c r="A336" s="393" t="s">
        <v>3478</v>
      </c>
      <c r="B336" s="394" t="s">
        <v>3232</v>
      </c>
      <c r="C336" s="394" t="s">
        <v>3528</v>
      </c>
      <c r="D336" s="394" t="s">
        <v>3333</v>
      </c>
      <c r="E336" s="397"/>
      <c r="F336" s="397"/>
      <c r="G336" s="394"/>
      <c r="H336" s="394"/>
      <c r="I336" s="397">
        <v>1</v>
      </c>
      <c r="J336" s="397">
        <v>40.479999999999997</v>
      </c>
      <c r="K336" s="394"/>
      <c r="L336" s="394">
        <v>40.479999999999997</v>
      </c>
      <c r="M336" s="397"/>
      <c r="N336" s="397"/>
      <c r="O336" s="410"/>
      <c r="P336" s="398"/>
    </row>
    <row r="337" spans="1:16" ht="14.4" customHeight="1" x14ac:dyDescent="0.3">
      <c r="A337" s="393" t="s">
        <v>3478</v>
      </c>
      <c r="B337" s="394" t="s">
        <v>3232</v>
      </c>
      <c r="C337" s="394" t="s">
        <v>3334</v>
      </c>
      <c r="D337" s="394" t="s">
        <v>3335</v>
      </c>
      <c r="E337" s="397">
        <v>51</v>
      </c>
      <c r="F337" s="397">
        <v>941.9</v>
      </c>
      <c r="G337" s="394">
        <v>1</v>
      </c>
      <c r="H337" s="394">
        <v>18.468627450980392</v>
      </c>
      <c r="I337" s="397">
        <v>31</v>
      </c>
      <c r="J337" s="397">
        <v>663.18999999999994</v>
      </c>
      <c r="K337" s="394">
        <v>0.70409809958594327</v>
      </c>
      <c r="L337" s="394">
        <v>21.393225806451611</v>
      </c>
      <c r="M337" s="397">
        <v>64</v>
      </c>
      <c r="N337" s="397">
        <v>1413.12</v>
      </c>
      <c r="O337" s="410">
        <v>1.5002866546342499</v>
      </c>
      <c r="P337" s="398">
        <v>22.08</v>
      </c>
    </row>
    <row r="338" spans="1:16" ht="14.4" customHeight="1" x14ac:dyDescent="0.3">
      <c r="A338" s="393" t="s">
        <v>3478</v>
      </c>
      <c r="B338" s="394" t="s">
        <v>3232</v>
      </c>
      <c r="C338" s="394" t="s">
        <v>3440</v>
      </c>
      <c r="D338" s="394" t="s">
        <v>3441</v>
      </c>
      <c r="E338" s="397"/>
      <c r="F338" s="397"/>
      <c r="G338" s="394"/>
      <c r="H338" s="394"/>
      <c r="I338" s="397">
        <v>1</v>
      </c>
      <c r="J338" s="397">
        <v>34</v>
      </c>
      <c r="K338" s="394"/>
      <c r="L338" s="394">
        <v>34</v>
      </c>
      <c r="M338" s="397"/>
      <c r="N338" s="397"/>
      <c r="O338" s="410"/>
      <c r="P338" s="398"/>
    </row>
    <row r="339" spans="1:16" ht="14.4" customHeight="1" x14ac:dyDescent="0.3">
      <c r="A339" s="393" t="s">
        <v>3478</v>
      </c>
      <c r="B339" s="394" t="s">
        <v>3232</v>
      </c>
      <c r="C339" s="394" t="s">
        <v>3444</v>
      </c>
      <c r="D339" s="394" t="s">
        <v>3445</v>
      </c>
      <c r="E339" s="397">
        <v>1.4</v>
      </c>
      <c r="F339" s="397">
        <v>52.54</v>
      </c>
      <c r="G339" s="394">
        <v>1</v>
      </c>
      <c r="H339" s="394">
        <v>37.528571428571432</v>
      </c>
      <c r="I339" s="397">
        <v>1</v>
      </c>
      <c r="J339" s="397">
        <v>45.13</v>
      </c>
      <c r="K339" s="394">
        <v>0.85896459840121819</v>
      </c>
      <c r="L339" s="394">
        <v>45.13</v>
      </c>
      <c r="M339" s="397">
        <v>1</v>
      </c>
      <c r="N339" s="397">
        <v>60.08</v>
      </c>
      <c r="O339" s="410">
        <v>1.1435097068899887</v>
      </c>
      <c r="P339" s="398">
        <v>60.08</v>
      </c>
    </row>
    <row r="340" spans="1:16" ht="14.4" customHeight="1" x14ac:dyDescent="0.3">
      <c r="A340" s="393" t="s">
        <v>3478</v>
      </c>
      <c r="B340" s="394" t="s">
        <v>3232</v>
      </c>
      <c r="C340" s="394" t="s">
        <v>3336</v>
      </c>
      <c r="D340" s="394" t="s">
        <v>3337</v>
      </c>
      <c r="E340" s="397">
        <v>0.3</v>
      </c>
      <c r="F340" s="397">
        <v>75.400000000000006</v>
      </c>
      <c r="G340" s="394">
        <v>1</v>
      </c>
      <c r="H340" s="394">
        <v>251.33333333333337</v>
      </c>
      <c r="I340" s="397">
        <v>0.1</v>
      </c>
      <c r="J340" s="397">
        <v>26.22</v>
      </c>
      <c r="K340" s="394">
        <v>0.34774535809018564</v>
      </c>
      <c r="L340" s="394">
        <v>262.2</v>
      </c>
      <c r="M340" s="397">
        <v>0.1</v>
      </c>
      <c r="N340" s="397">
        <v>26.45</v>
      </c>
      <c r="O340" s="410">
        <v>0.3507957559681697</v>
      </c>
      <c r="P340" s="398">
        <v>264.5</v>
      </c>
    </row>
    <row r="341" spans="1:16" ht="14.4" customHeight="1" x14ac:dyDescent="0.3">
      <c r="A341" s="393" t="s">
        <v>3478</v>
      </c>
      <c r="B341" s="394" t="s">
        <v>3232</v>
      </c>
      <c r="C341" s="394" t="s">
        <v>3338</v>
      </c>
      <c r="D341" s="394" t="s">
        <v>3339</v>
      </c>
      <c r="E341" s="397">
        <v>0.8</v>
      </c>
      <c r="F341" s="397">
        <v>24.16</v>
      </c>
      <c r="G341" s="394">
        <v>1</v>
      </c>
      <c r="H341" s="394">
        <v>30.2</v>
      </c>
      <c r="I341" s="397">
        <v>1</v>
      </c>
      <c r="J341" s="397">
        <v>31.52</v>
      </c>
      <c r="K341" s="394">
        <v>1.304635761589404</v>
      </c>
      <c r="L341" s="394">
        <v>31.52</v>
      </c>
      <c r="M341" s="397"/>
      <c r="N341" s="397"/>
      <c r="O341" s="410"/>
      <c r="P341" s="398"/>
    </row>
    <row r="342" spans="1:16" ht="14.4" customHeight="1" x14ac:dyDescent="0.3">
      <c r="A342" s="393" t="s">
        <v>3478</v>
      </c>
      <c r="B342" s="394" t="s">
        <v>3232</v>
      </c>
      <c r="C342" s="394" t="s">
        <v>3529</v>
      </c>
      <c r="D342" s="394" t="s">
        <v>3339</v>
      </c>
      <c r="E342" s="397"/>
      <c r="F342" s="397"/>
      <c r="G342" s="394"/>
      <c r="H342" s="394"/>
      <c r="I342" s="397">
        <v>0.4</v>
      </c>
      <c r="J342" s="397">
        <v>28.96</v>
      </c>
      <c r="K342" s="394"/>
      <c r="L342" s="394">
        <v>72.399999999999991</v>
      </c>
      <c r="M342" s="397"/>
      <c r="N342" s="397"/>
      <c r="O342" s="410"/>
      <c r="P342" s="398"/>
    </row>
    <row r="343" spans="1:16" ht="14.4" customHeight="1" x14ac:dyDescent="0.3">
      <c r="A343" s="393" t="s">
        <v>3478</v>
      </c>
      <c r="B343" s="394" t="s">
        <v>3232</v>
      </c>
      <c r="C343" s="394" t="s">
        <v>3530</v>
      </c>
      <c r="D343" s="394" t="s">
        <v>3531</v>
      </c>
      <c r="E343" s="397">
        <v>0.1</v>
      </c>
      <c r="F343" s="397">
        <v>231.06</v>
      </c>
      <c r="G343" s="394">
        <v>1</v>
      </c>
      <c r="H343" s="394">
        <v>2310.6</v>
      </c>
      <c r="I343" s="397"/>
      <c r="J343" s="397"/>
      <c r="K343" s="394"/>
      <c r="L343" s="394"/>
      <c r="M343" s="397"/>
      <c r="N343" s="397"/>
      <c r="O343" s="410"/>
      <c r="P343" s="398"/>
    </row>
    <row r="344" spans="1:16" ht="14.4" customHeight="1" x14ac:dyDescent="0.3">
      <c r="A344" s="393" t="s">
        <v>3478</v>
      </c>
      <c r="B344" s="394" t="s">
        <v>3232</v>
      </c>
      <c r="C344" s="394" t="s">
        <v>3467</v>
      </c>
      <c r="D344" s="394" t="s">
        <v>3468</v>
      </c>
      <c r="E344" s="397">
        <v>0.2</v>
      </c>
      <c r="F344" s="397">
        <v>54.68</v>
      </c>
      <c r="G344" s="394">
        <v>1</v>
      </c>
      <c r="H344" s="394">
        <v>273.39999999999998</v>
      </c>
      <c r="I344" s="397"/>
      <c r="J344" s="397"/>
      <c r="K344" s="394"/>
      <c r="L344" s="394"/>
      <c r="M344" s="397"/>
      <c r="N344" s="397"/>
      <c r="O344" s="410"/>
      <c r="P344" s="398"/>
    </row>
    <row r="345" spans="1:16" ht="14.4" customHeight="1" x14ac:dyDescent="0.3">
      <c r="A345" s="393" t="s">
        <v>3478</v>
      </c>
      <c r="B345" s="394" t="s">
        <v>3232</v>
      </c>
      <c r="C345" s="394" t="s">
        <v>3340</v>
      </c>
      <c r="D345" s="394" t="s">
        <v>3341</v>
      </c>
      <c r="E345" s="397"/>
      <c r="F345" s="397"/>
      <c r="G345" s="394"/>
      <c r="H345" s="394"/>
      <c r="I345" s="397">
        <v>1.68</v>
      </c>
      <c r="J345" s="397">
        <v>187.31</v>
      </c>
      <c r="K345" s="394"/>
      <c r="L345" s="394">
        <v>111.49404761904762</v>
      </c>
      <c r="M345" s="397">
        <v>2.7199999999999998</v>
      </c>
      <c r="N345" s="397">
        <v>302.72000000000003</v>
      </c>
      <c r="O345" s="410"/>
      <c r="P345" s="398">
        <v>111.29411764705884</v>
      </c>
    </row>
    <row r="346" spans="1:16" ht="14.4" customHeight="1" x14ac:dyDescent="0.3">
      <c r="A346" s="393" t="s">
        <v>3478</v>
      </c>
      <c r="B346" s="394" t="s">
        <v>3232</v>
      </c>
      <c r="C346" s="394" t="s">
        <v>3342</v>
      </c>
      <c r="D346" s="394" t="s">
        <v>3343</v>
      </c>
      <c r="E346" s="397"/>
      <c r="F346" s="397"/>
      <c r="G346" s="394"/>
      <c r="H346" s="394"/>
      <c r="I346" s="397"/>
      <c r="J346" s="397"/>
      <c r="K346" s="394"/>
      <c r="L346" s="394"/>
      <c r="M346" s="397">
        <v>0.2</v>
      </c>
      <c r="N346" s="397">
        <v>291.22000000000003</v>
      </c>
      <c r="O346" s="410"/>
      <c r="P346" s="398">
        <v>1456.1000000000001</v>
      </c>
    </row>
    <row r="347" spans="1:16" ht="14.4" customHeight="1" x14ac:dyDescent="0.3">
      <c r="A347" s="393" t="s">
        <v>3478</v>
      </c>
      <c r="B347" s="394" t="s">
        <v>3232</v>
      </c>
      <c r="C347" s="394" t="s">
        <v>3346</v>
      </c>
      <c r="D347" s="394" t="s">
        <v>3347</v>
      </c>
      <c r="E347" s="397">
        <v>0.6</v>
      </c>
      <c r="F347" s="397">
        <v>710.54000000000008</v>
      </c>
      <c r="G347" s="394">
        <v>1</v>
      </c>
      <c r="H347" s="394">
        <v>1184.2333333333336</v>
      </c>
      <c r="I347" s="397">
        <v>0.5</v>
      </c>
      <c r="J347" s="397">
        <v>375.15</v>
      </c>
      <c r="K347" s="394">
        <v>0.52797872040982907</v>
      </c>
      <c r="L347" s="394">
        <v>750.3</v>
      </c>
      <c r="M347" s="397"/>
      <c r="N347" s="397"/>
      <c r="O347" s="410"/>
      <c r="P347" s="398"/>
    </row>
    <row r="348" spans="1:16" ht="14.4" customHeight="1" x14ac:dyDescent="0.3">
      <c r="A348" s="393" t="s">
        <v>3478</v>
      </c>
      <c r="B348" s="394" t="s">
        <v>3232</v>
      </c>
      <c r="C348" s="394" t="s">
        <v>3532</v>
      </c>
      <c r="D348" s="394" t="s">
        <v>3533</v>
      </c>
      <c r="E348" s="397"/>
      <c r="F348" s="397"/>
      <c r="G348" s="394"/>
      <c r="H348" s="394"/>
      <c r="I348" s="397">
        <v>3</v>
      </c>
      <c r="J348" s="397">
        <v>3078.69</v>
      </c>
      <c r="K348" s="394"/>
      <c r="L348" s="394">
        <v>1026.23</v>
      </c>
      <c r="M348" s="397"/>
      <c r="N348" s="397"/>
      <c r="O348" s="410"/>
      <c r="P348" s="398"/>
    </row>
    <row r="349" spans="1:16" ht="14.4" customHeight="1" x14ac:dyDescent="0.3">
      <c r="A349" s="393" t="s">
        <v>3478</v>
      </c>
      <c r="B349" s="394" t="s">
        <v>3232</v>
      </c>
      <c r="C349" s="394" t="s">
        <v>3534</v>
      </c>
      <c r="D349" s="394" t="s">
        <v>3535</v>
      </c>
      <c r="E349" s="397">
        <v>0.2</v>
      </c>
      <c r="F349" s="397">
        <v>197.62</v>
      </c>
      <c r="G349" s="394">
        <v>1</v>
      </c>
      <c r="H349" s="394">
        <v>988.1</v>
      </c>
      <c r="I349" s="397"/>
      <c r="J349" s="397"/>
      <c r="K349" s="394"/>
      <c r="L349" s="394"/>
      <c r="M349" s="397"/>
      <c r="N349" s="397"/>
      <c r="O349" s="410"/>
      <c r="P349" s="398"/>
    </row>
    <row r="350" spans="1:16" ht="14.4" customHeight="1" x14ac:dyDescent="0.3">
      <c r="A350" s="393" t="s">
        <v>3478</v>
      </c>
      <c r="B350" s="394" t="s">
        <v>3232</v>
      </c>
      <c r="C350" s="394" t="s">
        <v>3536</v>
      </c>
      <c r="D350" s="394" t="s">
        <v>3537</v>
      </c>
      <c r="E350" s="397"/>
      <c r="F350" s="397"/>
      <c r="G350" s="394"/>
      <c r="H350" s="394"/>
      <c r="I350" s="397">
        <v>3</v>
      </c>
      <c r="J350" s="397">
        <v>0</v>
      </c>
      <c r="K350" s="394"/>
      <c r="L350" s="394">
        <v>0</v>
      </c>
      <c r="M350" s="397"/>
      <c r="N350" s="397"/>
      <c r="O350" s="410"/>
      <c r="P350" s="398"/>
    </row>
    <row r="351" spans="1:16" ht="14.4" customHeight="1" x14ac:dyDescent="0.3">
      <c r="A351" s="393" t="s">
        <v>3478</v>
      </c>
      <c r="B351" s="394" t="s">
        <v>3232</v>
      </c>
      <c r="C351" s="394" t="s">
        <v>3538</v>
      </c>
      <c r="D351" s="394" t="s">
        <v>3539</v>
      </c>
      <c r="E351" s="397"/>
      <c r="F351" s="397"/>
      <c r="G351" s="394"/>
      <c r="H351" s="394"/>
      <c r="I351" s="397"/>
      <c r="J351" s="397"/>
      <c r="K351" s="394"/>
      <c r="L351" s="394"/>
      <c r="M351" s="397">
        <v>2</v>
      </c>
      <c r="N351" s="397">
        <v>99.16</v>
      </c>
      <c r="O351" s="410"/>
      <c r="P351" s="398">
        <v>49.58</v>
      </c>
    </row>
    <row r="352" spans="1:16" ht="14.4" customHeight="1" x14ac:dyDescent="0.3">
      <c r="A352" s="393" t="s">
        <v>3478</v>
      </c>
      <c r="B352" s="394" t="s">
        <v>3232</v>
      </c>
      <c r="C352" s="394" t="s">
        <v>3540</v>
      </c>
      <c r="D352" s="394" t="s">
        <v>3501</v>
      </c>
      <c r="E352" s="397"/>
      <c r="F352" s="397"/>
      <c r="G352" s="394"/>
      <c r="H352" s="394"/>
      <c r="I352" s="397"/>
      <c r="J352" s="397"/>
      <c r="K352" s="394"/>
      <c r="L352" s="394"/>
      <c r="M352" s="397">
        <v>0.05</v>
      </c>
      <c r="N352" s="397">
        <v>10.84</v>
      </c>
      <c r="O352" s="410"/>
      <c r="P352" s="398">
        <v>216.79999999999998</v>
      </c>
    </row>
    <row r="353" spans="1:16" ht="14.4" customHeight="1" x14ac:dyDescent="0.3">
      <c r="A353" s="393" t="s">
        <v>3478</v>
      </c>
      <c r="B353" s="394" t="s">
        <v>3541</v>
      </c>
      <c r="C353" s="394" t="s">
        <v>3542</v>
      </c>
      <c r="D353" s="394" t="s">
        <v>3543</v>
      </c>
      <c r="E353" s="397">
        <v>12</v>
      </c>
      <c r="F353" s="397">
        <v>21385.920000000002</v>
      </c>
      <c r="G353" s="394">
        <v>1</v>
      </c>
      <c r="H353" s="394">
        <v>1782.16</v>
      </c>
      <c r="I353" s="397">
        <v>24</v>
      </c>
      <c r="J353" s="397">
        <v>43191.96</v>
      </c>
      <c r="K353" s="394">
        <v>2.0196447008124969</v>
      </c>
      <c r="L353" s="394">
        <v>1799.665</v>
      </c>
      <c r="M353" s="397">
        <v>7</v>
      </c>
      <c r="N353" s="397">
        <v>13059.06</v>
      </c>
      <c r="O353" s="410">
        <v>0.61063821430174614</v>
      </c>
      <c r="P353" s="398">
        <v>1865.58</v>
      </c>
    </row>
    <row r="354" spans="1:16" ht="14.4" customHeight="1" x14ac:dyDescent="0.3">
      <c r="A354" s="393" t="s">
        <v>3478</v>
      </c>
      <c r="B354" s="394" t="s">
        <v>3541</v>
      </c>
      <c r="C354" s="394" t="s">
        <v>3544</v>
      </c>
      <c r="D354" s="394" t="s">
        <v>3545</v>
      </c>
      <c r="E354" s="397"/>
      <c r="F354" s="397"/>
      <c r="G354" s="394"/>
      <c r="H354" s="394"/>
      <c r="I354" s="397">
        <v>1</v>
      </c>
      <c r="J354" s="397">
        <v>7804.21</v>
      </c>
      <c r="K354" s="394"/>
      <c r="L354" s="394">
        <v>7804.21</v>
      </c>
      <c r="M354" s="397"/>
      <c r="N354" s="397"/>
      <c r="O354" s="410"/>
      <c r="P354" s="398"/>
    </row>
    <row r="355" spans="1:16" ht="14.4" customHeight="1" x14ac:dyDescent="0.3">
      <c r="A355" s="393" t="s">
        <v>3478</v>
      </c>
      <c r="B355" s="394" t="s">
        <v>3541</v>
      </c>
      <c r="C355" s="394" t="s">
        <v>3546</v>
      </c>
      <c r="D355" s="394" t="s">
        <v>3547</v>
      </c>
      <c r="E355" s="397">
        <v>7</v>
      </c>
      <c r="F355" s="397">
        <v>6018.0400000000009</v>
      </c>
      <c r="G355" s="394">
        <v>1</v>
      </c>
      <c r="H355" s="394">
        <v>859.72000000000014</v>
      </c>
      <c r="I355" s="397">
        <v>5</v>
      </c>
      <c r="J355" s="397">
        <v>4298.6000000000004</v>
      </c>
      <c r="K355" s="394">
        <v>0.71428571428571419</v>
      </c>
      <c r="L355" s="394">
        <v>859.72</v>
      </c>
      <c r="M355" s="397">
        <v>2</v>
      </c>
      <c r="N355" s="397">
        <v>1851.14</v>
      </c>
      <c r="O355" s="410">
        <v>0.30759848721510658</v>
      </c>
      <c r="P355" s="398">
        <v>925.57</v>
      </c>
    </row>
    <row r="356" spans="1:16" ht="14.4" customHeight="1" x14ac:dyDescent="0.3">
      <c r="A356" s="393" t="s">
        <v>3478</v>
      </c>
      <c r="B356" s="394" t="s">
        <v>3548</v>
      </c>
      <c r="C356" s="394" t="s">
        <v>3549</v>
      </c>
      <c r="D356" s="394" t="s">
        <v>3550</v>
      </c>
      <c r="E356" s="397"/>
      <c r="F356" s="397"/>
      <c r="G356" s="394"/>
      <c r="H356" s="394"/>
      <c r="I356" s="397"/>
      <c r="J356" s="397"/>
      <c r="K356" s="394"/>
      <c r="L356" s="394"/>
      <c r="M356" s="397">
        <v>1</v>
      </c>
      <c r="N356" s="397">
        <v>147</v>
      </c>
      <c r="O356" s="410"/>
      <c r="P356" s="398">
        <v>147</v>
      </c>
    </row>
    <row r="357" spans="1:16" ht="14.4" customHeight="1" x14ac:dyDescent="0.3">
      <c r="A357" s="393" t="s">
        <v>3478</v>
      </c>
      <c r="B357" s="394" t="s">
        <v>3548</v>
      </c>
      <c r="C357" s="394" t="s">
        <v>3303</v>
      </c>
      <c r="D357" s="394" t="s">
        <v>3551</v>
      </c>
      <c r="E357" s="397">
        <v>1</v>
      </c>
      <c r="F357" s="397">
        <v>6751.5</v>
      </c>
      <c r="G357" s="394">
        <v>1</v>
      </c>
      <c r="H357" s="394">
        <v>6751.5</v>
      </c>
      <c r="I357" s="397"/>
      <c r="J357" s="397"/>
      <c r="K357" s="394"/>
      <c r="L357" s="394"/>
      <c r="M357" s="397"/>
      <c r="N357" s="397"/>
      <c r="O357" s="410"/>
      <c r="P357" s="398"/>
    </row>
    <row r="358" spans="1:16" ht="14.4" customHeight="1" x14ac:dyDescent="0.3">
      <c r="A358" s="393" t="s">
        <v>3478</v>
      </c>
      <c r="B358" s="394" t="s">
        <v>3548</v>
      </c>
      <c r="C358" s="394" t="s">
        <v>3552</v>
      </c>
      <c r="D358" s="394" t="s">
        <v>3553</v>
      </c>
      <c r="E358" s="397">
        <v>1</v>
      </c>
      <c r="F358" s="397">
        <v>714</v>
      </c>
      <c r="G358" s="394">
        <v>1</v>
      </c>
      <c r="H358" s="394">
        <v>714</v>
      </c>
      <c r="I358" s="397"/>
      <c r="J358" s="397"/>
      <c r="K358" s="394"/>
      <c r="L358" s="394"/>
      <c r="M358" s="397"/>
      <c r="N358" s="397"/>
      <c r="O358" s="410"/>
      <c r="P358" s="398"/>
    </row>
    <row r="359" spans="1:16" ht="14.4" customHeight="1" x14ac:dyDescent="0.3">
      <c r="A359" s="393" t="s">
        <v>3478</v>
      </c>
      <c r="B359" s="394" t="s">
        <v>3350</v>
      </c>
      <c r="C359" s="394" t="s">
        <v>3355</v>
      </c>
      <c r="D359" s="394" t="s">
        <v>3356</v>
      </c>
      <c r="E359" s="397">
        <v>40</v>
      </c>
      <c r="F359" s="397">
        <v>1000</v>
      </c>
      <c r="G359" s="394">
        <v>1</v>
      </c>
      <c r="H359" s="394">
        <v>25</v>
      </c>
      <c r="I359" s="397">
        <v>22</v>
      </c>
      <c r="J359" s="397">
        <v>550</v>
      </c>
      <c r="K359" s="394">
        <v>0.55000000000000004</v>
      </c>
      <c r="L359" s="394">
        <v>25</v>
      </c>
      <c r="M359" s="397">
        <v>27</v>
      </c>
      <c r="N359" s="397">
        <v>486</v>
      </c>
      <c r="O359" s="410">
        <v>0.48599999999999999</v>
      </c>
      <c r="P359" s="398">
        <v>18</v>
      </c>
    </row>
    <row r="360" spans="1:16" ht="14.4" customHeight="1" x14ac:dyDescent="0.3">
      <c r="A360" s="393" t="s">
        <v>3478</v>
      </c>
      <c r="B360" s="394" t="s">
        <v>3350</v>
      </c>
      <c r="C360" s="394" t="s">
        <v>3554</v>
      </c>
      <c r="D360" s="394" t="s">
        <v>3555</v>
      </c>
      <c r="E360" s="397">
        <v>27</v>
      </c>
      <c r="F360" s="397">
        <v>5049</v>
      </c>
      <c r="G360" s="394">
        <v>1</v>
      </c>
      <c r="H360" s="394">
        <v>187</v>
      </c>
      <c r="I360" s="397">
        <v>47</v>
      </c>
      <c r="J360" s="397">
        <v>9071</v>
      </c>
      <c r="K360" s="394">
        <v>1.796593384828679</v>
      </c>
      <c r="L360" s="394">
        <v>193</v>
      </c>
      <c r="M360" s="397">
        <v>36</v>
      </c>
      <c r="N360" s="397">
        <v>6984</v>
      </c>
      <c r="O360" s="410">
        <v>1.3832442067736186</v>
      </c>
      <c r="P360" s="398">
        <v>194</v>
      </c>
    </row>
    <row r="361" spans="1:16" ht="14.4" customHeight="1" x14ac:dyDescent="0.3">
      <c r="A361" s="393" t="s">
        <v>3478</v>
      </c>
      <c r="B361" s="394" t="s">
        <v>3350</v>
      </c>
      <c r="C361" s="394" t="s">
        <v>3357</v>
      </c>
      <c r="D361" s="394" t="s">
        <v>3358</v>
      </c>
      <c r="E361" s="397"/>
      <c r="F361" s="397"/>
      <c r="G361" s="394"/>
      <c r="H361" s="394"/>
      <c r="I361" s="397"/>
      <c r="J361" s="397"/>
      <c r="K361" s="394"/>
      <c r="L361" s="394"/>
      <c r="M361" s="397">
        <v>1</v>
      </c>
      <c r="N361" s="397">
        <v>28</v>
      </c>
      <c r="O361" s="410"/>
      <c r="P361" s="398">
        <v>28</v>
      </c>
    </row>
    <row r="362" spans="1:16" ht="14.4" customHeight="1" x14ac:dyDescent="0.3">
      <c r="A362" s="393" t="s">
        <v>3478</v>
      </c>
      <c r="B362" s="394" t="s">
        <v>3350</v>
      </c>
      <c r="C362" s="394" t="s">
        <v>3359</v>
      </c>
      <c r="D362" s="394" t="s">
        <v>3360</v>
      </c>
      <c r="E362" s="397">
        <v>96</v>
      </c>
      <c r="F362" s="397">
        <v>11040</v>
      </c>
      <c r="G362" s="394">
        <v>1</v>
      </c>
      <c r="H362" s="394">
        <v>115</v>
      </c>
      <c r="I362" s="397">
        <v>111</v>
      </c>
      <c r="J362" s="397">
        <v>12765</v>
      </c>
      <c r="K362" s="394">
        <v>1.15625</v>
      </c>
      <c r="L362" s="394">
        <v>115</v>
      </c>
      <c r="M362" s="397">
        <v>239</v>
      </c>
      <c r="N362" s="397">
        <v>27246</v>
      </c>
      <c r="O362" s="410">
        <v>2.4679347826086957</v>
      </c>
      <c r="P362" s="398">
        <v>114</v>
      </c>
    </row>
    <row r="363" spans="1:16" ht="14.4" customHeight="1" x14ac:dyDescent="0.3">
      <c r="A363" s="393" t="s">
        <v>3478</v>
      </c>
      <c r="B363" s="394" t="s">
        <v>3350</v>
      </c>
      <c r="C363" s="394" t="s">
        <v>3361</v>
      </c>
      <c r="D363" s="394" t="s">
        <v>3362</v>
      </c>
      <c r="E363" s="397"/>
      <c r="F363" s="397"/>
      <c r="G363" s="394"/>
      <c r="H363" s="394"/>
      <c r="I363" s="397"/>
      <c r="J363" s="397"/>
      <c r="K363" s="394"/>
      <c r="L363" s="394"/>
      <c r="M363" s="397">
        <v>1</v>
      </c>
      <c r="N363" s="397">
        <v>56</v>
      </c>
      <c r="O363" s="410"/>
      <c r="P363" s="398">
        <v>56</v>
      </c>
    </row>
    <row r="364" spans="1:16" ht="14.4" customHeight="1" x14ac:dyDescent="0.3">
      <c r="A364" s="393" t="s">
        <v>3478</v>
      </c>
      <c r="B364" s="394" t="s">
        <v>3350</v>
      </c>
      <c r="C364" s="394" t="s">
        <v>3363</v>
      </c>
      <c r="D364" s="394" t="s">
        <v>3364</v>
      </c>
      <c r="E364" s="397"/>
      <c r="F364" s="397"/>
      <c r="G364" s="394"/>
      <c r="H364" s="394"/>
      <c r="I364" s="397"/>
      <c r="J364" s="397"/>
      <c r="K364" s="394"/>
      <c r="L364" s="394"/>
      <c r="M364" s="397">
        <v>122</v>
      </c>
      <c r="N364" s="397">
        <v>4270</v>
      </c>
      <c r="O364" s="410"/>
      <c r="P364" s="398">
        <v>35</v>
      </c>
    </row>
    <row r="365" spans="1:16" ht="14.4" customHeight="1" x14ac:dyDescent="0.3">
      <c r="A365" s="393" t="s">
        <v>3478</v>
      </c>
      <c r="B365" s="394" t="s">
        <v>3350</v>
      </c>
      <c r="C365" s="394" t="s">
        <v>3367</v>
      </c>
      <c r="D365" s="394" t="s">
        <v>3368</v>
      </c>
      <c r="E365" s="397">
        <v>4061</v>
      </c>
      <c r="F365" s="397">
        <v>308636</v>
      </c>
      <c r="G365" s="394">
        <v>1</v>
      </c>
      <c r="H365" s="394">
        <v>76</v>
      </c>
      <c r="I365" s="397">
        <v>3357</v>
      </c>
      <c r="J365" s="397">
        <v>255132</v>
      </c>
      <c r="K365" s="394">
        <v>0.82664368382171882</v>
      </c>
      <c r="L365" s="394">
        <v>76</v>
      </c>
      <c r="M365" s="397">
        <v>3750</v>
      </c>
      <c r="N365" s="397">
        <v>285000</v>
      </c>
      <c r="O365" s="410">
        <v>0.92341787737010583</v>
      </c>
      <c r="P365" s="398">
        <v>76</v>
      </c>
    </row>
    <row r="366" spans="1:16" ht="14.4" customHeight="1" x14ac:dyDescent="0.3">
      <c r="A366" s="393" t="s">
        <v>3478</v>
      </c>
      <c r="B366" s="394" t="s">
        <v>3350</v>
      </c>
      <c r="C366" s="394" t="s">
        <v>3369</v>
      </c>
      <c r="D366" s="394" t="s">
        <v>3370</v>
      </c>
      <c r="E366" s="397">
        <v>173</v>
      </c>
      <c r="F366" s="397">
        <v>10726</v>
      </c>
      <c r="G366" s="394">
        <v>1</v>
      </c>
      <c r="H366" s="394">
        <v>62</v>
      </c>
      <c r="I366" s="397">
        <v>192</v>
      </c>
      <c r="J366" s="397">
        <v>11904</v>
      </c>
      <c r="K366" s="394">
        <v>1.1098265895953756</v>
      </c>
      <c r="L366" s="394">
        <v>62</v>
      </c>
      <c r="M366" s="397">
        <v>664</v>
      </c>
      <c r="N366" s="397">
        <v>74368</v>
      </c>
      <c r="O366" s="410">
        <v>6.9334327801603584</v>
      </c>
      <c r="P366" s="398">
        <v>112</v>
      </c>
    </row>
    <row r="367" spans="1:16" ht="14.4" customHeight="1" x14ac:dyDescent="0.3">
      <c r="A367" s="393" t="s">
        <v>3478</v>
      </c>
      <c r="B367" s="394" t="s">
        <v>3350</v>
      </c>
      <c r="C367" s="394" t="s">
        <v>3375</v>
      </c>
      <c r="D367" s="394" t="s">
        <v>3376</v>
      </c>
      <c r="E367" s="397">
        <v>216</v>
      </c>
      <c r="F367" s="397">
        <v>4104</v>
      </c>
      <c r="G367" s="394">
        <v>1</v>
      </c>
      <c r="H367" s="394">
        <v>19</v>
      </c>
      <c r="I367" s="397">
        <v>191</v>
      </c>
      <c r="J367" s="397">
        <v>3629</v>
      </c>
      <c r="K367" s="394">
        <v>0.8842592592592593</v>
      </c>
      <c r="L367" s="394">
        <v>19</v>
      </c>
      <c r="M367" s="397">
        <v>241</v>
      </c>
      <c r="N367" s="397">
        <v>7230</v>
      </c>
      <c r="O367" s="410">
        <v>1.7616959064327486</v>
      </c>
      <c r="P367" s="398">
        <v>30</v>
      </c>
    </row>
    <row r="368" spans="1:16" ht="14.4" customHeight="1" x14ac:dyDescent="0.3">
      <c r="A368" s="393" t="s">
        <v>3478</v>
      </c>
      <c r="B368" s="394" t="s">
        <v>3350</v>
      </c>
      <c r="C368" s="394" t="s">
        <v>3377</v>
      </c>
      <c r="D368" s="394" t="s">
        <v>3378</v>
      </c>
      <c r="E368" s="397">
        <v>1</v>
      </c>
      <c r="F368" s="397">
        <v>72</v>
      </c>
      <c r="G368" s="394">
        <v>1</v>
      </c>
      <c r="H368" s="394">
        <v>72</v>
      </c>
      <c r="I368" s="397">
        <v>3</v>
      </c>
      <c r="J368" s="397">
        <v>216</v>
      </c>
      <c r="K368" s="394">
        <v>3</v>
      </c>
      <c r="L368" s="394">
        <v>72</v>
      </c>
      <c r="M368" s="397">
        <v>2</v>
      </c>
      <c r="N368" s="397">
        <v>146</v>
      </c>
      <c r="O368" s="410">
        <v>2.0277777777777777</v>
      </c>
      <c r="P368" s="398">
        <v>73</v>
      </c>
    </row>
    <row r="369" spans="1:16" ht="14.4" customHeight="1" x14ac:dyDescent="0.3">
      <c r="A369" s="393" t="s">
        <v>3478</v>
      </c>
      <c r="B369" s="394" t="s">
        <v>3350</v>
      </c>
      <c r="C369" s="394" t="s">
        <v>3379</v>
      </c>
      <c r="D369" s="394" t="s">
        <v>3380</v>
      </c>
      <c r="E369" s="397">
        <v>12</v>
      </c>
      <c r="F369" s="397">
        <v>672</v>
      </c>
      <c r="G369" s="394">
        <v>1</v>
      </c>
      <c r="H369" s="394">
        <v>56</v>
      </c>
      <c r="I369" s="397">
        <v>14</v>
      </c>
      <c r="J369" s="397">
        <v>784</v>
      </c>
      <c r="K369" s="394">
        <v>1.1666666666666667</v>
      </c>
      <c r="L369" s="394">
        <v>56</v>
      </c>
      <c r="M369" s="397">
        <v>23</v>
      </c>
      <c r="N369" s="397">
        <v>1288</v>
      </c>
      <c r="O369" s="410">
        <v>1.9166666666666667</v>
      </c>
      <c r="P369" s="398">
        <v>56</v>
      </c>
    </row>
    <row r="370" spans="1:16" ht="14.4" customHeight="1" x14ac:dyDescent="0.3">
      <c r="A370" s="393" t="s">
        <v>3478</v>
      </c>
      <c r="B370" s="394" t="s">
        <v>3350</v>
      </c>
      <c r="C370" s="394" t="s">
        <v>3381</v>
      </c>
      <c r="D370" s="394" t="s">
        <v>3382</v>
      </c>
      <c r="E370" s="397">
        <v>1420</v>
      </c>
      <c r="F370" s="397">
        <v>221520</v>
      </c>
      <c r="G370" s="394">
        <v>1</v>
      </c>
      <c r="H370" s="394">
        <v>156</v>
      </c>
      <c r="I370" s="397">
        <v>1236</v>
      </c>
      <c r="J370" s="397">
        <v>195288</v>
      </c>
      <c r="K370" s="394">
        <v>0.88158179848320695</v>
      </c>
      <c r="L370" s="394">
        <v>158</v>
      </c>
      <c r="M370" s="397">
        <v>1818</v>
      </c>
      <c r="N370" s="397">
        <v>283608</v>
      </c>
      <c r="O370" s="410">
        <v>1.2802816901408451</v>
      </c>
      <c r="P370" s="398">
        <v>156</v>
      </c>
    </row>
    <row r="371" spans="1:16" ht="14.4" customHeight="1" x14ac:dyDescent="0.3">
      <c r="A371" s="393" t="s">
        <v>3478</v>
      </c>
      <c r="B371" s="394" t="s">
        <v>3350</v>
      </c>
      <c r="C371" s="394" t="s">
        <v>3556</v>
      </c>
      <c r="D371" s="394" t="s">
        <v>3557</v>
      </c>
      <c r="E371" s="397">
        <v>5</v>
      </c>
      <c r="F371" s="397">
        <v>835</v>
      </c>
      <c r="G371" s="394">
        <v>1</v>
      </c>
      <c r="H371" s="394">
        <v>167</v>
      </c>
      <c r="I371" s="397">
        <v>2</v>
      </c>
      <c r="J371" s="397">
        <v>338</v>
      </c>
      <c r="K371" s="394">
        <v>0.40479041916167663</v>
      </c>
      <c r="L371" s="394">
        <v>169</v>
      </c>
      <c r="M371" s="397">
        <v>5</v>
      </c>
      <c r="N371" s="397">
        <v>930</v>
      </c>
      <c r="O371" s="410">
        <v>1.1137724550898203</v>
      </c>
      <c r="P371" s="398">
        <v>186</v>
      </c>
    </row>
    <row r="372" spans="1:16" ht="14.4" customHeight="1" x14ac:dyDescent="0.3">
      <c r="A372" s="393" t="s">
        <v>3478</v>
      </c>
      <c r="B372" s="394" t="s">
        <v>3350</v>
      </c>
      <c r="C372" s="394" t="s">
        <v>3383</v>
      </c>
      <c r="D372" s="394" t="s">
        <v>3384</v>
      </c>
      <c r="E372" s="397">
        <v>180</v>
      </c>
      <c r="F372" s="397">
        <v>25020</v>
      </c>
      <c r="G372" s="394">
        <v>1</v>
      </c>
      <c r="H372" s="394">
        <v>139</v>
      </c>
      <c r="I372" s="397">
        <v>132</v>
      </c>
      <c r="J372" s="397">
        <v>18612</v>
      </c>
      <c r="K372" s="394">
        <v>0.74388489208633091</v>
      </c>
      <c r="L372" s="394">
        <v>141</v>
      </c>
      <c r="M372" s="397">
        <v>111</v>
      </c>
      <c r="N372" s="397">
        <v>15651</v>
      </c>
      <c r="O372" s="410">
        <v>0.62553956834532376</v>
      </c>
      <c r="P372" s="398">
        <v>141</v>
      </c>
    </row>
    <row r="373" spans="1:16" ht="14.4" customHeight="1" x14ac:dyDescent="0.3">
      <c r="A373" s="393" t="s">
        <v>3478</v>
      </c>
      <c r="B373" s="394" t="s">
        <v>3350</v>
      </c>
      <c r="C373" s="394" t="s">
        <v>3450</v>
      </c>
      <c r="D373" s="394" t="s">
        <v>3451</v>
      </c>
      <c r="E373" s="397">
        <v>10</v>
      </c>
      <c r="F373" s="397">
        <v>8500</v>
      </c>
      <c r="G373" s="394">
        <v>1</v>
      </c>
      <c r="H373" s="394">
        <v>850</v>
      </c>
      <c r="I373" s="397">
        <v>11</v>
      </c>
      <c r="J373" s="397">
        <v>9372</v>
      </c>
      <c r="K373" s="394">
        <v>1.1025882352941176</v>
      </c>
      <c r="L373" s="394">
        <v>852</v>
      </c>
      <c r="M373" s="397">
        <v>9</v>
      </c>
      <c r="N373" s="397">
        <v>6327</v>
      </c>
      <c r="O373" s="410">
        <v>0.74435294117647055</v>
      </c>
      <c r="P373" s="398">
        <v>703</v>
      </c>
    </row>
    <row r="374" spans="1:16" ht="14.4" customHeight="1" x14ac:dyDescent="0.3">
      <c r="A374" s="393" t="s">
        <v>3478</v>
      </c>
      <c r="B374" s="394" t="s">
        <v>3350</v>
      </c>
      <c r="C374" s="394" t="s">
        <v>3558</v>
      </c>
      <c r="D374" s="394" t="s">
        <v>3559</v>
      </c>
      <c r="E374" s="397">
        <v>3</v>
      </c>
      <c r="F374" s="397">
        <v>549</v>
      </c>
      <c r="G374" s="394">
        <v>1</v>
      </c>
      <c r="H374" s="394">
        <v>183</v>
      </c>
      <c r="I374" s="397">
        <v>12</v>
      </c>
      <c r="J374" s="397">
        <v>2220</v>
      </c>
      <c r="K374" s="394">
        <v>4.0437158469945356</v>
      </c>
      <c r="L374" s="394">
        <v>185</v>
      </c>
      <c r="M374" s="397">
        <v>4</v>
      </c>
      <c r="N374" s="397">
        <v>740</v>
      </c>
      <c r="O374" s="410">
        <v>1.3479052823315119</v>
      </c>
      <c r="P374" s="398">
        <v>185</v>
      </c>
    </row>
    <row r="375" spans="1:16" ht="14.4" customHeight="1" x14ac:dyDescent="0.3">
      <c r="A375" s="393" t="s">
        <v>3478</v>
      </c>
      <c r="B375" s="394" t="s">
        <v>3350</v>
      </c>
      <c r="C375" s="394" t="s">
        <v>3385</v>
      </c>
      <c r="D375" s="394" t="s">
        <v>3386</v>
      </c>
      <c r="E375" s="397">
        <v>112</v>
      </c>
      <c r="F375" s="397">
        <v>8400</v>
      </c>
      <c r="G375" s="394">
        <v>1</v>
      </c>
      <c r="H375" s="394">
        <v>75</v>
      </c>
      <c r="I375" s="397">
        <v>113</v>
      </c>
      <c r="J375" s="397">
        <v>8475</v>
      </c>
      <c r="K375" s="394">
        <v>1.0089285714285714</v>
      </c>
      <c r="L375" s="394">
        <v>75</v>
      </c>
      <c r="M375" s="397">
        <v>117</v>
      </c>
      <c r="N375" s="397">
        <v>9477</v>
      </c>
      <c r="O375" s="410">
        <v>1.1282142857142856</v>
      </c>
      <c r="P375" s="398">
        <v>81</v>
      </c>
    </row>
    <row r="376" spans="1:16" ht="14.4" customHeight="1" x14ac:dyDescent="0.3">
      <c r="A376" s="393" t="s">
        <v>3478</v>
      </c>
      <c r="B376" s="394" t="s">
        <v>3350</v>
      </c>
      <c r="C376" s="394" t="s">
        <v>3387</v>
      </c>
      <c r="D376" s="394" t="s">
        <v>3388</v>
      </c>
      <c r="E376" s="397">
        <v>4</v>
      </c>
      <c r="F376" s="397">
        <v>360</v>
      </c>
      <c r="G376" s="394">
        <v>1</v>
      </c>
      <c r="H376" s="394">
        <v>90</v>
      </c>
      <c r="I376" s="397">
        <v>10</v>
      </c>
      <c r="J376" s="397">
        <v>900</v>
      </c>
      <c r="K376" s="394">
        <v>2.5</v>
      </c>
      <c r="L376" s="394">
        <v>90</v>
      </c>
      <c r="M376" s="397">
        <v>23</v>
      </c>
      <c r="N376" s="397">
        <v>1840</v>
      </c>
      <c r="O376" s="410">
        <v>5.1111111111111107</v>
      </c>
      <c r="P376" s="398">
        <v>80</v>
      </c>
    </row>
    <row r="377" spans="1:16" ht="14.4" customHeight="1" x14ac:dyDescent="0.3">
      <c r="A377" s="393" t="s">
        <v>3478</v>
      </c>
      <c r="B377" s="394" t="s">
        <v>3350</v>
      </c>
      <c r="C377" s="394" t="s">
        <v>3560</v>
      </c>
      <c r="D377" s="394" t="s">
        <v>3561</v>
      </c>
      <c r="E377" s="397">
        <v>1</v>
      </c>
      <c r="F377" s="397">
        <v>131</v>
      </c>
      <c r="G377" s="394">
        <v>1</v>
      </c>
      <c r="H377" s="394">
        <v>131</v>
      </c>
      <c r="I377" s="397">
        <v>2</v>
      </c>
      <c r="J377" s="397">
        <v>262</v>
      </c>
      <c r="K377" s="394">
        <v>2</v>
      </c>
      <c r="L377" s="394">
        <v>131</v>
      </c>
      <c r="M377" s="397"/>
      <c r="N377" s="397"/>
      <c r="O377" s="410"/>
      <c r="P377" s="398"/>
    </row>
    <row r="378" spans="1:16" ht="14.4" customHeight="1" x14ac:dyDescent="0.3">
      <c r="A378" s="393" t="s">
        <v>3478</v>
      </c>
      <c r="B378" s="394" t="s">
        <v>3350</v>
      </c>
      <c r="C378" s="394" t="s">
        <v>3389</v>
      </c>
      <c r="D378" s="394" t="s">
        <v>3390</v>
      </c>
      <c r="E378" s="397">
        <v>21</v>
      </c>
      <c r="F378" s="397">
        <v>1218</v>
      </c>
      <c r="G378" s="394">
        <v>1</v>
      </c>
      <c r="H378" s="394">
        <v>58</v>
      </c>
      <c r="I378" s="397">
        <v>33</v>
      </c>
      <c r="J378" s="397">
        <v>1914</v>
      </c>
      <c r="K378" s="394">
        <v>1.5714285714285714</v>
      </c>
      <c r="L378" s="394">
        <v>58</v>
      </c>
      <c r="M378" s="397">
        <v>21</v>
      </c>
      <c r="N378" s="397">
        <v>1176</v>
      </c>
      <c r="O378" s="410">
        <v>0.96551724137931039</v>
      </c>
      <c r="P378" s="398">
        <v>56</v>
      </c>
    </row>
    <row r="379" spans="1:16" ht="14.4" customHeight="1" x14ac:dyDescent="0.3">
      <c r="A379" s="393" t="s">
        <v>3478</v>
      </c>
      <c r="B379" s="394" t="s">
        <v>3350</v>
      </c>
      <c r="C379" s="394" t="s">
        <v>3562</v>
      </c>
      <c r="D379" s="394" t="s">
        <v>3563</v>
      </c>
      <c r="E379" s="397">
        <v>10</v>
      </c>
      <c r="F379" s="397">
        <v>2870</v>
      </c>
      <c r="G379" s="394">
        <v>1</v>
      </c>
      <c r="H379" s="394">
        <v>287</v>
      </c>
      <c r="I379" s="397">
        <v>12</v>
      </c>
      <c r="J379" s="397">
        <v>3468</v>
      </c>
      <c r="K379" s="394">
        <v>1.208362369337979</v>
      </c>
      <c r="L379" s="394">
        <v>289</v>
      </c>
      <c r="M379" s="397">
        <v>9</v>
      </c>
      <c r="N379" s="397">
        <v>2565</v>
      </c>
      <c r="O379" s="410">
        <v>0.89372822299651566</v>
      </c>
      <c r="P379" s="398">
        <v>285</v>
      </c>
    </row>
    <row r="380" spans="1:16" ht="14.4" customHeight="1" x14ac:dyDescent="0.3">
      <c r="A380" s="393" t="s">
        <v>3478</v>
      </c>
      <c r="B380" s="394" t="s">
        <v>3350</v>
      </c>
      <c r="C380" s="394" t="s">
        <v>3391</v>
      </c>
      <c r="D380" s="394" t="s">
        <v>3392</v>
      </c>
      <c r="E380" s="397"/>
      <c r="F380" s="397"/>
      <c r="G380" s="394"/>
      <c r="H380" s="394"/>
      <c r="I380" s="397">
        <v>1</v>
      </c>
      <c r="J380" s="397">
        <v>69</v>
      </c>
      <c r="K380" s="394"/>
      <c r="L380" s="394">
        <v>69</v>
      </c>
      <c r="M380" s="397"/>
      <c r="N380" s="397"/>
      <c r="O380" s="410"/>
      <c r="P380" s="398"/>
    </row>
    <row r="381" spans="1:16" ht="14.4" customHeight="1" x14ac:dyDescent="0.3">
      <c r="A381" s="393" t="s">
        <v>3478</v>
      </c>
      <c r="B381" s="394" t="s">
        <v>3350</v>
      </c>
      <c r="C381" s="394" t="s">
        <v>3393</v>
      </c>
      <c r="D381" s="394" t="s">
        <v>3394</v>
      </c>
      <c r="E381" s="397">
        <v>637</v>
      </c>
      <c r="F381" s="397">
        <v>21658</v>
      </c>
      <c r="G381" s="394">
        <v>1</v>
      </c>
      <c r="H381" s="394">
        <v>34</v>
      </c>
      <c r="I381" s="397">
        <v>598</v>
      </c>
      <c r="J381" s="397">
        <v>20332</v>
      </c>
      <c r="K381" s="394">
        <v>0.93877551020408168</v>
      </c>
      <c r="L381" s="394">
        <v>34</v>
      </c>
      <c r="M381" s="397">
        <v>711</v>
      </c>
      <c r="N381" s="397">
        <v>24174</v>
      </c>
      <c r="O381" s="410">
        <v>1.1161695447409734</v>
      </c>
      <c r="P381" s="398">
        <v>34</v>
      </c>
    </row>
    <row r="382" spans="1:16" ht="14.4" customHeight="1" x14ac:dyDescent="0.3">
      <c r="A382" s="393" t="s">
        <v>3478</v>
      </c>
      <c r="B382" s="394" t="s">
        <v>3350</v>
      </c>
      <c r="C382" s="394" t="s">
        <v>3564</v>
      </c>
      <c r="D382" s="394" t="s">
        <v>3565</v>
      </c>
      <c r="E382" s="397">
        <v>21</v>
      </c>
      <c r="F382" s="397">
        <v>9954</v>
      </c>
      <c r="G382" s="394">
        <v>1</v>
      </c>
      <c r="H382" s="394">
        <v>474</v>
      </c>
      <c r="I382" s="397">
        <v>20</v>
      </c>
      <c r="J382" s="397">
        <v>9520</v>
      </c>
      <c r="K382" s="394">
        <v>0.95639943741209565</v>
      </c>
      <c r="L382" s="394">
        <v>476</v>
      </c>
      <c r="M382" s="397">
        <v>17</v>
      </c>
      <c r="N382" s="397">
        <v>8126</v>
      </c>
      <c r="O382" s="410">
        <v>0.81635523407675303</v>
      </c>
      <c r="P382" s="398">
        <v>478</v>
      </c>
    </row>
    <row r="383" spans="1:16" ht="14.4" customHeight="1" x14ac:dyDescent="0.3">
      <c r="A383" s="393" t="s">
        <v>3478</v>
      </c>
      <c r="B383" s="394" t="s">
        <v>3350</v>
      </c>
      <c r="C383" s="394" t="s">
        <v>3452</v>
      </c>
      <c r="D383" s="394" t="s">
        <v>3453</v>
      </c>
      <c r="E383" s="397">
        <v>535</v>
      </c>
      <c r="F383" s="397">
        <v>107000</v>
      </c>
      <c r="G383" s="394">
        <v>1</v>
      </c>
      <c r="H383" s="394">
        <v>200</v>
      </c>
      <c r="I383" s="397">
        <v>564</v>
      </c>
      <c r="J383" s="397">
        <v>112800</v>
      </c>
      <c r="K383" s="394">
        <v>1.0542056074766355</v>
      </c>
      <c r="L383" s="394">
        <v>200</v>
      </c>
      <c r="M383" s="397">
        <v>756</v>
      </c>
      <c r="N383" s="397">
        <v>151200</v>
      </c>
      <c r="O383" s="410">
        <v>1.4130841121495328</v>
      </c>
      <c r="P383" s="398">
        <v>200</v>
      </c>
    </row>
    <row r="384" spans="1:16" ht="14.4" customHeight="1" x14ac:dyDescent="0.3">
      <c r="A384" s="393" t="s">
        <v>3478</v>
      </c>
      <c r="B384" s="394" t="s">
        <v>3350</v>
      </c>
      <c r="C384" s="394" t="s">
        <v>3395</v>
      </c>
      <c r="D384" s="394" t="s">
        <v>3396</v>
      </c>
      <c r="E384" s="397">
        <v>34</v>
      </c>
      <c r="F384" s="397">
        <v>2686</v>
      </c>
      <c r="G384" s="394">
        <v>1</v>
      </c>
      <c r="H384" s="394">
        <v>79</v>
      </c>
      <c r="I384" s="397">
        <v>24</v>
      </c>
      <c r="J384" s="397">
        <v>1896</v>
      </c>
      <c r="K384" s="394">
        <v>0.70588235294117652</v>
      </c>
      <c r="L384" s="394">
        <v>79</v>
      </c>
      <c r="M384" s="397">
        <v>64</v>
      </c>
      <c r="N384" s="397">
        <v>5120</v>
      </c>
      <c r="O384" s="410">
        <v>1.906180193596426</v>
      </c>
      <c r="P384" s="398">
        <v>80</v>
      </c>
    </row>
    <row r="385" spans="1:16" ht="14.4" customHeight="1" x14ac:dyDescent="0.3">
      <c r="A385" s="393" t="s">
        <v>3478</v>
      </c>
      <c r="B385" s="394" t="s">
        <v>3350</v>
      </c>
      <c r="C385" s="394" t="s">
        <v>3476</v>
      </c>
      <c r="D385" s="394" t="s">
        <v>3477</v>
      </c>
      <c r="E385" s="397">
        <v>29</v>
      </c>
      <c r="F385" s="397">
        <v>8033</v>
      </c>
      <c r="G385" s="394">
        <v>1</v>
      </c>
      <c r="H385" s="394">
        <v>277</v>
      </c>
      <c r="I385" s="397">
        <v>13</v>
      </c>
      <c r="J385" s="397">
        <v>3627</v>
      </c>
      <c r="K385" s="394">
        <v>0.45151251089256816</v>
      </c>
      <c r="L385" s="394">
        <v>279</v>
      </c>
      <c r="M385" s="397">
        <v>24</v>
      </c>
      <c r="N385" s="397">
        <v>6720</v>
      </c>
      <c r="O385" s="410">
        <v>0.83654923440806672</v>
      </c>
      <c r="P385" s="398">
        <v>280</v>
      </c>
    </row>
    <row r="386" spans="1:16" ht="14.4" customHeight="1" x14ac:dyDescent="0.3">
      <c r="A386" s="393" t="s">
        <v>3478</v>
      </c>
      <c r="B386" s="394" t="s">
        <v>3350</v>
      </c>
      <c r="C386" s="394" t="s">
        <v>3566</v>
      </c>
      <c r="D386" s="394" t="s">
        <v>3567</v>
      </c>
      <c r="E386" s="397">
        <v>2882</v>
      </c>
      <c r="F386" s="397">
        <v>714736</v>
      </c>
      <c r="G386" s="394">
        <v>1</v>
      </c>
      <c r="H386" s="394">
        <v>248</v>
      </c>
      <c r="I386" s="397">
        <v>2685</v>
      </c>
      <c r="J386" s="397">
        <v>668565</v>
      </c>
      <c r="K386" s="394">
        <v>0.935401323005977</v>
      </c>
      <c r="L386" s="394">
        <v>249</v>
      </c>
      <c r="M386" s="397">
        <v>3491</v>
      </c>
      <c r="N386" s="397">
        <v>809912</v>
      </c>
      <c r="O386" s="410">
        <v>1.1331624543887533</v>
      </c>
      <c r="P386" s="398">
        <v>232</v>
      </c>
    </row>
    <row r="387" spans="1:16" ht="14.4" customHeight="1" x14ac:dyDescent="0.3">
      <c r="A387" s="393" t="s">
        <v>3478</v>
      </c>
      <c r="B387" s="394" t="s">
        <v>3350</v>
      </c>
      <c r="C387" s="394" t="s">
        <v>3568</v>
      </c>
      <c r="D387" s="394" t="s">
        <v>3569</v>
      </c>
      <c r="E387" s="397">
        <v>31</v>
      </c>
      <c r="F387" s="397">
        <v>3844</v>
      </c>
      <c r="G387" s="394">
        <v>1</v>
      </c>
      <c r="H387" s="394">
        <v>124</v>
      </c>
      <c r="I387" s="397">
        <v>12</v>
      </c>
      <c r="J387" s="397">
        <v>1500</v>
      </c>
      <c r="K387" s="394">
        <v>0.39021852237252863</v>
      </c>
      <c r="L387" s="394">
        <v>125</v>
      </c>
      <c r="M387" s="397">
        <v>3</v>
      </c>
      <c r="N387" s="397">
        <v>348</v>
      </c>
      <c r="O387" s="410">
        <v>9.053069719042664E-2</v>
      </c>
      <c r="P387" s="398">
        <v>116</v>
      </c>
    </row>
    <row r="388" spans="1:16" ht="14.4" customHeight="1" x14ac:dyDescent="0.3">
      <c r="A388" s="393" t="s">
        <v>3478</v>
      </c>
      <c r="B388" s="394" t="s">
        <v>3350</v>
      </c>
      <c r="C388" s="394" t="s">
        <v>3570</v>
      </c>
      <c r="D388" s="394" t="s">
        <v>3571</v>
      </c>
      <c r="E388" s="397">
        <v>4</v>
      </c>
      <c r="F388" s="397">
        <v>1008</v>
      </c>
      <c r="G388" s="394">
        <v>1</v>
      </c>
      <c r="H388" s="394">
        <v>252</v>
      </c>
      <c r="I388" s="397"/>
      <c r="J388" s="397"/>
      <c r="K388" s="394"/>
      <c r="L388" s="394"/>
      <c r="M388" s="397"/>
      <c r="N388" s="397"/>
      <c r="O388" s="410"/>
      <c r="P388" s="398"/>
    </row>
    <row r="389" spans="1:16" ht="14.4" customHeight="1" x14ac:dyDescent="0.3">
      <c r="A389" s="393" t="s">
        <v>3478</v>
      </c>
      <c r="B389" s="394" t="s">
        <v>3350</v>
      </c>
      <c r="C389" s="394" t="s">
        <v>3572</v>
      </c>
      <c r="D389" s="394" t="s">
        <v>3573</v>
      </c>
      <c r="E389" s="397">
        <v>102</v>
      </c>
      <c r="F389" s="397">
        <v>17850</v>
      </c>
      <c r="G389" s="394">
        <v>1</v>
      </c>
      <c r="H389" s="394">
        <v>175</v>
      </c>
      <c r="I389" s="397">
        <v>114</v>
      </c>
      <c r="J389" s="397">
        <v>20064</v>
      </c>
      <c r="K389" s="394">
        <v>1.1240336134453781</v>
      </c>
      <c r="L389" s="394">
        <v>176</v>
      </c>
      <c r="M389" s="397">
        <v>108</v>
      </c>
      <c r="N389" s="397">
        <v>19116</v>
      </c>
      <c r="O389" s="410">
        <v>1.0709243697478992</v>
      </c>
      <c r="P389" s="398">
        <v>177</v>
      </c>
    </row>
    <row r="390" spans="1:16" ht="14.4" customHeight="1" x14ac:dyDescent="0.3">
      <c r="A390" s="393" t="s">
        <v>3478</v>
      </c>
      <c r="B390" s="394" t="s">
        <v>3350</v>
      </c>
      <c r="C390" s="394" t="s">
        <v>3574</v>
      </c>
      <c r="D390" s="394" t="s">
        <v>3575</v>
      </c>
      <c r="E390" s="397">
        <v>19</v>
      </c>
      <c r="F390" s="397">
        <v>2147</v>
      </c>
      <c r="G390" s="394">
        <v>1</v>
      </c>
      <c r="H390" s="394">
        <v>113</v>
      </c>
      <c r="I390" s="397">
        <v>17</v>
      </c>
      <c r="J390" s="397">
        <v>1938</v>
      </c>
      <c r="K390" s="394">
        <v>0.90265486725663713</v>
      </c>
      <c r="L390" s="394">
        <v>114</v>
      </c>
      <c r="M390" s="397">
        <v>13</v>
      </c>
      <c r="N390" s="397">
        <v>1482</v>
      </c>
      <c r="O390" s="410">
        <v>0.69026548672566368</v>
      </c>
      <c r="P390" s="398">
        <v>114</v>
      </c>
    </row>
    <row r="391" spans="1:16" ht="14.4" customHeight="1" x14ac:dyDescent="0.3">
      <c r="A391" s="393" t="s">
        <v>3478</v>
      </c>
      <c r="B391" s="394" t="s">
        <v>3350</v>
      </c>
      <c r="C391" s="394" t="s">
        <v>3576</v>
      </c>
      <c r="D391" s="394" t="s">
        <v>3561</v>
      </c>
      <c r="E391" s="397"/>
      <c r="F391" s="397"/>
      <c r="G391" s="394"/>
      <c r="H391" s="394"/>
      <c r="I391" s="397">
        <v>1</v>
      </c>
      <c r="J391" s="397">
        <v>190</v>
      </c>
      <c r="K391" s="394"/>
      <c r="L391" s="394">
        <v>190</v>
      </c>
      <c r="M391" s="397"/>
      <c r="N391" s="397"/>
      <c r="O391" s="410"/>
      <c r="P391" s="398"/>
    </row>
    <row r="392" spans="1:16" ht="14.4" customHeight="1" x14ac:dyDescent="0.3">
      <c r="A392" s="393" t="s">
        <v>3478</v>
      </c>
      <c r="B392" s="394" t="s">
        <v>3350</v>
      </c>
      <c r="C392" s="394" t="s">
        <v>3577</v>
      </c>
      <c r="D392" s="394" t="s">
        <v>3578</v>
      </c>
      <c r="E392" s="397">
        <v>3</v>
      </c>
      <c r="F392" s="397">
        <v>1869</v>
      </c>
      <c r="G392" s="394">
        <v>1</v>
      </c>
      <c r="H392" s="394">
        <v>623</v>
      </c>
      <c r="I392" s="397">
        <v>1</v>
      </c>
      <c r="J392" s="397">
        <v>625</v>
      </c>
      <c r="K392" s="394">
        <v>0.33440342429106473</v>
      </c>
      <c r="L392" s="394">
        <v>625</v>
      </c>
      <c r="M392" s="397">
        <v>2</v>
      </c>
      <c r="N392" s="397">
        <v>1256</v>
      </c>
      <c r="O392" s="410">
        <v>0.67201712145532366</v>
      </c>
      <c r="P392" s="398">
        <v>628</v>
      </c>
    </row>
    <row r="393" spans="1:16" ht="14.4" customHeight="1" x14ac:dyDescent="0.3">
      <c r="A393" s="393" t="s">
        <v>3478</v>
      </c>
      <c r="B393" s="394" t="s">
        <v>3350</v>
      </c>
      <c r="C393" s="394" t="s">
        <v>3579</v>
      </c>
      <c r="D393" s="394" t="s">
        <v>3580</v>
      </c>
      <c r="E393" s="397">
        <v>1</v>
      </c>
      <c r="F393" s="397">
        <v>155</v>
      </c>
      <c r="G393" s="394">
        <v>1</v>
      </c>
      <c r="H393" s="394">
        <v>155</v>
      </c>
      <c r="I393" s="397"/>
      <c r="J393" s="397"/>
      <c r="K393" s="394"/>
      <c r="L393" s="394"/>
      <c r="M393" s="397">
        <v>1</v>
      </c>
      <c r="N393" s="397">
        <v>86</v>
      </c>
      <c r="O393" s="410">
        <v>0.55483870967741933</v>
      </c>
      <c r="P393" s="398">
        <v>86</v>
      </c>
    </row>
    <row r="394" spans="1:16" ht="14.4" customHeight="1" x14ac:dyDescent="0.3">
      <c r="A394" s="393" t="s">
        <v>3478</v>
      </c>
      <c r="B394" s="394" t="s">
        <v>3350</v>
      </c>
      <c r="C394" s="394" t="s">
        <v>3581</v>
      </c>
      <c r="D394" s="394" t="s">
        <v>3582</v>
      </c>
      <c r="E394" s="397"/>
      <c r="F394" s="397"/>
      <c r="G394" s="394"/>
      <c r="H394" s="394"/>
      <c r="I394" s="397"/>
      <c r="J394" s="397"/>
      <c r="K394" s="394"/>
      <c r="L394" s="394"/>
      <c r="M394" s="397">
        <v>1</v>
      </c>
      <c r="N394" s="397">
        <v>124</v>
      </c>
      <c r="O394" s="410"/>
      <c r="P394" s="398">
        <v>124</v>
      </c>
    </row>
    <row r="395" spans="1:16" ht="14.4" customHeight="1" x14ac:dyDescent="0.3">
      <c r="A395" s="393" t="s">
        <v>3478</v>
      </c>
      <c r="B395" s="394" t="s">
        <v>3350</v>
      </c>
      <c r="C395" s="394" t="s">
        <v>3583</v>
      </c>
      <c r="D395" s="394" t="s">
        <v>3584</v>
      </c>
      <c r="E395" s="397">
        <v>1</v>
      </c>
      <c r="F395" s="397">
        <v>306</v>
      </c>
      <c r="G395" s="394">
        <v>1</v>
      </c>
      <c r="H395" s="394">
        <v>306</v>
      </c>
      <c r="I395" s="397">
        <v>3</v>
      </c>
      <c r="J395" s="397">
        <v>480</v>
      </c>
      <c r="K395" s="394">
        <v>1.5686274509803921</v>
      </c>
      <c r="L395" s="394">
        <v>160</v>
      </c>
      <c r="M395" s="397">
        <v>1</v>
      </c>
      <c r="N395" s="397">
        <v>161</v>
      </c>
      <c r="O395" s="410">
        <v>0.52614379084967322</v>
      </c>
      <c r="P395" s="398">
        <v>161</v>
      </c>
    </row>
    <row r="396" spans="1:16" ht="14.4" customHeight="1" x14ac:dyDescent="0.3">
      <c r="A396" s="393" t="s">
        <v>3478</v>
      </c>
      <c r="B396" s="394" t="s">
        <v>3350</v>
      </c>
      <c r="C396" s="394" t="s">
        <v>3585</v>
      </c>
      <c r="D396" s="394" t="s">
        <v>3586</v>
      </c>
      <c r="E396" s="397">
        <v>2</v>
      </c>
      <c r="F396" s="397">
        <v>180</v>
      </c>
      <c r="G396" s="394">
        <v>1</v>
      </c>
      <c r="H396" s="394">
        <v>90</v>
      </c>
      <c r="I396" s="397">
        <v>2</v>
      </c>
      <c r="J396" s="397">
        <v>182</v>
      </c>
      <c r="K396" s="394">
        <v>1.0111111111111111</v>
      </c>
      <c r="L396" s="394">
        <v>91</v>
      </c>
      <c r="M396" s="397">
        <v>5</v>
      </c>
      <c r="N396" s="397">
        <v>455</v>
      </c>
      <c r="O396" s="410">
        <v>2.5277777777777777</v>
      </c>
      <c r="P396" s="398">
        <v>91</v>
      </c>
    </row>
    <row r="397" spans="1:16" ht="14.4" customHeight="1" x14ac:dyDescent="0.3">
      <c r="A397" s="393" t="s">
        <v>3478</v>
      </c>
      <c r="B397" s="394" t="s">
        <v>3350</v>
      </c>
      <c r="C397" s="394" t="s">
        <v>3587</v>
      </c>
      <c r="D397" s="394" t="s">
        <v>3588</v>
      </c>
      <c r="E397" s="397"/>
      <c r="F397" s="397"/>
      <c r="G397" s="394"/>
      <c r="H397" s="394"/>
      <c r="I397" s="397"/>
      <c r="J397" s="397"/>
      <c r="K397" s="394"/>
      <c r="L397" s="394"/>
      <c r="M397" s="397">
        <v>1</v>
      </c>
      <c r="N397" s="397">
        <v>112</v>
      </c>
      <c r="O397" s="410"/>
      <c r="P397" s="398">
        <v>112</v>
      </c>
    </row>
    <row r="398" spans="1:16" ht="14.4" customHeight="1" x14ac:dyDescent="0.3">
      <c r="A398" s="393" t="s">
        <v>3478</v>
      </c>
      <c r="B398" s="394" t="s">
        <v>3350</v>
      </c>
      <c r="C398" s="394" t="s">
        <v>3589</v>
      </c>
      <c r="D398" s="394" t="s">
        <v>3590</v>
      </c>
      <c r="E398" s="397"/>
      <c r="F398" s="397"/>
      <c r="G398" s="394"/>
      <c r="H398" s="394"/>
      <c r="I398" s="397"/>
      <c r="J398" s="397"/>
      <c r="K398" s="394"/>
      <c r="L398" s="394"/>
      <c r="M398" s="397">
        <v>1</v>
      </c>
      <c r="N398" s="397">
        <v>223</v>
      </c>
      <c r="O398" s="410"/>
      <c r="P398" s="398">
        <v>223</v>
      </c>
    </row>
    <row r="399" spans="1:16" ht="14.4" customHeight="1" x14ac:dyDescent="0.3">
      <c r="A399" s="393" t="s">
        <v>3478</v>
      </c>
      <c r="B399" s="394" t="s">
        <v>3350</v>
      </c>
      <c r="C399" s="394" t="s">
        <v>3591</v>
      </c>
      <c r="D399" s="394" t="s">
        <v>3592</v>
      </c>
      <c r="E399" s="397">
        <v>2</v>
      </c>
      <c r="F399" s="397">
        <v>818</v>
      </c>
      <c r="G399" s="394">
        <v>1</v>
      </c>
      <c r="H399" s="394">
        <v>409</v>
      </c>
      <c r="I399" s="397">
        <v>4</v>
      </c>
      <c r="J399" s="397">
        <v>1640</v>
      </c>
      <c r="K399" s="394">
        <v>2.0048899755501224</v>
      </c>
      <c r="L399" s="394">
        <v>410</v>
      </c>
      <c r="M399" s="397">
        <v>4</v>
      </c>
      <c r="N399" s="397">
        <v>1644</v>
      </c>
      <c r="O399" s="410">
        <v>2.0097799511002443</v>
      </c>
      <c r="P399" s="398">
        <v>411</v>
      </c>
    </row>
    <row r="400" spans="1:16" ht="14.4" customHeight="1" x14ac:dyDescent="0.3">
      <c r="A400" s="393" t="s">
        <v>3478</v>
      </c>
      <c r="B400" s="394" t="s">
        <v>3350</v>
      </c>
      <c r="C400" s="394" t="s">
        <v>3593</v>
      </c>
      <c r="D400" s="394" t="s">
        <v>3594</v>
      </c>
      <c r="E400" s="397"/>
      <c r="F400" s="397"/>
      <c r="G400" s="394"/>
      <c r="H400" s="394"/>
      <c r="I400" s="397">
        <v>2</v>
      </c>
      <c r="J400" s="397">
        <v>1050</v>
      </c>
      <c r="K400" s="394"/>
      <c r="L400" s="394">
        <v>525</v>
      </c>
      <c r="M400" s="397"/>
      <c r="N400" s="397"/>
      <c r="O400" s="410"/>
      <c r="P400" s="398"/>
    </row>
    <row r="401" spans="1:16" ht="14.4" customHeight="1" x14ac:dyDescent="0.3">
      <c r="A401" s="393" t="s">
        <v>3478</v>
      </c>
      <c r="B401" s="394" t="s">
        <v>3350</v>
      </c>
      <c r="C401" s="394" t="s">
        <v>3595</v>
      </c>
      <c r="D401" s="394" t="s">
        <v>3594</v>
      </c>
      <c r="E401" s="397">
        <v>6</v>
      </c>
      <c r="F401" s="397">
        <v>3978</v>
      </c>
      <c r="G401" s="394">
        <v>1</v>
      </c>
      <c r="H401" s="394">
        <v>663</v>
      </c>
      <c r="I401" s="397">
        <v>8</v>
      </c>
      <c r="J401" s="397">
        <v>5320</v>
      </c>
      <c r="K401" s="394">
        <v>1.3373554550025137</v>
      </c>
      <c r="L401" s="394">
        <v>665</v>
      </c>
      <c r="M401" s="397">
        <v>16</v>
      </c>
      <c r="N401" s="397">
        <v>10688</v>
      </c>
      <c r="O401" s="410">
        <v>2.6867772750125689</v>
      </c>
      <c r="P401" s="398">
        <v>668</v>
      </c>
    </row>
    <row r="402" spans="1:16" ht="14.4" customHeight="1" x14ac:dyDescent="0.3">
      <c r="A402" s="393" t="s">
        <v>3478</v>
      </c>
      <c r="B402" s="394" t="s">
        <v>3350</v>
      </c>
      <c r="C402" s="394" t="s">
        <v>3596</v>
      </c>
      <c r="D402" s="394" t="s">
        <v>3597</v>
      </c>
      <c r="E402" s="397">
        <v>2</v>
      </c>
      <c r="F402" s="397">
        <v>1124</v>
      </c>
      <c r="G402" s="394">
        <v>1</v>
      </c>
      <c r="H402" s="394">
        <v>562</v>
      </c>
      <c r="I402" s="397">
        <v>2</v>
      </c>
      <c r="J402" s="397">
        <v>1128</v>
      </c>
      <c r="K402" s="394">
        <v>1.0035587188612101</v>
      </c>
      <c r="L402" s="394">
        <v>564</v>
      </c>
      <c r="M402" s="397">
        <v>6</v>
      </c>
      <c r="N402" s="397">
        <v>3402</v>
      </c>
      <c r="O402" s="410">
        <v>3.0266903914590748</v>
      </c>
      <c r="P402" s="398">
        <v>567</v>
      </c>
    </row>
    <row r="403" spans="1:16" ht="14.4" customHeight="1" x14ac:dyDescent="0.3">
      <c r="A403" s="393" t="s">
        <v>3478</v>
      </c>
      <c r="B403" s="394" t="s">
        <v>3350</v>
      </c>
      <c r="C403" s="394" t="s">
        <v>3598</v>
      </c>
      <c r="D403" s="394" t="s">
        <v>3599</v>
      </c>
      <c r="E403" s="397"/>
      <c r="F403" s="397"/>
      <c r="G403" s="394"/>
      <c r="H403" s="394"/>
      <c r="I403" s="397">
        <v>3</v>
      </c>
      <c r="J403" s="397">
        <v>192</v>
      </c>
      <c r="K403" s="394"/>
      <c r="L403" s="394">
        <v>64</v>
      </c>
      <c r="M403" s="397">
        <v>8</v>
      </c>
      <c r="N403" s="397">
        <v>512</v>
      </c>
      <c r="O403" s="410"/>
      <c r="P403" s="398">
        <v>64</v>
      </c>
    </row>
    <row r="404" spans="1:16" ht="14.4" customHeight="1" x14ac:dyDescent="0.3">
      <c r="A404" s="393" t="s">
        <v>3478</v>
      </c>
      <c r="B404" s="394" t="s">
        <v>3350</v>
      </c>
      <c r="C404" s="394" t="s">
        <v>3600</v>
      </c>
      <c r="D404" s="394" t="s">
        <v>3601</v>
      </c>
      <c r="E404" s="397">
        <v>1</v>
      </c>
      <c r="F404" s="397">
        <v>198</v>
      </c>
      <c r="G404" s="394">
        <v>1</v>
      </c>
      <c r="H404" s="394">
        <v>198</v>
      </c>
      <c r="I404" s="397">
        <v>5</v>
      </c>
      <c r="J404" s="397">
        <v>995</v>
      </c>
      <c r="K404" s="394">
        <v>5.0252525252525251</v>
      </c>
      <c r="L404" s="394">
        <v>199</v>
      </c>
      <c r="M404" s="397">
        <v>8</v>
      </c>
      <c r="N404" s="397">
        <v>1600</v>
      </c>
      <c r="O404" s="410">
        <v>8.0808080808080813</v>
      </c>
      <c r="P404" s="398">
        <v>200</v>
      </c>
    </row>
    <row r="405" spans="1:16" ht="14.4" customHeight="1" x14ac:dyDescent="0.3">
      <c r="A405" s="393" t="s">
        <v>3478</v>
      </c>
      <c r="B405" s="394" t="s">
        <v>3350</v>
      </c>
      <c r="C405" s="394" t="s">
        <v>3602</v>
      </c>
      <c r="D405" s="394" t="s">
        <v>3603</v>
      </c>
      <c r="E405" s="397">
        <v>5</v>
      </c>
      <c r="F405" s="397">
        <v>2400</v>
      </c>
      <c r="G405" s="394">
        <v>1</v>
      </c>
      <c r="H405" s="394">
        <v>480</v>
      </c>
      <c r="I405" s="397">
        <v>17</v>
      </c>
      <c r="J405" s="397">
        <v>8194</v>
      </c>
      <c r="K405" s="394">
        <v>3.4141666666666666</v>
      </c>
      <c r="L405" s="394">
        <v>482</v>
      </c>
      <c r="M405" s="397">
        <v>20</v>
      </c>
      <c r="N405" s="397">
        <v>9700</v>
      </c>
      <c r="O405" s="410">
        <v>4.041666666666667</v>
      </c>
      <c r="P405" s="398">
        <v>485</v>
      </c>
    </row>
    <row r="406" spans="1:16" ht="14.4" customHeight="1" x14ac:dyDescent="0.3">
      <c r="A406" s="393" t="s">
        <v>3478</v>
      </c>
      <c r="B406" s="394" t="s">
        <v>3350</v>
      </c>
      <c r="C406" s="394" t="s">
        <v>3604</v>
      </c>
      <c r="D406" s="394" t="s">
        <v>3605</v>
      </c>
      <c r="E406" s="397">
        <v>7</v>
      </c>
      <c r="F406" s="397">
        <v>7077</v>
      </c>
      <c r="G406" s="394">
        <v>1</v>
      </c>
      <c r="H406" s="394">
        <v>1011</v>
      </c>
      <c r="I406" s="397">
        <v>3</v>
      </c>
      <c r="J406" s="397">
        <v>3039</v>
      </c>
      <c r="K406" s="394">
        <v>0.42941924544298432</v>
      </c>
      <c r="L406" s="394">
        <v>1013</v>
      </c>
      <c r="M406" s="397">
        <v>16</v>
      </c>
      <c r="N406" s="397">
        <v>16272</v>
      </c>
      <c r="O406" s="410">
        <v>2.2992793556591775</v>
      </c>
      <c r="P406" s="398">
        <v>1017</v>
      </c>
    </row>
    <row r="407" spans="1:16" ht="14.4" customHeight="1" x14ac:dyDescent="0.3">
      <c r="A407" s="393" t="s">
        <v>3478</v>
      </c>
      <c r="B407" s="394" t="s">
        <v>3350</v>
      </c>
      <c r="C407" s="394" t="s">
        <v>3606</v>
      </c>
      <c r="D407" s="394" t="s">
        <v>3607</v>
      </c>
      <c r="E407" s="397">
        <v>1</v>
      </c>
      <c r="F407" s="397">
        <v>79</v>
      </c>
      <c r="G407" s="394">
        <v>1</v>
      </c>
      <c r="H407" s="394">
        <v>79</v>
      </c>
      <c r="I407" s="397">
        <v>2</v>
      </c>
      <c r="J407" s="397">
        <v>160</v>
      </c>
      <c r="K407" s="394">
        <v>2.0253164556962027</v>
      </c>
      <c r="L407" s="394">
        <v>80</v>
      </c>
      <c r="M407" s="397"/>
      <c r="N407" s="397"/>
      <c r="O407" s="410"/>
      <c r="P407" s="398"/>
    </row>
    <row r="408" spans="1:16" ht="14.4" customHeight="1" x14ac:dyDescent="0.3">
      <c r="A408" s="393" t="s">
        <v>3478</v>
      </c>
      <c r="B408" s="394" t="s">
        <v>3350</v>
      </c>
      <c r="C408" s="394" t="s">
        <v>3608</v>
      </c>
      <c r="D408" s="394" t="s">
        <v>3609</v>
      </c>
      <c r="E408" s="397">
        <v>1</v>
      </c>
      <c r="F408" s="397">
        <v>935</v>
      </c>
      <c r="G408" s="394">
        <v>1</v>
      </c>
      <c r="H408" s="394">
        <v>935</v>
      </c>
      <c r="I408" s="397"/>
      <c r="J408" s="397"/>
      <c r="K408" s="394"/>
      <c r="L408" s="394"/>
      <c r="M408" s="397"/>
      <c r="N408" s="397"/>
      <c r="O408" s="410"/>
      <c r="P408" s="398"/>
    </row>
    <row r="409" spans="1:16" ht="14.4" customHeight="1" x14ac:dyDescent="0.3">
      <c r="A409" s="393" t="s">
        <v>3478</v>
      </c>
      <c r="B409" s="394" t="s">
        <v>3350</v>
      </c>
      <c r="C409" s="394" t="s">
        <v>3397</v>
      </c>
      <c r="D409" s="394" t="s">
        <v>3398</v>
      </c>
      <c r="E409" s="397">
        <v>8</v>
      </c>
      <c r="F409" s="397">
        <v>768</v>
      </c>
      <c r="G409" s="394">
        <v>1</v>
      </c>
      <c r="H409" s="394">
        <v>96</v>
      </c>
      <c r="I409" s="397">
        <v>5</v>
      </c>
      <c r="J409" s="397">
        <v>480</v>
      </c>
      <c r="K409" s="394">
        <v>0.625</v>
      </c>
      <c r="L409" s="394">
        <v>96</v>
      </c>
      <c r="M409" s="397">
        <v>7</v>
      </c>
      <c r="N409" s="397">
        <v>672</v>
      </c>
      <c r="O409" s="410">
        <v>0.875</v>
      </c>
      <c r="P409" s="398">
        <v>96</v>
      </c>
    </row>
    <row r="410" spans="1:16" ht="14.4" customHeight="1" x14ac:dyDescent="0.3">
      <c r="A410" s="393" t="s">
        <v>3478</v>
      </c>
      <c r="B410" s="394" t="s">
        <v>3350</v>
      </c>
      <c r="C410" s="394" t="s">
        <v>3399</v>
      </c>
      <c r="D410" s="394" t="s">
        <v>3400</v>
      </c>
      <c r="E410" s="397">
        <v>121</v>
      </c>
      <c r="F410" s="397">
        <v>39083</v>
      </c>
      <c r="G410" s="394">
        <v>1</v>
      </c>
      <c r="H410" s="394">
        <v>323</v>
      </c>
      <c r="I410" s="397">
        <v>137</v>
      </c>
      <c r="J410" s="397">
        <v>44388</v>
      </c>
      <c r="K410" s="394">
        <v>1.1357367653455466</v>
      </c>
      <c r="L410" s="394">
        <v>324</v>
      </c>
      <c r="M410" s="397">
        <v>196</v>
      </c>
      <c r="N410" s="397">
        <v>63700</v>
      </c>
      <c r="O410" s="410">
        <v>1.629864647033237</v>
      </c>
      <c r="P410" s="398">
        <v>325</v>
      </c>
    </row>
    <row r="411" spans="1:16" ht="14.4" customHeight="1" x14ac:dyDescent="0.3">
      <c r="A411" s="393" t="s">
        <v>3478</v>
      </c>
      <c r="B411" s="394" t="s">
        <v>3350</v>
      </c>
      <c r="C411" s="394" t="s">
        <v>3610</v>
      </c>
      <c r="D411" s="394" t="s">
        <v>3611</v>
      </c>
      <c r="E411" s="397">
        <v>1333</v>
      </c>
      <c r="F411" s="397">
        <v>146630</v>
      </c>
      <c r="G411" s="394">
        <v>1</v>
      </c>
      <c r="H411" s="394">
        <v>110</v>
      </c>
      <c r="I411" s="397">
        <v>1788</v>
      </c>
      <c r="J411" s="397">
        <v>198468</v>
      </c>
      <c r="K411" s="394">
        <v>1.3535292914137624</v>
      </c>
      <c r="L411" s="394">
        <v>111</v>
      </c>
      <c r="M411" s="397">
        <v>3663</v>
      </c>
      <c r="N411" s="397">
        <v>410256</v>
      </c>
      <c r="O411" s="410">
        <v>2.7978994748687174</v>
      </c>
      <c r="P411" s="398">
        <v>112</v>
      </c>
    </row>
    <row r="412" spans="1:16" ht="14.4" customHeight="1" x14ac:dyDescent="0.3">
      <c r="A412" s="393" t="s">
        <v>3478</v>
      </c>
      <c r="B412" s="394" t="s">
        <v>3350</v>
      </c>
      <c r="C412" s="394" t="s">
        <v>3612</v>
      </c>
      <c r="D412" s="394" t="s">
        <v>3613</v>
      </c>
      <c r="E412" s="397">
        <v>6</v>
      </c>
      <c r="F412" s="397">
        <v>1764</v>
      </c>
      <c r="G412" s="394">
        <v>1</v>
      </c>
      <c r="H412" s="394">
        <v>294</v>
      </c>
      <c r="I412" s="397">
        <v>4</v>
      </c>
      <c r="J412" s="397">
        <v>1180</v>
      </c>
      <c r="K412" s="394">
        <v>0.66893424036281179</v>
      </c>
      <c r="L412" s="394">
        <v>295</v>
      </c>
      <c r="M412" s="397">
        <v>3</v>
      </c>
      <c r="N412" s="397">
        <v>888</v>
      </c>
      <c r="O412" s="410">
        <v>0.50340136054421769</v>
      </c>
      <c r="P412" s="398">
        <v>296</v>
      </c>
    </row>
    <row r="413" spans="1:16" ht="14.4" customHeight="1" x14ac:dyDescent="0.3">
      <c r="A413" s="393" t="s">
        <v>3478</v>
      </c>
      <c r="B413" s="394" t="s">
        <v>3350</v>
      </c>
      <c r="C413" s="394" t="s">
        <v>3614</v>
      </c>
      <c r="D413" s="394" t="s">
        <v>3615</v>
      </c>
      <c r="E413" s="397"/>
      <c r="F413" s="397"/>
      <c r="G413" s="394"/>
      <c r="H413" s="394"/>
      <c r="I413" s="397"/>
      <c r="J413" s="397"/>
      <c r="K413" s="394"/>
      <c r="L413" s="394"/>
      <c r="M413" s="397">
        <v>1</v>
      </c>
      <c r="N413" s="397">
        <v>484</v>
      </c>
      <c r="O413" s="410"/>
      <c r="P413" s="398">
        <v>484</v>
      </c>
    </row>
    <row r="414" spans="1:16" ht="14.4" customHeight="1" x14ac:dyDescent="0.3">
      <c r="A414" s="393" t="s">
        <v>3478</v>
      </c>
      <c r="B414" s="394" t="s">
        <v>3350</v>
      </c>
      <c r="C414" s="394" t="s">
        <v>3616</v>
      </c>
      <c r="D414" s="394" t="s">
        <v>3617</v>
      </c>
      <c r="E414" s="397">
        <v>81</v>
      </c>
      <c r="F414" s="397">
        <v>54675</v>
      </c>
      <c r="G414" s="394">
        <v>1</v>
      </c>
      <c r="H414" s="394">
        <v>675</v>
      </c>
      <c r="I414" s="397">
        <v>154</v>
      </c>
      <c r="J414" s="397">
        <v>104104</v>
      </c>
      <c r="K414" s="394">
        <v>1.9040512117055326</v>
      </c>
      <c r="L414" s="394">
        <v>676</v>
      </c>
      <c r="M414" s="397">
        <v>92</v>
      </c>
      <c r="N414" s="397">
        <v>62284</v>
      </c>
      <c r="O414" s="410">
        <v>1.1391678097850937</v>
      </c>
      <c r="P414" s="398">
        <v>677</v>
      </c>
    </row>
    <row r="415" spans="1:16" ht="14.4" customHeight="1" x14ac:dyDescent="0.3">
      <c r="A415" s="393" t="s">
        <v>3478</v>
      </c>
      <c r="B415" s="394" t="s">
        <v>3350</v>
      </c>
      <c r="C415" s="394" t="s">
        <v>3618</v>
      </c>
      <c r="D415" s="394" t="s">
        <v>3619</v>
      </c>
      <c r="E415" s="397">
        <v>111</v>
      </c>
      <c r="F415" s="397">
        <v>8880</v>
      </c>
      <c r="G415" s="394">
        <v>1</v>
      </c>
      <c r="H415" s="394">
        <v>80</v>
      </c>
      <c r="I415" s="397">
        <v>172</v>
      </c>
      <c r="J415" s="397">
        <v>13932</v>
      </c>
      <c r="K415" s="394">
        <v>1.568918918918919</v>
      </c>
      <c r="L415" s="394">
        <v>81</v>
      </c>
      <c r="M415" s="397">
        <v>109</v>
      </c>
      <c r="N415" s="397">
        <v>8938</v>
      </c>
      <c r="O415" s="410">
        <v>1.0065315315315315</v>
      </c>
      <c r="P415" s="398">
        <v>82</v>
      </c>
    </row>
    <row r="416" spans="1:16" ht="14.4" customHeight="1" x14ac:dyDescent="0.3">
      <c r="A416" s="393" t="s">
        <v>3478</v>
      </c>
      <c r="B416" s="394" t="s">
        <v>3350</v>
      </c>
      <c r="C416" s="394" t="s">
        <v>3620</v>
      </c>
      <c r="D416" s="394" t="s">
        <v>3621</v>
      </c>
      <c r="E416" s="397">
        <v>9</v>
      </c>
      <c r="F416" s="397">
        <v>2988</v>
      </c>
      <c r="G416" s="394">
        <v>1</v>
      </c>
      <c r="H416" s="394">
        <v>332</v>
      </c>
      <c r="I416" s="397">
        <v>12</v>
      </c>
      <c r="J416" s="397">
        <v>3996</v>
      </c>
      <c r="K416" s="394">
        <v>1.3373493975903614</v>
      </c>
      <c r="L416" s="394">
        <v>333</v>
      </c>
      <c r="M416" s="397">
        <v>30</v>
      </c>
      <c r="N416" s="397">
        <v>10050</v>
      </c>
      <c r="O416" s="410">
        <v>3.3634538152610443</v>
      </c>
      <c r="P416" s="398">
        <v>335</v>
      </c>
    </row>
    <row r="417" spans="1:16" ht="14.4" customHeight="1" x14ac:dyDescent="0.3">
      <c r="A417" s="393" t="s">
        <v>3478</v>
      </c>
      <c r="B417" s="394" t="s">
        <v>3350</v>
      </c>
      <c r="C417" s="394" t="s">
        <v>3622</v>
      </c>
      <c r="D417" s="394" t="s">
        <v>3623</v>
      </c>
      <c r="E417" s="397">
        <v>23</v>
      </c>
      <c r="F417" s="397">
        <v>13869</v>
      </c>
      <c r="G417" s="394">
        <v>1</v>
      </c>
      <c r="H417" s="394">
        <v>603</v>
      </c>
      <c r="I417" s="397">
        <v>20</v>
      </c>
      <c r="J417" s="397">
        <v>12080</v>
      </c>
      <c r="K417" s="394">
        <v>0.8710072824284375</v>
      </c>
      <c r="L417" s="394">
        <v>604</v>
      </c>
      <c r="M417" s="397">
        <v>15</v>
      </c>
      <c r="N417" s="397">
        <v>9090</v>
      </c>
      <c r="O417" s="410">
        <v>0.65541855937702787</v>
      </c>
      <c r="P417" s="398">
        <v>606</v>
      </c>
    </row>
    <row r="418" spans="1:16" ht="14.4" customHeight="1" x14ac:dyDescent="0.3">
      <c r="A418" s="393" t="s">
        <v>3478</v>
      </c>
      <c r="B418" s="394" t="s">
        <v>3350</v>
      </c>
      <c r="C418" s="394" t="s">
        <v>3624</v>
      </c>
      <c r="D418" s="394" t="s">
        <v>3623</v>
      </c>
      <c r="E418" s="397">
        <v>9</v>
      </c>
      <c r="F418" s="397">
        <v>4653</v>
      </c>
      <c r="G418" s="394">
        <v>1</v>
      </c>
      <c r="H418" s="394">
        <v>517</v>
      </c>
      <c r="I418" s="397">
        <v>6</v>
      </c>
      <c r="J418" s="397">
        <v>3108</v>
      </c>
      <c r="K418" s="394">
        <v>0.6679561573178594</v>
      </c>
      <c r="L418" s="394">
        <v>518</v>
      </c>
      <c r="M418" s="397">
        <v>3</v>
      </c>
      <c r="N418" s="397">
        <v>1560</v>
      </c>
      <c r="O418" s="410">
        <v>0.33526756931012253</v>
      </c>
      <c r="P418" s="398">
        <v>520</v>
      </c>
    </row>
    <row r="419" spans="1:16" ht="14.4" customHeight="1" x14ac:dyDescent="0.3">
      <c r="A419" s="393" t="s">
        <v>3478</v>
      </c>
      <c r="B419" s="394" t="s">
        <v>3350</v>
      </c>
      <c r="C419" s="394" t="s">
        <v>3625</v>
      </c>
      <c r="D419" s="394" t="s">
        <v>3626</v>
      </c>
      <c r="E419" s="397">
        <v>14</v>
      </c>
      <c r="F419" s="397">
        <v>2394</v>
      </c>
      <c r="G419" s="394">
        <v>1</v>
      </c>
      <c r="H419" s="394">
        <v>171</v>
      </c>
      <c r="I419" s="397">
        <v>18</v>
      </c>
      <c r="J419" s="397">
        <v>3096</v>
      </c>
      <c r="K419" s="394">
        <v>1.2932330827067668</v>
      </c>
      <c r="L419" s="394">
        <v>172</v>
      </c>
      <c r="M419" s="397">
        <v>17</v>
      </c>
      <c r="N419" s="397">
        <v>2924</v>
      </c>
      <c r="O419" s="410">
        <v>1.2213868003341688</v>
      </c>
      <c r="P419" s="398">
        <v>172</v>
      </c>
    </row>
    <row r="420" spans="1:16" ht="14.4" customHeight="1" x14ac:dyDescent="0.3">
      <c r="A420" s="393" t="s">
        <v>3478</v>
      </c>
      <c r="B420" s="394" t="s">
        <v>3350</v>
      </c>
      <c r="C420" s="394" t="s">
        <v>3627</v>
      </c>
      <c r="D420" s="394" t="s">
        <v>3628</v>
      </c>
      <c r="E420" s="397">
        <v>5</v>
      </c>
      <c r="F420" s="397">
        <v>1245</v>
      </c>
      <c r="G420" s="394">
        <v>1</v>
      </c>
      <c r="H420" s="394">
        <v>249</v>
      </c>
      <c r="I420" s="397"/>
      <c r="J420" s="397"/>
      <c r="K420" s="394"/>
      <c r="L420" s="394"/>
      <c r="M420" s="397">
        <v>10</v>
      </c>
      <c r="N420" s="397">
        <v>2500</v>
      </c>
      <c r="O420" s="410">
        <v>2.0080321285140563</v>
      </c>
      <c r="P420" s="398">
        <v>250</v>
      </c>
    </row>
    <row r="421" spans="1:16" ht="14.4" customHeight="1" x14ac:dyDescent="0.3">
      <c r="A421" s="393" t="s">
        <v>3478</v>
      </c>
      <c r="B421" s="394" t="s">
        <v>3350</v>
      </c>
      <c r="C421" s="394" t="s">
        <v>3460</v>
      </c>
      <c r="D421" s="394" t="s">
        <v>3461</v>
      </c>
      <c r="E421" s="397">
        <v>559</v>
      </c>
      <c r="F421" s="397">
        <v>0</v>
      </c>
      <c r="G421" s="394"/>
      <c r="H421" s="394">
        <v>0</v>
      </c>
      <c r="I421" s="397">
        <v>531</v>
      </c>
      <c r="J421" s="397">
        <v>0</v>
      </c>
      <c r="K421" s="394"/>
      <c r="L421" s="394">
        <v>0</v>
      </c>
      <c r="M421" s="397">
        <v>703</v>
      </c>
      <c r="N421" s="397">
        <v>0</v>
      </c>
      <c r="O421" s="410"/>
      <c r="P421" s="398">
        <v>0</v>
      </c>
    </row>
    <row r="422" spans="1:16" ht="14.4" customHeight="1" x14ac:dyDescent="0.3">
      <c r="A422" s="393" t="s">
        <v>3478</v>
      </c>
      <c r="B422" s="394" t="s">
        <v>3350</v>
      </c>
      <c r="C422" s="394" t="s">
        <v>3403</v>
      </c>
      <c r="D422" s="394" t="s">
        <v>3404</v>
      </c>
      <c r="E422" s="397">
        <v>19</v>
      </c>
      <c r="F422" s="397">
        <v>0</v>
      </c>
      <c r="G422" s="394"/>
      <c r="H422" s="394">
        <v>0</v>
      </c>
      <c r="I422" s="397">
        <v>26</v>
      </c>
      <c r="J422" s="397">
        <v>0</v>
      </c>
      <c r="K422" s="394"/>
      <c r="L422" s="394">
        <v>0</v>
      </c>
      <c r="M422" s="397">
        <v>44</v>
      </c>
      <c r="N422" s="397">
        <v>0</v>
      </c>
      <c r="O422" s="410"/>
      <c r="P422" s="398">
        <v>0</v>
      </c>
    </row>
    <row r="423" spans="1:16" ht="14.4" customHeight="1" x14ac:dyDescent="0.3">
      <c r="A423" s="393" t="s">
        <v>3478</v>
      </c>
      <c r="B423" s="394" t="s">
        <v>3350</v>
      </c>
      <c r="C423" s="394" t="s">
        <v>3405</v>
      </c>
      <c r="D423" s="394" t="s">
        <v>3406</v>
      </c>
      <c r="E423" s="397">
        <v>732</v>
      </c>
      <c r="F423" s="397">
        <v>0</v>
      </c>
      <c r="G423" s="394"/>
      <c r="H423" s="394">
        <v>0</v>
      </c>
      <c r="I423" s="397">
        <v>638</v>
      </c>
      <c r="J423" s="397">
        <v>0</v>
      </c>
      <c r="K423" s="394"/>
      <c r="L423" s="394">
        <v>0</v>
      </c>
      <c r="M423" s="397">
        <v>949</v>
      </c>
      <c r="N423" s="397">
        <v>0</v>
      </c>
      <c r="O423" s="410"/>
      <c r="P423" s="398">
        <v>0</v>
      </c>
    </row>
    <row r="424" spans="1:16" ht="14.4" customHeight="1" x14ac:dyDescent="0.3">
      <c r="A424" s="393" t="s">
        <v>3478</v>
      </c>
      <c r="B424" s="394" t="s">
        <v>3350</v>
      </c>
      <c r="C424" s="394" t="s">
        <v>3629</v>
      </c>
      <c r="D424" s="394" t="s">
        <v>3630</v>
      </c>
      <c r="E424" s="397">
        <v>7</v>
      </c>
      <c r="F424" s="397">
        <v>0</v>
      </c>
      <c r="G424" s="394"/>
      <c r="H424" s="394">
        <v>0</v>
      </c>
      <c r="I424" s="397">
        <v>4</v>
      </c>
      <c r="J424" s="397">
        <v>0</v>
      </c>
      <c r="K424" s="394"/>
      <c r="L424" s="394">
        <v>0</v>
      </c>
      <c r="M424" s="397"/>
      <c r="N424" s="397"/>
      <c r="O424" s="410"/>
      <c r="P424" s="398"/>
    </row>
    <row r="425" spans="1:16" ht="14.4" customHeight="1" x14ac:dyDescent="0.3">
      <c r="A425" s="393" t="s">
        <v>3478</v>
      </c>
      <c r="B425" s="394" t="s">
        <v>3350</v>
      </c>
      <c r="C425" s="394" t="s">
        <v>3631</v>
      </c>
      <c r="D425" s="394" t="s">
        <v>3632</v>
      </c>
      <c r="E425" s="397"/>
      <c r="F425" s="397"/>
      <c r="G425" s="394"/>
      <c r="H425" s="394"/>
      <c r="I425" s="397"/>
      <c r="J425" s="397"/>
      <c r="K425" s="394"/>
      <c r="L425" s="394"/>
      <c r="M425" s="397">
        <v>1</v>
      </c>
      <c r="N425" s="397">
        <v>0</v>
      </c>
      <c r="O425" s="410"/>
      <c r="P425" s="398">
        <v>0</v>
      </c>
    </row>
    <row r="426" spans="1:16" ht="14.4" customHeight="1" x14ac:dyDescent="0.3">
      <c r="A426" s="393" t="s">
        <v>3633</v>
      </c>
      <c r="B426" s="394" t="s">
        <v>3232</v>
      </c>
      <c r="C426" s="394" t="s">
        <v>3239</v>
      </c>
      <c r="D426" s="394" t="s">
        <v>3240</v>
      </c>
      <c r="E426" s="397">
        <v>1.8000000000000003</v>
      </c>
      <c r="F426" s="397">
        <v>163.98000000000002</v>
      </c>
      <c r="G426" s="394">
        <v>1</v>
      </c>
      <c r="H426" s="394">
        <v>91.1</v>
      </c>
      <c r="I426" s="397">
        <v>0.4</v>
      </c>
      <c r="J426" s="397">
        <v>36.159999999999997</v>
      </c>
      <c r="K426" s="394">
        <v>0.22051469691425779</v>
      </c>
      <c r="L426" s="394">
        <v>90.399999999999991</v>
      </c>
      <c r="M426" s="397">
        <v>0.8</v>
      </c>
      <c r="N426" s="397">
        <v>72.92</v>
      </c>
      <c r="O426" s="410">
        <v>0.44468837663129646</v>
      </c>
      <c r="P426" s="398">
        <v>91.149999999999991</v>
      </c>
    </row>
    <row r="427" spans="1:16" ht="14.4" customHeight="1" x14ac:dyDescent="0.3">
      <c r="A427" s="393" t="s">
        <v>3633</v>
      </c>
      <c r="B427" s="394" t="s">
        <v>3232</v>
      </c>
      <c r="C427" s="394" t="s">
        <v>3243</v>
      </c>
      <c r="D427" s="394" t="s">
        <v>3244</v>
      </c>
      <c r="E427" s="397">
        <v>281.2</v>
      </c>
      <c r="F427" s="397">
        <v>37223.760000000002</v>
      </c>
      <c r="G427" s="394">
        <v>1</v>
      </c>
      <c r="H427" s="394">
        <v>132.374679943101</v>
      </c>
      <c r="I427" s="397">
        <v>282.40999999999997</v>
      </c>
      <c r="J427" s="397">
        <v>43200.1</v>
      </c>
      <c r="K427" s="394">
        <v>1.1605517551155498</v>
      </c>
      <c r="L427" s="394">
        <v>152.96944159201163</v>
      </c>
      <c r="M427" s="397">
        <v>228.90000000000003</v>
      </c>
      <c r="N427" s="397">
        <v>36147.429999999993</v>
      </c>
      <c r="O427" s="410">
        <v>0.97108486622522794</v>
      </c>
      <c r="P427" s="398">
        <v>157.91799912625595</v>
      </c>
    </row>
    <row r="428" spans="1:16" ht="14.4" customHeight="1" x14ac:dyDescent="0.3">
      <c r="A428" s="393" t="s">
        <v>3633</v>
      </c>
      <c r="B428" s="394" t="s">
        <v>3232</v>
      </c>
      <c r="C428" s="394" t="s">
        <v>3247</v>
      </c>
      <c r="D428" s="394" t="s">
        <v>3248</v>
      </c>
      <c r="E428" s="397">
        <v>0.45</v>
      </c>
      <c r="F428" s="397">
        <v>99.17</v>
      </c>
      <c r="G428" s="394">
        <v>1</v>
      </c>
      <c r="H428" s="394">
        <v>220.37777777777777</v>
      </c>
      <c r="I428" s="397"/>
      <c r="J428" s="397"/>
      <c r="K428" s="394"/>
      <c r="L428" s="394"/>
      <c r="M428" s="397"/>
      <c r="N428" s="397"/>
      <c r="O428" s="410"/>
      <c r="P428" s="398"/>
    </row>
    <row r="429" spans="1:16" ht="14.4" customHeight="1" x14ac:dyDescent="0.3">
      <c r="A429" s="393" t="s">
        <v>3633</v>
      </c>
      <c r="B429" s="394" t="s">
        <v>3232</v>
      </c>
      <c r="C429" s="394" t="s">
        <v>3253</v>
      </c>
      <c r="D429" s="394" t="s">
        <v>3254</v>
      </c>
      <c r="E429" s="397"/>
      <c r="F429" s="397"/>
      <c r="G429" s="394"/>
      <c r="H429" s="394"/>
      <c r="I429" s="397"/>
      <c r="J429" s="397"/>
      <c r="K429" s="394"/>
      <c r="L429" s="394"/>
      <c r="M429" s="397">
        <v>0.1</v>
      </c>
      <c r="N429" s="397">
        <v>11.25</v>
      </c>
      <c r="O429" s="410"/>
      <c r="P429" s="398">
        <v>112.5</v>
      </c>
    </row>
    <row r="430" spans="1:16" ht="14.4" customHeight="1" x14ac:dyDescent="0.3">
      <c r="A430" s="393" t="s">
        <v>3633</v>
      </c>
      <c r="B430" s="394" t="s">
        <v>3232</v>
      </c>
      <c r="C430" s="394" t="s">
        <v>3257</v>
      </c>
      <c r="D430" s="394" t="s">
        <v>3258</v>
      </c>
      <c r="E430" s="397">
        <v>1.4</v>
      </c>
      <c r="F430" s="397">
        <v>90.050000000000011</v>
      </c>
      <c r="G430" s="394">
        <v>1</v>
      </c>
      <c r="H430" s="394">
        <v>64.321428571428584</v>
      </c>
      <c r="I430" s="397"/>
      <c r="J430" s="397"/>
      <c r="K430" s="394"/>
      <c r="L430" s="394"/>
      <c r="M430" s="397"/>
      <c r="N430" s="397"/>
      <c r="O430" s="410"/>
      <c r="P430" s="398"/>
    </row>
    <row r="431" spans="1:16" ht="14.4" customHeight="1" x14ac:dyDescent="0.3">
      <c r="A431" s="393" t="s">
        <v>3633</v>
      </c>
      <c r="B431" s="394" t="s">
        <v>3232</v>
      </c>
      <c r="C431" s="394" t="s">
        <v>3259</v>
      </c>
      <c r="D431" s="394" t="s">
        <v>3260</v>
      </c>
      <c r="E431" s="397">
        <v>11.500000000000002</v>
      </c>
      <c r="F431" s="397">
        <v>1151.28</v>
      </c>
      <c r="G431" s="394">
        <v>1</v>
      </c>
      <c r="H431" s="394">
        <v>100.11130434782606</v>
      </c>
      <c r="I431" s="397">
        <v>5.0999999999999996</v>
      </c>
      <c r="J431" s="397">
        <v>532.98</v>
      </c>
      <c r="K431" s="394">
        <v>0.46294559099437149</v>
      </c>
      <c r="L431" s="394">
        <v>104.50588235294119</v>
      </c>
      <c r="M431" s="397">
        <v>2</v>
      </c>
      <c r="N431" s="397">
        <v>210.83999999999995</v>
      </c>
      <c r="O431" s="410">
        <v>0.18313529289139041</v>
      </c>
      <c r="P431" s="398">
        <v>105.41999999999997</v>
      </c>
    </row>
    <row r="432" spans="1:16" ht="14.4" customHeight="1" x14ac:dyDescent="0.3">
      <c r="A432" s="393" t="s">
        <v>3633</v>
      </c>
      <c r="B432" s="394" t="s">
        <v>3232</v>
      </c>
      <c r="C432" s="394" t="s">
        <v>3261</v>
      </c>
      <c r="D432" s="394" t="s">
        <v>3262</v>
      </c>
      <c r="E432" s="397">
        <v>2.1999999999999997</v>
      </c>
      <c r="F432" s="397">
        <v>49.75</v>
      </c>
      <c r="G432" s="394">
        <v>1</v>
      </c>
      <c r="H432" s="394">
        <v>22.613636363636367</v>
      </c>
      <c r="I432" s="397">
        <v>0.4</v>
      </c>
      <c r="J432" s="397">
        <v>22.78</v>
      </c>
      <c r="K432" s="394">
        <v>0.45788944723618091</v>
      </c>
      <c r="L432" s="394">
        <v>56.95</v>
      </c>
      <c r="M432" s="397">
        <v>2.2000000000000002</v>
      </c>
      <c r="N432" s="397">
        <v>125.67</v>
      </c>
      <c r="O432" s="410">
        <v>2.526030150753769</v>
      </c>
      <c r="P432" s="398">
        <v>57.122727272727268</v>
      </c>
    </row>
    <row r="433" spans="1:16" ht="14.4" customHeight="1" x14ac:dyDescent="0.3">
      <c r="A433" s="393" t="s">
        <v>3633</v>
      </c>
      <c r="B433" s="394" t="s">
        <v>3232</v>
      </c>
      <c r="C433" s="394" t="s">
        <v>3265</v>
      </c>
      <c r="D433" s="394" t="s">
        <v>3266</v>
      </c>
      <c r="E433" s="397"/>
      <c r="F433" s="397"/>
      <c r="G433" s="394"/>
      <c r="H433" s="394"/>
      <c r="I433" s="397"/>
      <c r="J433" s="397"/>
      <c r="K433" s="394"/>
      <c r="L433" s="394"/>
      <c r="M433" s="397">
        <v>0.1</v>
      </c>
      <c r="N433" s="397">
        <v>44.29</v>
      </c>
      <c r="O433" s="410"/>
      <c r="P433" s="398">
        <v>442.9</v>
      </c>
    </row>
    <row r="434" spans="1:16" ht="14.4" customHeight="1" x14ac:dyDescent="0.3">
      <c r="A434" s="393" t="s">
        <v>3633</v>
      </c>
      <c r="B434" s="394" t="s">
        <v>3232</v>
      </c>
      <c r="C434" s="394" t="s">
        <v>3634</v>
      </c>
      <c r="D434" s="394" t="s">
        <v>3635</v>
      </c>
      <c r="E434" s="397">
        <v>0.2</v>
      </c>
      <c r="F434" s="397">
        <v>12.88</v>
      </c>
      <c r="G434" s="394">
        <v>1</v>
      </c>
      <c r="H434" s="394">
        <v>64.400000000000006</v>
      </c>
      <c r="I434" s="397"/>
      <c r="J434" s="397"/>
      <c r="K434" s="394"/>
      <c r="L434" s="394"/>
      <c r="M434" s="397"/>
      <c r="N434" s="397"/>
      <c r="O434" s="410"/>
      <c r="P434" s="398"/>
    </row>
    <row r="435" spans="1:16" ht="14.4" customHeight="1" x14ac:dyDescent="0.3">
      <c r="A435" s="393" t="s">
        <v>3633</v>
      </c>
      <c r="B435" s="394" t="s">
        <v>3232</v>
      </c>
      <c r="C435" s="394" t="s">
        <v>3496</v>
      </c>
      <c r="D435" s="394" t="s">
        <v>3497</v>
      </c>
      <c r="E435" s="397">
        <v>1</v>
      </c>
      <c r="F435" s="397">
        <v>99.49</v>
      </c>
      <c r="G435" s="394">
        <v>1</v>
      </c>
      <c r="H435" s="394">
        <v>99.49</v>
      </c>
      <c r="I435" s="397"/>
      <c r="J435" s="397"/>
      <c r="K435" s="394"/>
      <c r="L435" s="394"/>
      <c r="M435" s="397">
        <v>1</v>
      </c>
      <c r="N435" s="397">
        <v>70.33</v>
      </c>
      <c r="O435" s="410">
        <v>0.70690521660468386</v>
      </c>
      <c r="P435" s="398">
        <v>70.33</v>
      </c>
    </row>
    <row r="436" spans="1:16" ht="14.4" customHeight="1" x14ac:dyDescent="0.3">
      <c r="A436" s="393" t="s">
        <v>3633</v>
      </c>
      <c r="B436" s="394" t="s">
        <v>3232</v>
      </c>
      <c r="C436" s="394" t="s">
        <v>3636</v>
      </c>
      <c r="D436" s="394" t="s">
        <v>3274</v>
      </c>
      <c r="E436" s="397">
        <v>0.08</v>
      </c>
      <c r="F436" s="397">
        <v>7.48</v>
      </c>
      <c r="G436" s="394">
        <v>1</v>
      </c>
      <c r="H436" s="394">
        <v>93.5</v>
      </c>
      <c r="I436" s="397"/>
      <c r="J436" s="397"/>
      <c r="K436" s="394"/>
      <c r="L436" s="394"/>
      <c r="M436" s="397"/>
      <c r="N436" s="397"/>
      <c r="O436" s="410"/>
      <c r="P436" s="398"/>
    </row>
    <row r="437" spans="1:16" ht="14.4" customHeight="1" x14ac:dyDescent="0.3">
      <c r="A437" s="393" t="s">
        <v>3633</v>
      </c>
      <c r="B437" s="394" t="s">
        <v>3232</v>
      </c>
      <c r="C437" s="394" t="s">
        <v>3273</v>
      </c>
      <c r="D437" s="394" t="s">
        <v>3274</v>
      </c>
      <c r="E437" s="397"/>
      <c r="F437" s="397"/>
      <c r="G437" s="394"/>
      <c r="H437" s="394"/>
      <c r="I437" s="397">
        <v>0.08</v>
      </c>
      <c r="J437" s="397">
        <v>10.41</v>
      </c>
      <c r="K437" s="394"/>
      <c r="L437" s="394">
        <v>130.125</v>
      </c>
      <c r="M437" s="397"/>
      <c r="N437" s="397"/>
      <c r="O437" s="410"/>
      <c r="P437" s="398"/>
    </row>
    <row r="438" spans="1:16" ht="14.4" customHeight="1" x14ac:dyDescent="0.3">
      <c r="A438" s="393" t="s">
        <v>3633</v>
      </c>
      <c r="B438" s="394" t="s">
        <v>3232</v>
      </c>
      <c r="C438" s="394" t="s">
        <v>3637</v>
      </c>
      <c r="D438" s="394" t="s">
        <v>3638</v>
      </c>
      <c r="E438" s="397">
        <v>0.1</v>
      </c>
      <c r="F438" s="397">
        <v>17.600000000000001</v>
      </c>
      <c r="G438" s="394">
        <v>1</v>
      </c>
      <c r="H438" s="394">
        <v>176</v>
      </c>
      <c r="I438" s="397"/>
      <c r="J438" s="397"/>
      <c r="K438" s="394"/>
      <c r="L438" s="394"/>
      <c r="M438" s="397">
        <v>0.2</v>
      </c>
      <c r="N438" s="397">
        <v>36.86</v>
      </c>
      <c r="O438" s="410">
        <v>2.0943181818181817</v>
      </c>
      <c r="P438" s="398">
        <v>184.29999999999998</v>
      </c>
    </row>
    <row r="439" spans="1:16" ht="14.4" customHeight="1" x14ac:dyDescent="0.3">
      <c r="A439" s="393" t="s">
        <v>3633</v>
      </c>
      <c r="B439" s="394" t="s">
        <v>3232</v>
      </c>
      <c r="C439" s="394" t="s">
        <v>3639</v>
      </c>
      <c r="D439" s="394" t="s">
        <v>3486</v>
      </c>
      <c r="E439" s="397"/>
      <c r="F439" s="397"/>
      <c r="G439" s="394"/>
      <c r="H439" s="394"/>
      <c r="I439" s="397">
        <v>0.05</v>
      </c>
      <c r="J439" s="397">
        <v>23.26</v>
      </c>
      <c r="K439" s="394"/>
      <c r="L439" s="394">
        <v>465.2</v>
      </c>
      <c r="M439" s="397"/>
      <c r="N439" s="397"/>
      <c r="O439" s="410"/>
      <c r="P439" s="398"/>
    </row>
    <row r="440" spans="1:16" ht="14.4" customHeight="1" x14ac:dyDescent="0.3">
      <c r="A440" s="393" t="s">
        <v>3633</v>
      </c>
      <c r="B440" s="394" t="s">
        <v>3232</v>
      </c>
      <c r="C440" s="394" t="s">
        <v>3640</v>
      </c>
      <c r="D440" s="394" t="s">
        <v>3641</v>
      </c>
      <c r="E440" s="397">
        <v>0.60000000000000009</v>
      </c>
      <c r="F440" s="397">
        <v>39.64</v>
      </c>
      <c r="G440" s="394">
        <v>1</v>
      </c>
      <c r="H440" s="394">
        <v>66.066666666666663</v>
      </c>
      <c r="I440" s="397">
        <v>0</v>
      </c>
      <c r="J440" s="397">
        <v>0</v>
      </c>
      <c r="K440" s="394">
        <v>0</v>
      </c>
      <c r="L440" s="394"/>
      <c r="M440" s="397">
        <v>1.2000000000000002</v>
      </c>
      <c r="N440" s="397">
        <v>79.02000000000001</v>
      </c>
      <c r="O440" s="410">
        <v>1.9934409687184664</v>
      </c>
      <c r="P440" s="398">
        <v>65.849999999999994</v>
      </c>
    </row>
    <row r="441" spans="1:16" ht="14.4" customHeight="1" x14ac:dyDescent="0.3">
      <c r="A441" s="393" t="s">
        <v>3633</v>
      </c>
      <c r="B441" s="394" t="s">
        <v>3232</v>
      </c>
      <c r="C441" s="394" t="s">
        <v>3642</v>
      </c>
      <c r="D441" s="394" t="s">
        <v>3641</v>
      </c>
      <c r="E441" s="397">
        <v>0.1</v>
      </c>
      <c r="F441" s="397">
        <v>12.89</v>
      </c>
      <c r="G441" s="394">
        <v>1</v>
      </c>
      <c r="H441" s="394">
        <v>128.9</v>
      </c>
      <c r="I441" s="397"/>
      <c r="J441" s="397"/>
      <c r="K441" s="394"/>
      <c r="L441" s="394"/>
      <c r="M441" s="397"/>
      <c r="N441" s="397"/>
      <c r="O441" s="410"/>
      <c r="P441" s="398"/>
    </row>
    <row r="442" spans="1:16" ht="14.4" customHeight="1" x14ac:dyDescent="0.3">
      <c r="A442" s="393" t="s">
        <v>3633</v>
      </c>
      <c r="B442" s="394" t="s">
        <v>3232</v>
      </c>
      <c r="C442" s="394" t="s">
        <v>3643</v>
      </c>
      <c r="D442" s="394" t="s">
        <v>3644</v>
      </c>
      <c r="E442" s="397"/>
      <c r="F442" s="397"/>
      <c r="G442" s="394"/>
      <c r="H442" s="394"/>
      <c r="I442" s="397">
        <v>0.2</v>
      </c>
      <c r="J442" s="397">
        <v>7.13</v>
      </c>
      <c r="K442" s="394"/>
      <c r="L442" s="394">
        <v>35.65</v>
      </c>
      <c r="M442" s="397">
        <v>0.4</v>
      </c>
      <c r="N442" s="397">
        <v>14.38</v>
      </c>
      <c r="O442" s="410"/>
      <c r="P442" s="398">
        <v>35.950000000000003</v>
      </c>
    </row>
    <row r="443" spans="1:16" ht="14.4" customHeight="1" x14ac:dyDescent="0.3">
      <c r="A443" s="393" t="s">
        <v>3633</v>
      </c>
      <c r="B443" s="394" t="s">
        <v>3232</v>
      </c>
      <c r="C443" s="394" t="s">
        <v>3504</v>
      </c>
      <c r="D443" s="394" t="s">
        <v>3503</v>
      </c>
      <c r="E443" s="397"/>
      <c r="F443" s="397"/>
      <c r="G443" s="394"/>
      <c r="H443" s="394"/>
      <c r="I443" s="397">
        <v>0.2</v>
      </c>
      <c r="J443" s="397">
        <v>701.97</v>
      </c>
      <c r="K443" s="394"/>
      <c r="L443" s="394">
        <v>3509.85</v>
      </c>
      <c r="M443" s="397"/>
      <c r="N443" s="397"/>
      <c r="O443" s="410"/>
      <c r="P443" s="398"/>
    </row>
    <row r="444" spans="1:16" ht="14.4" customHeight="1" x14ac:dyDescent="0.3">
      <c r="A444" s="393" t="s">
        <v>3633</v>
      </c>
      <c r="B444" s="394" t="s">
        <v>3232</v>
      </c>
      <c r="C444" s="394" t="s">
        <v>3645</v>
      </c>
      <c r="D444" s="394" t="s">
        <v>3313</v>
      </c>
      <c r="E444" s="397">
        <v>4</v>
      </c>
      <c r="F444" s="397">
        <v>559</v>
      </c>
      <c r="G444" s="394">
        <v>1</v>
      </c>
      <c r="H444" s="394">
        <v>139.75</v>
      </c>
      <c r="I444" s="397"/>
      <c r="J444" s="397"/>
      <c r="K444" s="394"/>
      <c r="L444" s="394"/>
      <c r="M444" s="397"/>
      <c r="N444" s="397"/>
      <c r="O444" s="410"/>
      <c r="P444" s="398"/>
    </row>
    <row r="445" spans="1:16" ht="14.4" customHeight="1" x14ac:dyDescent="0.3">
      <c r="A445" s="393" t="s">
        <v>3633</v>
      </c>
      <c r="B445" s="394" t="s">
        <v>3232</v>
      </c>
      <c r="C445" s="394" t="s">
        <v>3286</v>
      </c>
      <c r="D445" s="394" t="s">
        <v>3287</v>
      </c>
      <c r="E445" s="397">
        <v>8</v>
      </c>
      <c r="F445" s="397">
        <v>288.95999999999998</v>
      </c>
      <c r="G445" s="394">
        <v>1</v>
      </c>
      <c r="H445" s="394">
        <v>36.119999999999997</v>
      </c>
      <c r="I445" s="397">
        <v>7.6</v>
      </c>
      <c r="J445" s="397">
        <v>293.51</v>
      </c>
      <c r="K445" s="394">
        <v>1.0157461240310077</v>
      </c>
      <c r="L445" s="394">
        <v>38.619736842105262</v>
      </c>
      <c r="M445" s="397">
        <v>9.0999999999999979</v>
      </c>
      <c r="N445" s="397">
        <v>294.84000000000003</v>
      </c>
      <c r="O445" s="410">
        <v>1.0203488372093026</v>
      </c>
      <c r="P445" s="398">
        <v>32.400000000000013</v>
      </c>
    </row>
    <row r="446" spans="1:16" ht="14.4" customHeight="1" x14ac:dyDescent="0.3">
      <c r="A446" s="393" t="s">
        <v>3633</v>
      </c>
      <c r="B446" s="394" t="s">
        <v>3232</v>
      </c>
      <c r="C446" s="394" t="s">
        <v>3288</v>
      </c>
      <c r="D446" s="394" t="s">
        <v>3260</v>
      </c>
      <c r="E446" s="397">
        <v>1.6</v>
      </c>
      <c r="F446" s="397">
        <v>117.2</v>
      </c>
      <c r="G446" s="394">
        <v>1</v>
      </c>
      <c r="H446" s="394">
        <v>73.25</v>
      </c>
      <c r="I446" s="397">
        <v>0.8</v>
      </c>
      <c r="J446" s="397">
        <v>61.16</v>
      </c>
      <c r="K446" s="394">
        <v>0.52184300341296919</v>
      </c>
      <c r="L446" s="394">
        <v>76.449999999999989</v>
      </c>
      <c r="M446" s="397">
        <v>2.8</v>
      </c>
      <c r="N446" s="397">
        <v>215.88</v>
      </c>
      <c r="O446" s="410">
        <v>1.8419795221843003</v>
      </c>
      <c r="P446" s="398">
        <v>77.100000000000009</v>
      </c>
    </row>
    <row r="447" spans="1:16" ht="14.4" customHeight="1" x14ac:dyDescent="0.3">
      <c r="A447" s="393" t="s">
        <v>3633</v>
      </c>
      <c r="B447" s="394" t="s">
        <v>3232</v>
      </c>
      <c r="C447" s="394" t="s">
        <v>3291</v>
      </c>
      <c r="D447" s="394" t="s">
        <v>3292</v>
      </c>
      <c r="E447" s="397"/>
      <c r="F447" s="397"/>
      <c r="G447" s="394"/>
      <c r="H447" s="394"/>
      <c r="I447" s="397"/>
      <c r="J447" s="397"/>
      <c r="K447" s="394"/>
      <c r="L447" s="394"/>
      <c r="M447" s="397">
        <v>1</v>
      </c>
      <c r="N447" s="397">
        <v>9.4499999999999993</v>
      </c>
      <c r="O447" s="410"/>
      <c r="P447" s="398">
        <v>9.4499999999999993</v>
      </c>
    </row>
    <row r="448" spans="1:16" ht="14.4" customHeight="1" x14ac:dyDescent="0.3">
      <c r="A448" s="393" t="s">
        <v>3633</v>
      </c>
      <c r="B448" s="394" t="s">
        <v>3232</v>
      </c>
      <c r="C448" s="394" t="s">
        <v>3646</v>
      </c>
      <c r="D448" s="394" t="s">
        <v>3647</v>
      </c>
      <c r="E448" s="397">
        <v>1</v>
      </c>
      <c r="F448" s="397">
        <v>13.43</v>
      </c>
      <c r="G448" s="394">
        <v>1</v>
      </c>
      <c r="H448" s="394">
        <v>13.43</v>
      </c>
      <c r="I448" s="397"/>
      <c r="J448" s="397"/>
      <c r="K448" s="394"/>
      <c r="L448" s="394"/>
      <c r="M448" s="397"/>
      <c r="N448" s="397"/>
      <c r="O448" s="410"/>
      <c r="P448" s="398"/>
    </row>
    <row r="449" spans="1:16" ht="14.4" customHeight="1" x14ac:dyDescent="0.3">
      <c r="A449" s="393" t="s">
        <v>3633</v>
      </c>
      <c r="B449" s="394" t="s">
        <v>3232</v>
      </c>
      <c r="C449" s="394" t="s">
        <v>3295</v>
      </c>
      <c r="D449" s="394" t="s">
        <v>3296</v>
      </c>
      <c r="E449" s="397"/>
      <c r="F449" s="397"/>
      <c r="G449" s="394"/>
      <c r="H449" s="394"/>
      <c r="I449" s="397"/>
      <c r="J449" s="397"/>
      <c r="K449" s="394"/>
      <c r="L449" s="394"/>
      <c r="M449" s="397">
        <v>2.5</v>
      </c>
      <c r="N449" s="397">
        <v>195.25</v>
      </c>
      <c r="O449" s="410"/>
      <c r="P449" s="398">
        <v>78.099999999999994</v>
      </c>
    </row>
    <row r="450" spans="1:16" ht="14.4" customHeight="1" x14ac:dyDescent="0.3">
      <c r="A450" s="393" t="s">
        <v>3633</v>
      </c>
      <c r="B450" s="394" t="s">
        <v>3232</v>
      </c>
      <c r="C450" s="394" t="s">
        <v>3510</v>
      </c>
      <c r="D450" s="394" t="s">
        <v>3511</v>
      </c>
      <c r="E450" s="397"/>
      <c r="F450" s="397"/>
      <c r="G450" s="394"/>
      <c r="H450" s="394"/>
      <c r="I450" s="397"/>
      <c r="J450" s="397"/>
      <c r="K450" s="394"/>
      <c r="L450" s="394"/>
      <c r="M450" s="397">
        <v>0.2</v>
      </c>
      <c r="N450" s="397">
        <v>75.95</v>
      </c>
      <c r="O450" s="410"/>
      <c r="P450" s="398">
        <v>379.75</v>
      </c>
    </row>
    <row r="451" spans="1:16" ht="14.4" customHeight="1" x14ac:dyDescent="0.3">
      <c r="A451" s="393" t="s">
        <v>3633</v>
      </c>
      <c r="B451" s="394" t="s">
        <v>3232</v>
      </c>
      <c r="C451" s="394" t="s">
        <v>3300</v>
      </c>
      <c r="D451" s="394" t="s">
        <v>3301</v>
      </c>
      <c r="E451" s="397"/>
      <c r="F451" s="397"/>
      <c r="G451" s="394"/>
      <c r="H451" s="394"/>
      <c r="I451" s="397">
        <v>0.2</v>
      </c>
      <c r="J451" s="397">
        <v>25.83</v>
      </c>
      <c r="K451" s="394"/>
      <c r="L451" s="394">
        <v>129.14999999999998</v>
      </c>
      <c r="M451" s="397"/>
      <c r="N451" s="397"/>
      <c r="O451" s="410"/>
      <c r="P451" s="398"/>
    </row>
    <row r="452" spans="1:16" ht="14.4" customHeight="1" x14ac:dyDescent="0.3">
      <c r="A452" s="393" t="s">
        <v>3633</v>
      </c>
      <c r="B452" s="394" t="s">
        <v>3232</v>
      </c>
      <c r="C452" s="394" t="s">
        <v>3302</v>
      </c>
      <c r="D452" s="394" t="s">
        <v>3292</v>
      </c>
      <c r="E452" s="397">
        <v>2</v>
      </c>
      <c r="F452" s="397">
        <v>26.86</v>
      </c>
      <c r="G452" s="394">
        <v>1</v>
      </c>
      <c r="H452" s="394">
        <v>13.43</v>
      </c>
      <c r="I452" s="397">
        <v>1</v>
      </c>
      <c r="J452" s="397">
        <v>13.97</v>
      </c>
      <c r="K452" s="394">
        <v>0.52010424422933732</v>
      </c>
      <c r="L452" s="394">
        <v>13.97</v>
      </c>
      <c r="M452" s="397">
        <v>5</v>
      </c>
      <c r="N452" s="397">
        <v>18.900000000000002</v>
      </c>
      <c r="O452" s="410">
        <v>0.70364854802680576</v>
      </c>
      <c r="P452" s="398">
        <v>3.7800000000000002</v>
      </c>
    </row>
    <row r="453" spans="1:16" ht="14.4" customHeight="1" x14ac:dyDescent="0.3">
      <c r="A453" s="393" t="s">
        <v>3633</v>
      </c>
      <c r="B453" s="394" t="s">
        <v>3232</v>
      </c>
      <c r="C453" s="394" t="s">
        <v>3310</v>
      </c>
      <c r="D453" s="394" t="s">
        <v>3311</v>
      </c>
      <c r="E453" s="397">
        <v>1.2</v>
      </c>
      <c r="F453" s="397">
        <v>304.62</v>
      </c>
      <c r="G453" s="394">
        <v>1</v>
      </c>
      <c r="H453" s="394">
        <v>253.85000000000002</v>
      </c>
      <c r="I453" s="397">
        <v>0.4</v>
      </c>
      <c r="J453" s="397">
        <v>87.42</v>
      </c>
      <c r="K453" s="394">
        <v>0.28698050029545008</v>
      </c>
      <c r="L453" s="394">
        <v>218.54999999999998</v>
      </c>
      <c r="M453" s="397">
        <v>0.60000000000000009</v>
      </c>
      <c r="N453" s="397">
        <v>132.30000000000001</v>
      </c>
      <c r="O453" s="410">
        <v>0.43431160133937369</v>
      </c>
      <c r="P453" s="398">
        <v>220.5</v>
      </c>
    </row>
    <row r="454" spans="1:16" ht="14.4" customHeight="1" x14ac:dyDescent="0.3">
      <c r="A454" s="393" t="s">
        <v>3633</v>
      </c>
      <c r="B454" s="394" t="s">
        <v>3232</v>
      </c>
      <c r="C454" s="394" t="s">
        <v>3648</v>
      </c>
      <c r="D454" s="394" t="s">
        <v>3311</v>
      </c>
      <c r="E454" s="397">
        <v>1</v>
      </c>
      <c r="F454" s="397">
        <v>52.24</v>
      </c>
      <c r="G454" s="394">
        <v>1</v>
      </c>
      <c r="H454" s="394">
        <v>52.24</v>
      </c>
      <c r="I454" s="397"/>
      <c r="J454" s="397"/>
      <c r="K454" s="394"/>
      <c r="L454" s="394"/>
      <c r="M454" s="397"/>
      <c r="N454" s="397"/>
      <c r="O454" s="410"/>
      <c r="P454" s="398"/>
    </row>
    <row r="455" spans="1:16" ht="14.4" customHeight="1" x14ac:dyDescent="0.3">
      <c r="A455" s="393" t="s">
        <v>3633</v>
      </c>
      <c r="B455" s="394" t="s">
        <v>3232</v>
      </c>
      <c r="C455" s="394" t="s">
        <v>3312</v>
      </c>
      <c r="D455" s="394" t="s">
        <v>3313</v>
      </c>
      <c r="E455" s="397">
        <v>3</v>
      </c>
      <c r="F455" s="397">
        <v>129.60000000000002</v>
      </c>
      <c r="G455" s="394">
        <v>1</v>
      </c>
      <c r="H455" s="394">
        <v>43.20000000000001</v>
      </c>
      <c r="I455" s="397"/>
      <c r="J455" s="397"/>
      <c r="K455" s="394"/>
      <c r="L455" s="394"/>
      <c r="M455" s="397">
        <v>1</v>
      </c>
      <c r="N455" s="397">
        <v>17.64</v>
      </c>
      <c r="O455" s="410">
        <v>0.1361111111111111</v>
      </c>
      <c r="P455" s="398">
        <v>17.64</v>
      </c>
    </row>
    <row r="456" spans="1:16" ht="14.4" customHeight="1" x14ac:dyDescent="0.3">
      <c r="A456" s="393" t="s">
        <v>3633</v>
      </c>
      <c r="B456" s="394" t="s">
        <v>3232</v>
      </c>
      <c r="C456" s="394" t="s">
        <v>3314</v>
      </c>
      <c r="D456" s="394" t="s">
        <v>3315</v>
      </c>
      <c r="E456" s="397">
        <v>4.4000000000000004</v>
      </c>
      <c r="F456" s="397">
        <v>293.07</v>
      </c>
      <c r="G456" s="394">
        <v>1</v>
      </c>
      <c r="H456" s="394">
        <v>66.60681818181817</v>
      </c>
      <c r="I456" s="397">
        <v>0.2</v>
      </c>
      <c r="J456" s="397">
        <v>14.41</v>
      </c>
      <c r="K456" s="394">
        <v>4.9169140478384006E-2</v>
      </c>
      <c r="L456" s="394">
        <v>72.05</v>
      </c>
      <c r="M456" s="397">
        <v>0.4</v>
      </c>
      <c r="N456" s="397">
        <v>21.5</v>
      </c>
      <c r="O456" s="410">
        <v>7.336131299689494E-2</v>
      </c>
      <c r="P456" s="398">
        <v>53.75</v>
      </c>
    </row>
    <row r="457" spans="1:16" ht="14.4" customHeight="1" x14ac:dyDescent="0.3">
      <c r="A457" s="393" t="s">
        <v>3633</v>
      </c>
      <c r="B457" s="394" t="s">
        <v>3232</v>
      </c>
      <c r="C457" s="394" t="s">
        <v>3318</v>
      </c>
      <c r="D457" s="394" t="s">
        <v>3319</v>
      </c>
      <c r="E457" s="397">
        <v>0.60000000000000009</v>
      </c>
      <c r="F457" s="397">
        <v>31.119999999999997</v>
      </c>
      <c r="G457" s="394">
        <v>1</v>
      </c>
      <c r="H457" s="394">
        <v>51.866666666666653</v>
      </c>
      <c r="I457" s="397">
        <v>0.2</v>
      </c>
      <c r="J457" s="397">
        <v>12.43</v>
      </c>
      <c r="K457" s="394">
        <v>0.39942159383033421</v>
      </c>
      <c r="L457" s="394">
        <v>62.15</v>
      </c>
      <c r="M457" s="397">
        <v>0.8</v>
      </c>
      <c r="N457" s="397">
        <v>50.16</v>
      </c>
      <c r="O457" s="410">
        <v>1.6118251928020566</v>
      </c>
      <c r="P457" s="398">
        <v>62.699999999999996</v>
      </c>
    </row>
    <row r="458" spans="1:16" ht="14.4" customHeight="1" x14ac:dyDescent="0.3">
      <c r="A458" s="393" t="s">
        <v>3633</v>
      </c>
      <c r="B458" s="394" t="s">
        <v>3232</v>
      </c>
      <c r="C458" s="394" t="s">
        <v>3332</v>
      </c>
      <c r="D458" s="394" t="s">
        <v>3333</v>
      </c>
      <c r="E458" s="397"/>
      <c r="F458" s="397"/>
      <c r="G458" s="394"/>
      <c r="H458" s="394"/>
      <c r="I458" s="397">
        <v>1</v>
      </c>
      <c r="J458" s="397">
        <v>19.16</v>
      </c>
      <c r="K458" s="394"/>
      <c r="L458" s="394">
        <v>19.16</v>
      </c>
      <c r="M458" s="397"/>
      <c r="N458" s="397"/>
      <c r="O458" s="410"/>
      <c r="P458" s="398"/>
    </row>
    <row r="459" spans="1:16" ht="14.4" customHeight="1" x14ac:dyDescent="0.3">
      <c r="A459" s="393" t="s">
        <v>3633</v>
      </c>
      <c r="B459" s="394" t="s">
        <v>3232</v>
      </c>
      <c r="C459" s="394" t="s">
        <v>3334</v>
      </c>
      <c r="D459" s="394" t="s">
        <v>3335</v>
      </c>
      <c r="E459" s="397">
        <v>1</v>
      </c>
      <c r="F459" s="397">
        <v>18.2</v>
      </c>
      <c r="G459" s="394">
        <v>1</v>
      </c>
      <c r="H459" s="394">
        <v>18.2</v>
      </c>
      <c r="I459" s="397"/>
      <c r="J459" s="397"/>
      <c r="K459" s="394"/>
      <c r="L459" s="394"/>
      <c r="M459" s="397">
        <v>1</v>
      </c>
      <c r="N459" s="397">
        <v>22.08</v>
      </c>
      <c r="O459" s="410">
        <v>1.2131868131868131</v>
      </c>
      <c r="P459" s="398">
        <v>22.08</v>
      </c>
    </row>
    <row r="460" spans="1:16" ht="14.4" customHeight="1" x14ac:dyDescent="0.3">
      <c r="A460" s="393" t="s">
        <v>3633</v>
      </c>
      <c r="B460" s="394" t="s">
        <v>3232</v>
      </c>
      <c r="C460" s="394" t="s">
        <v>3649</v>
      </c>
      <c r="D460" s="394" t="s">
        <v>3650</v>
      </c>
      <c r="E460" s="397"/>
      <c r="F460" s="397"/>
      <c r="G460" s="394"/>
      <c r="H460" s="394"/>
      <c r="I460" s="397"/>
      <c r="J460" s="397"/>
      <c r="K460" s="394"/>
      <c r="L460" s="394"/>
      <c r="M460" s="397">
        <v>0.02</v>
      </c>
      <c r="N460" s="397">
        <v>3.7800000000000002</v>
      </c>
      <c r="O460" s="410"/>
      <c r="P460" s="398">
        <v>189</v>
      </c>
    </row>
    <row r="461" spans="1:16" ht="14.4" customHeight="1" x14ac:dyDescent="0.3">
      <c r="A461" s="393" t="s">
        <v>3633</v>
      </c>
      <c r="B461" s="394" t="s">
        <v>3232</v>
      </c>
      <c r="C461" s="394" t="s">
        <v>3340</v>
      </c>
      <c r="D461" s="394" t="s">
        <v>3341</v>
      </c>
      <c r="E461" s="397"/>
      <c r="F461" s="397"/>
      <c r="G461" s="394"/>
      <c r="H461" s="394"/>
      <c r="I461" s="397">
        <v>0.51</v>
      </c>
      <c r="J461" s="397">
        <v>50.769999999999996</v>
      </c>
      <c r="K461" s="394"/>
      <c r="L461" s="394">
        <v>99.549019607843121</v>
      </c>
      <c r="M461" s="397">
        <v>0.68</v>
      </c>
      <c r="N461" s="397">
        <v>75.680000000000007</v>
      </c>
      <c r="O461" s="410"/>
      <c r="P461" s="398">
        <v>111.29411764705883</v>
      </c>
    </row>
    <row r="462" spans="1:16" ht="14.4" customHeight="1" x14ac:dyDescent="0.3">
      <c r="A462" s="393" t="s">
        <v>3633</v>
      </c>
      <c r="B462" s="394" t="s">
        <v>3232</v>
      </c>
      <c r="C462" s="394" t="s">
        <v>3346</v>
      </c>
      <c r="D462" s="394" t="s">
        <v>3347</v>
      </c>
      <c r="E462" s="397">
        <v>13.6</v>
      </c>
      <c r="F462" s="397">
        <v>14258.02</v>
      </c>
      <c r="G462" s="394">
        <v>1</v>
      </c>
      <c r="H462" s="394">
        <v>1048.3838235294118</v>
      </c>
      <c r="I462" s="397">
        <v>12.899999999999999</v>
      </c>
      <c r="J462" s="397">
        <v>9678.93</v>
      </c>
      <c r="K462" s="394">
        <v>0.6788411013590947</v>
      </c>
      <c r="L462" s="394">
        <v>750.30465116279083</v>
      </c>
      <c r="M462" s="397">
        <v>4</v>
      </c>
      <c r="N462" s="397">
        <v>1211.04</v>
      </c>
      <c r="O462" s="410">
        <v>8.4937459759489742E-2</v>
      </c>
      <c r="P462" s="398">
        <v>302.76</v>
      </c>
    </row>
    <row r="463" spans="1:16" ht="14.4" customHeight="1" x14ac:dyDescent="0.3">
      <c r="A463" s="393" t="s">
        <v>3633</v>
      </c>
      <c r="B463" s="394" t="s">
        <v>3232</v>
      </c>
      <c r="C463" s="394" t="s">
        <v>3651</v>
      </c>
      <c r="D463" s="394" t="s">
        <v>3347</v>
      </c>
      <c r="E463" s="397">
        <v>1</v>
      </c>
      <c r="F463" s="397">
        <v>138.1</v>
      </c>
      <c r="G463" s="394">
        <v>1</v>
      </c>
      <c r="H463" s="394">
        <v>138.1</v>
      </c>
      <c r="I463" s="397">
        <v>12.1</v>
      </c>
      <c r="J463" s="397">
        <v>1671.01</v>
      </c>
      <c r="K463" s="394">
        <v>12.1</v>
      </c>
      <c r="L463" s="394">
        <v>138.1</v>
      </c>
      <c r="M463" s="397">
        <v>26.1</v>
      </c>
      <c r="N463" s="397">
        <v>3949.16</v>
      </c>
      <c r="O463" s="410">
        <v>28.596379435191889</v>
      </c>
      <c r="P463" s="398">
        <v>151.30881226053637</v>
      </c>
    </row>
    <row r="464" spans="1:16" ht="14.4" customHeight="1" x14ac:dyDescent="0.3">
      <c r="A464" s="393" t="s">
        <v>3633</v>
      </c>
      <c r="B464" s="394" t="s">
        <v>3232</v>
      </c>
      <c r="C464" s="394" t="s">
        <v>3652</v>
      </c>
      <c r="D464" s="394" t="s">
        <v>3311</v>
      </c>
      <c r="E464" s="397"/>
      <c r="F464" s="397"/>
      <c r="G464" s="394"/>
      <c r="H464" s="394"/>
      <c r="I464" s="397">
        <v>0.4</v>
      </c>
      <c r="J464" s="397">
        <v>87.42</v>
      </c>
      <c r="K464" s="394"/>
      <c r="L464" s="394">
        <v>218.54999999999998</v>
      </c>
      <c r="M464" s="397">
        <v>0.2</v>
      </c>
      <c r="N464" s="397">
        <v>44.1</v>
      </c>
      <c r="O464" s="410"/>
      <c r="P464" s="398">
        <v>220.5</v>
      </c>
    </row>
    <row r="465" spans="1:16" ht="14.4" customHeight="1" x14ac:dyDescent="0.3">
      <c r="A465" s="393" t="s">
        <v>3633</v>
      </c>
      <c r="B465" s="394" t="s">
        <v>3232</v>
      </c>
      <c r="C465" s="394" t="s">
        <v>3536</v>
      </c>
      <c r="D465" s="394" t="s">
        <v>3537</v>
      </c>
      <c r="E465" s="397"/>
      <c r="F465" s="397"/>
      <c r="G465" s="394"/>
      <c r="H465" s="394"/>
      <c r="I465" s="397">
        <v>25</v>
      </c>
      <c r="J465" s="397">
        <v>0</v>
      </c>
      <c r="K465" s="394"/>
      <c r="L465" s="394">
        <v>0</v>
      </c>
      <c r="M465" s="397"/>
      <c r="N465" s="397"/>
      <c r="O465" s="410"/>
      <c r="P465" s="398"/>
    </row>
    <row r="466" spans="1:16" ht="14.4" customHeight="1" x14ac:dyDescent="0.3">
      <c r="A466" s="393" t="s">
        <v>3633</v>
      </c>
      <c r="B466" s="394" t="s">
        <v>3548</v>
      </c>
      <c r="C466" s="394" t="s">
        <v>3653</v>
      </c>
      <c r="D466" s="394" t="s">
        <v>3654</v>
      </c>
      <c r="E466" s="397"/>
      <c r="F466" s="397"/>
      <c r="G466" s="394"/>
      <c r="H466" s="394"/>
      <c r="I466" s="397"/>
      <c r="J466" s="397"/>
      <c r="K466" s="394"/>
      <c r="L466" s="394"/>
      <c r="M466" s="397">
        <v>1</v>
      </c>
      <c r="N466" s="397">
        <v>651.82000000000005</v>
      </c>
      <c r="O466" s="410"/>
      <c r="P466" s="398">
        <v>651.82000000000005</v>
      </c>
    </row>
    <row r="467" spans="1:16" ht="14.4" customHeight="1" x14ac:dyDescent="0.3">
      <c r="A467" s="393" t="s">
        <v>3633</v>
      </c>
      <c r="B467" s="394" t="s">
        <v>3548</v>
      </c>
      <c r="C467" s="394" t="s">
        <v>3655</v>
      </c>
      <c r="D467" s="394" t="s">
        <v>3656</v>
      </c>
      <c r="E467" s="397"/>
      <c r="F467" s="397"/>
      <c r="G467" s="394"/>
      <c r="H467" s="394"/>
      <c r="I467" s="397">
        <v>550</v>
      </c>
      <c r="J467" s="397">
        <v>38500</v>
      </c>
      <c r="K467" s="394"/>
      <c r="L467" s="394">
        <v>70</v>
      </c>
      <c r="M467" s="397">
        <v>507</v>
      </c>
      <c r="N467" s="397">
        <v>35490</v>
      </c>
      <c r="O467" s="410"/>
      <c r="P467" s="398">
        <v>70</v>
      </c>
    </row>
    <row r="468" spans="1:16" ht="14.4" customHeight="1" x14ac:dyDescent="0.3">
      <c r="A468" s="393" t="s">
        <v>3633</v>
      </c>
      <c r="B468" s="394" t="s">
        <v>3548</v>
      </c>
      <c r="C468" s="394" t="s">
        <v>3657</v>
      </c>
      <c r="D468" s="394" t="s">
        <v>3658</v>
      </c>
      <c r="E468" s="397"/>
      <c r="F468" s="397"/>
      <c r="G468" s="394"/>
      <c r="H468" s="394"/>
      <c r="I468" s="397">
        <v>8</v>
      </c>
      <c r="J468" s="397">
        <v>560</v>
      </c>
      <c r="K468" s="394"/>
      <c r="L468" s="394">
        <v>70</v>
      </c>
      <c r="M468" s="397"/>
      <c r="N468" s="397"/>
      <c r="O468" s="410"/>
      <c r="P468" s="398"/>
    </row>
    <row r="469" spans="1:16" ht="14.4" customHeight="1" x14ac:dyDescent="0.3">
      <c r="A469" s="393" t="s">
        <v>3633</v>
      </c>
      <c r="B469" s="394" t="s">
        <v>3548</v>
      </c>
      <c r="C469" s="394" t="s">
        <v>3659</v>
      </c>
      <c r="D469" s="394" t="s">
        <v>3660</v>
      </c>
      <c r="E469" s="397"/>
      <c r="F469" s="397"/>
      <c r="G469" s="394"/>
      <c r="H469" s="394"/>
      <c r="I469" s="397">
        <v>11</v>
      </c>
      <c r="J469" s="397">
        <v>825</v>
      </c>
      <c r="K469" s="394"/>
      <c r="L469" s="394">
        <v>75</v>
      </c>
      <c r="M469" s="397">
        <v>14</v>
      </c>
      <c r="N469" s="397">
        <v>1050</v>
      </c>
      <c r="O469" s="410"/>
      <c r="P469" s="398">
        <v>75</v>
      </c>
    </row>
    <row r="470" spans="1:16" ht="14.4" customHeight="1" x14ac:dyDescent="0.3">
      <c r="A470" s="393" t="s">
        <v>3633</v>
      </c>
      <c r="B470" s="394" t="s">
        <v>3548</v>
      </c>
      <c r="C470" s="394" t="s">
        <v>3549</v>
      </c>
      <c r="D470" s="394" t="s">
        <v>3550</v>
      </c>
      <c r="E470" s="397"/>
      <c r="F470" s="397"/>
      <c r="G470" s="394"/>
      <c r="H470" s="394"/>
      <c r="I470" s="397">
        <v>153</v>
      </c>
      <c r="J470" s="397">
        <v>22491</v>
      </c>
      <c r="K470" s="394"/>
      <c r="L470" s="394">
        <v>147</v>
      </c>
      <c r="M470" s="397">
        <v>102</v>
      </c>
      <c r="N470" s="397">
        <v>14994</v>
      </c>
      <c r="O470" s="410"/>
      <c r="P470" s="398">
        <v>147</v>
      </c>
    </row>
    <row r="471" spans="1:16" ht="14.4" customHeight="1" x14ac:dyDescent="0.3">
      <c r="A471" s="393" t="s">
        <v>3633</v>
      </c>
      <c r="B471" s="394" t="s">
        <v>3548</v>
      </c>
      <c r="C471" s="394" t="s">
        <v>3661</v>
      </c>
      <c r="D471" s="394" t="s">
        <v>3662</v>
      </c>
      <c r="E471" s="397"/>
      <c r="F471" s="397"/>
      <c r="G471" s="394"/>
      <c r="H471" s="394"/>
      <c r="I471" s="397">
        <v>2</v>
      </c>
      <c r="J471" s="397">
        <v>294</v>
      </c>
      <c r="K471" s="394"/>
      <c r="L471" s="394">
        <v>147</v>
      </c>
      <c r="M471" s="397">
        <v>1</v>
      </c>
      <c r="N471" s="397">
        <v>147</v>
      </c>
      <c r="O471" s="410"/>
      <c r="P471" s="398">
        <v>147</v>
      </c>
    </row>
    <row r="472" spans="1:16" ht="14.4" customHeight="1" x14ac:dyDescent="0.3">
      <c r="A472" s="393" t="s">
        <v>3633</v>
      </c>
      <c r="B472" s="394" t="s">
        <v>3548</v>
      </c>
      <c r="C472" s="394" t="s">
        <v>3663</v>
      </c>
      <c r="D472" s="394" t="s">
        <v>3664</v>
      </c>
      <c r="E472" s="397"/>
      <c r="F472" s="397"/>
      <c r="G472" s="394"/>
      <c r="H472" s="394"/>
      <c r="I472" s="397">
        <v>5</v>
      </c>
      <c r="J472" s="397">
        <v>935</v>
      </c>
      <c r="K472" s="394"/>
      <c r="L472" s="394">
        <v>187</v>
      </c>
      <c r="M472" s="397">
        <v>5</v>
      </c>
      <c r="N472" s="397">
        <v>935</v>
      </c>
      <c r="O472" s="410"/>
      <c r="P472" s="398">
        <v>187</v>
      </c>
    </row>
    <row r="473" spans="1:16" ht="14.4" customHeight="1" x14ac:dyDescent="0.3">
      <c r="A473" s="393" t="s">
        <v>3633</v>
      </c>
      <c r="B473" s="394" t="s">
        <v>3548</v>
      </c>
      <c r="C473" s="394" t="s">
        <v>3665</v>
      </c>
      <c r="D473" s="394" t="s">
        <v>3666</v>
      </c>
      <c r="E473" s="397"/>
      <c r="F473" s="397"/>
      <c r="G473" s="394"/>
      <c r="H473" s="394"/>
      <c r="I473" s="397">
        <v>283</v>
      </c>
      <c r="J473" s="397">
        <v>42167</v>
      </c>
      <c r="K473" s="394"/>
      <c r="L473" s="394">
        <v>149</v>
      </c>
      <c r="M473" s="397">
        <v>204</v>
      </c>
      <c r="N473" s="397">
        <v>30396</v>
      </c>
      <c r="O473" s="410"/>
      <c r="P473" s="398">
        <v>149</v>
      </c>
    </row>
    <row r="474" spans="1:16" ht="14.4" customHeight="1" x14ac:dyDescent="0.3">
      <c r="A474" s="393" t="s">
        <v>3633</v>
      </c>
      <c r="B474" s="394" t="s">
        <v>3548</v>
      </c>
      <c r="C474" s="394" t="s">
        <v>3667</v>
      </c>
      <c r="D474" s="394" t="s">
        <v>3668</v>
      </c>
      <c r="E474" s="397"/>
      <c r="F474" s="397"/>
      <c r="G474" s="394"/>
      <c r="H474" s="394"/>
      <c r="I474" s="397">
        <v>2</v>
      </c>
      <c r="J474" s="397">
        <v>298</v>
      </c>
      <c r="K474" s="394"/>
      <c r="L474" s="394">
        <v>149</v>
      </c>
      <c r="M474" s="397"/>
      <c r="N474" s="397"/>
      <c r="O474" s="410"/>
      <c r="P474" s="398"/>
    </row>
    <row r="475" spans="1:16" ht="14.4" customHeight="1" x14ac:dyDescent="0.3">
      <c r="A475" s="393" t="s">
        <v>3633</v>
      </c>
      <c r="B475" s="394" t="s">
        <v>3548</v>
      </c>
      <c r="C475" s="394" t="s">
        <v>3669</v>
      </c>
      <c r="D475" s="394" t="s">
        <v>3670</v>
      </c>
      <c r="E475" s="397"/>
      <c r="F475" s="397"/>
      <c r="G475" s="394"/>
      <c r="H475" s="394"/>
      <c r="I475" s="397">
        <v>19</v>
      </c>
      <c r="J475" s="397">
        <v>3686</v>
      </c>
      <c r="K475" s="394"/>
      <c r="L475" s="394">
        <v>194</v>
      </c>
      <c r="M475" s="397">
        <v>8</v>
      </c>
      <c r="N475" s="397">
        <v>1552</v>
      </c>
      <c r="O475" s="410"/>
      <c r="P475" s="398">
        <v>194</v>
      </c>
    </row>
    <row r="476" spans="1:16" ht="14.4" customHeight="1" x14ac:dyDescent="0.3">
      <c r="A476" s="393" t="s">
        <v>3633</v>
      </c>
      <c r="B476" s="394" t="s">
        <v>3548</v>
      </c>
      <c r="C476" s="394" t="s">
        <v>3671</v>
      </c>
      <c r="D476" s="394" t="s">
        <v>3672</v>
      </c>
      <c r="E476" s="397"/>
      <c r="F476" s="397"/>
      <c r="G476" s="394"/>
      <c r="H476" s="394"/>
      <c r="I476" s="397">
        <v>9</v>
      </c>
      <c r="J476" s="397">
        <v>2223</v>
      </c>
      <c r="K476" s="394"/>
      <c r="L476" s="394">
        <v>247</v>
      </c>
      <c r="M476" s="397">
        <v>5</v>
      </c>
      <c r="N476" s="397">
        <v>1235</v>
      </c>
      <c r="O476" s="410"/>
      <c r="P476" s="398">
        <v>247</v>
      </c>
    </row>
    <row r="477" spans="1:16" ht="14.4" customHeight="1" x14ac:dyDescent="0.3">
      <c r="A477" s="393" t="s">
        <v>3633</v>
      </c>
      <c r="B477" s="394" t="s">
        <v>3548</v>
      </c>
      <c r="C477" s="394" t="s">
        <v>3673</v>
      </c>
      <c r="D477" s="394" t="s">
        <v>3674</v>
      </c>
      <c r="E477" s="397"/>
      <c r="F477" s="397"/>
      <c r="G477" s="394"/>
      <c r="H477" s="394"/>
      <c r="I477" s="397">
        <v>1</v>
      </c>
      <c r="J477" s="397">
        <v>247</v>
      </c>
      <c r="K477" s="394"/>
      <c r="L477" s="394">
        <v>247</v>
      </c>
      <c r="M477" s="397"/>
      <c r="N477" s="397"/>
      <c r="O477" s="410"/>
      <c r="P477" s="398"/>
    </row>
    <row r="478" spans="1:16" ht="14.4" customHeight="1" x14ac:dyDescent="0.3">
      <c r="A478" s="393" t="s">
        <v>3633</v>
      </c>
      <c r="B478" s="394" t="s">
        <v>3548</v>
      </c>
      <c r="C478" s="394" t="s">
        <v>3675</v>
      </c>
      <c r="D478" s="394" t="s">
        <v>3676</v>
      </c>
      <c r="E478" s="397"/>
      <c r="F478" s="397"/>
      <c r="G478" s="394"/>
      <c r="H478" s="394"/>
      <c r="I478" s="397">
        <v>2</v>
      </c>
      <c r="J478" s="397">
        <v>580</v>
      </c>
      <c r="K478" s="394"/>
      <c r="L478" s="394">
        <v>290</v>
      </c>
      <c r="M478" s="397">
        <v>1</v>
      </c>
      <c r="N478" s="397">
        <v>290</v>
      </c>
      <c r="O478" s="410"/>
      <c r="P478" s="398">
        <v>290</v>
      </c>
    </row>
    <row r="479" spans="1:16" ht="14.4" customHeight="1" x14ac:dyDescent="0.3">
      <c r="A479" s="393" t="s">
        <v>3633</v>
      </c>
      <c r="B479" s="394" t="s">
        <v>3350</v>
      </c>
      <c r="C479" s="394" t="s">
        <v>3359</v>
      </c>
      <c r="D479" s="394" t="s">
        <v>3360</v>
      </c>
      <c r="E479" s="397"/>
      <c r="F479" s="397"/>
      <c r="G479" s="394"/>
      <c r="H479" s="394"/>
      <c r="I479" s="397"/>
      <c r="J479" s="397"/>
      <c r="K479" s="394"/>
      <c r="L479" s="394"/>
      <c r="M479" s="397">
        <v>1</v>
      </c>
      <c r="N479" s="397">
        <v>114</v>
      </c>
      <c r="O479" s="410"/>
      <c r="P479" s="398">
        <v>114</v>
      </c>
    </row>
    <row r="480" spans="1:16" ht="14.4" customHeight="1" x14ac:dyDescent="0.3">
      <c r="A480" s="393" t="s">
        <v>3633</v>
      </c>
      <c r="B480" s="394" t="s">
        <v>3350</v>
      </c>
      <c r="C480" s="394" t="s">
        <v>3361</v>
      </c>
      <c r="D480" s="394" t="s">
        <v>3362</v>
      </c>
      <c r="E480" s="397"/>
      <c r="F480" s="397"/>
      <c r="G480" s="394"/>
      <c r="H480" s="394"/>
      <c r="I480" s="397"/>
      <c r="J480" s="397"/>
      <c r="K480" s="394"/>
      <c r="L480" s="394"/>
      <c r="M480" s="397">
        <v>5</v>
      </c>
      <c r="N480" s="397">
        <v>280</v>
      </c>
      <c r="O480" s="410"/>
      <c r="P480" s="398">
        <v>56</v>
      </c>
    </row>
    <row r="481" spans="1:16" ht="14.4" customHeight="1" x14ac:dyDescent="0.3">
      <c r="A481" s="393" t="s">
        <v>3633</v>
      </c>
      <c r="B481" s="394" t="s">
        <v>3350</v>
      </c>
      <c r="C481" s="394" t="s">
        <v>3677</v>
      </c>
      <c r="D481" s="394" t="s">
        <v>3678</v>
      </c>
      <c r="E481" s="397"/>
      <c r="F481" s="397"/>
      <c r="G481" s="394"/>
      <c r="H481" s="394"/>
      <c r="I481" s="397"/>
      <c r="J481" s="397"/>
      <c r="K481" s="394"/>
      <c r="L481" s="394"/>
      <c r="M481" s="397">
        <v>1</v>
      </c>
      <c r="N481" s="397">
        <v>63</v>
      </c>
      <c r="O481" s="410"/>
      <c r="P481" s="398">
        <v>63</v>
      </c>
    </row>
    <row r="482" spans="1:16" ht="14.4" customHeight="1" x14ac:dyDescent="0.3">
      <c r="A482" s="393" t="s">
        <v>3633</v>
      </c>
      <c r="B482" s="394" t="s">
        <v>3350</v>
      </c>
      <c r="C482" s="394" t="s">
        <v>3363</v>
      </c>
      <c r="D482" s="394" t="s">
        <v>3364</v>
      </c>
      <c r="E482" s="397">
        <v>2</v>
      </c>
      <c r="F482" s="397">
        <v>50</v>
      </c>
      <c r="G482" s="394">
        <v>1</v>
      </c>
      <c r="H482" s="394">
        <v>25</v>
      </c>
      <c r="I482" s="397"/>
      <c r="J482" s="397"/>
      <c r="K482" s="394"/>
      <c r="L482" s="394"/>
      <c r="M482" s="397">
        <v>19</v>
      </c>
      <c r="N482" s="397">
        <v>665</v>
      </c>
      <c r="O482" s="410">
        <v>13.3</v>
      </c>
      <c r="P482" s="398">
        <v>35</v>
      </c>
    </row>
    <row r="483" spans="1:16" ht="14.4" customHeight="1" x14ac:dyDescent="0.3">
      <c r="A483" s="393" t="s">
        <v>3633</v>
      </c>
      <c r="B483" s="394" t="s">
        <v>3350</v>
      </c>
      <c r="C483" s="394" t="s">
        <v>3375</v>
      </c>
      <c r="D483" s="394" t="s">
        <v>3376</v>
      </c>
      <c r="E483" s="397">
        <v>1224</v>
      </c>
      <c r="F483" s="397">
        <v>23256</v>
      </c>
      <c r="G483" s="394">
        <v>1</v>
      </c>
      <c r="H483" s="394">
        <v>19</v>
      </c>
      <c r="I483" s="397">
        <v>1268</v>
      </c>
      <c r="J483" s="397">
        <v>24092</v>
      </c>
      <c r="K483" s="394">
        <v>1.0359477124183007</v>
      </c>
      <c r="L483" s="394">
        <v>19</v>
      </c>
      <c r="M483" s="397">
        <v>1128</v>
      </c>
      <c r="N483" s="397">
        <v>33840</v>
      </c>
      <c r="O483" s="410">
        <v>1.4551083591331269</v>
      </c>
      <c r="P483" s="398">
        <v>30</v>
      </c>
    </row>
    <row r="484" spans="1:16" ht="14.4" customHeight="1" x14ac:dyDescent="0.3">
      <c r="A484" s="393" t="s">
        <v>3633</v>
      </c>
      <c r="B484" s="394" t="s">
        <v>3350</v>
      </c>
      <c r="C484" s="394" t="s">
        <v>3377</v>
      </c>
      <c r="D484" s="394" t="s">
        <v>3378</v>
      </c>
      <c r="E484" s="397">
        <v>2</v>
      </c>
      <c r="F484" s="397">
        <v>144</v>
      </c>
      <c r="G484" s="394">
        <v>1</v>
      </c>
      <c r="H484" s="394">
        <v>72</v>
      </c>
      <c r="I484" s="397">
        <v>2</v>
      </c>
      <c r="J484" s="397">
        <v>144</v>
      </c>
      <c r="K484" s="394">
        <v>1</v>
      </c>
      <c r="L484" s="394">
        <v>72</v>
      </c>
      <c r="M484" s="397"/>
      <c r="N484" s="397"/>
      <c r="O484" s="410"/>
      <c r="P484" s="398"/>
    </row>
    <row r="485" spans="1:16" ht="14.4" customHeight="1" x14ac:dyDescent="0.3">
      <c r="A485" s="393" t="s">
        <v>3633</v>
      </c>
      <c r="B485" s="394" t="s">
        <v>3350</v>
      </c>
      <c r="C485" s="394" t="s">
        <v>3679</v>
      </c>
      <c r="D485" s="394" t="s">
        <v>3680</v>
      </c>
      <c r="E485" s="397">
        <v>1</v>
      </c>
      <c r="F485" s="397">
        <v>106</v>
      </c>
      <c r="G485" s="394">
        <v>1</v>
      </c>
      <c r="H485" s="394">
        <v>106</v>
      </c>
      <c r="I485" s="397"/>
      <c r="J485" s="397"/>
      <c r="K485" s="394"/>
      <c r="L485" s="394"/>
      <c r="M485" s="397"/>
      <c r="N485" s="397"/>
      <c r="O485" s="410"/>
      <c r="P485" s="398"/>
    </row>
    <row r="486" spans="1:16" ht="14.4" customHeight="1" x14ac:dyDescent="0.3">
      <c r="A486" s="393" t="s">
        <v>3633</v>
      </c>
      <c r="B486" s="394" t="s">
        <v>3350</v>
      </c>
      <c r="C486" s="394" t="s">
        <v>3379</v>
      </c>
      <c r="D486" s="394" t="s">
        <v>3380</v>
      </c>
      <c r="E486" s="397">
        <v>6</v>
      </c>
      <c r="F486" s="397">
        <v>336</v>
      </c>
      <c r="G486" s="394">
        <v>1</v>
      </c>
      <c r="H486" s="394">
        <v>56</v>
      </c>
      <c r="I486" s="397"/>
      <c r="J486" s="397"/>
      <c r="K486" s="394"/>
      <c r="L486" s="394"/>
      <c r="M486" s="397">
        <v>6</v>
      </c>
      <c r="N486" s="397">
        <v>336</v>
      </c>
      <c r="O486" s="410">
        <v>1</v>
      </c>
      <c r="P486" s="398">
        <v>56</v>
      </c>
    </row>
    <row r="487" spans="1:16" ht="14.4" customHeight="1" x14ac:dyDescent="0.3">
      <c r="A487" s="393" t="s">
        <v>3633</v>
      </c>
      <c r="B487" s="394" t="s">
        <v>3350</v>
      </c>
      <c r="C487" s="394" t="s">
        <v>3381</v>
      </c>
      <c r="D487" s="394" t="s">
        <v>3382</v>
      </c>
      <c r="E487" s="397">
        <v>17</v>
      </c>
      <c r="F487" s="397">
        <v>2652</v>
      </c>
      <c r="G487" s="394">
        <v>1</v>
      </c>
      <c r="H487" s="394">
        <v>156</v>
      </c>
      <c r="I487" s="397">
        <v>5</v>
      </c>
      <c r="J487" s="397">
        <v>790</v>
      </c>
      <c r="K487" s="394">
        <v>0.29788838612368024</v>
      </c>
      <c r="L487" s="394">
        <v>158</v>
      </c>
      <c r="M487" s="397">
        <v>15</v>
      </c>
      <c r="N487" s="397">
        <v>2340</v>
      </c>
      <c r="O487" s="410">
        <v>0.88235294117647056</v>
      </c>
      <c r="P487" s="398">
        <v>156</v>
      </c>
    </row>
    <row r="488" spans="1:16" ht="14.4" customHeight="1" x14ac:dyDescent="0.3">
      <c r="A488" s="393" t="s">
        <v>3633</v>
      </c>
      <c r="B488" s="394" t="s">
        <v>3350</v>
      </c>
      <c r="C488" s="394" t="s">
        <v>3383</v>
      </c>
      <c r="D488" s="394" t="s">
        <v>3384</v>
      </c>
      <c r="E488" s="397">
        <v>1</v>
      </c>
      <c r="F488" s="397">
        <v>139</v>
      </c>
      <c r="G488" s="394">
        <v>1</v>
      </c>
      <c r="H488" s="394">
        <v>139</v>
      </c>
      <c r="I488" s="397"/>
      <c r="J488" s="397"/>
      <c r="K488" s="394"/>
      <c r="L488" s="394"/>
      <c r="M488" s="397">
        <v>3</v>
      </c>
      <c r="N488" s="397">
        <v>423</v>
      </c>
      <c r="O488" s="410">
        <v>3.0431654676258995</v>
      </c>
      <c r="P488" s="398">
        <v>141</v>
      </c>
    </row>
    <row r="489" spans="1:16" ht="14.4" customHeight="1" x14ac:dyDescent="0.3">
      <c r="A489" s="393" t="s">
        <v>3633</v>
      </c>
      <c r="B489" s="394" t="s">
        <v>3350</v>
      </c>
      <c r="C489" s="394" t="s">
        <v>3558</v>
      </c>
      <c r="D489" s="394" t="s">
        <v>3559</v>
      </c>
      <c r="E489" s="397">
        <v>1</v>
      </c>
      <c r="F489" s="397">
        <v>183</v>
      </c>
      <c r="G489" s="394">
        <v>1</v>
      </c>
      <c r="H489" s="394">
        <v>183</v>
      </c>
      <c r="I489" s="397"/>
      <c r="J489" s="397"/>
      <c r="K489" s="394"/>
      <c r="L489" s="394"/>
      <c r="M489" s="397"/>
      <c r="N489" s="397"/>
      <c r="O489" s="410"/>
      <c r="P489" s="398"/>
    </row>
    <row r="490" spans="1:16" ht="14.4" customHeight="1" x14ac:dyDescent="0.3">
      <c r="A490" s="393" t="s">
        <v>3633</v>
      </c>
      <c r="B490" s="394" t="s">
        <v>3350</v>
      </c>
      <c r="C490" s="394" t="s">
        <v>3385</v>
      </c>
      <c r="D490" s="394" t="s">
        <v>3386</v>
      </c>
      <c r="E490" s="397">
        <v>1629</v>
      </c>
      <c r="F490" s="397">
        <v>122175</v>
      </c>
      <c r="G490" s="394">
        <v>1</v>
      </c>
      <c r="H490" s="394">
        <v>75</v>
      </c>
      <c r="I490" s="397">
        <v>1714</v>
      </c>
      <c r="J490" s="397">
        <v>128550</v>
      </c>
      <c r="K490" s="394">
        <v>1.0521792510742787</v>
      </c>
      <c r="L490" s="394">
        <v>75</v>
      </c>
      <c r="M490" s="397">
        <v>1562</v>
      </c>
      <c r="N490" s="397">
        <v>126522</v>
      </c>
      <c r="O490" s="410">
        <v>1.0355801104972375</v>
      </c>
      <c r="P490" s="398">
        <v>81</v>
      </c>
    </row>
    <row r="491" spans="1:16" ht="14.4" customHeight="1" x14ac:dyDescent="0.3">
      <c r="A491" s="393" t="s">
        <v>3633</v>
      </c>
      <c r="B491" s="394" t="s">
        <v>3350</v>
      </c>
      <c r="C491" s="394" t="s">
        <v>3681</v>
      </c>
      <c r="D491" s="394" t="s">
        <v>3682</v>
      </c>
      <c r="E491" s="397">
        <v>1</v>
      </c>
      <c r="F491" s="397">
        <v>167</v>
      </c>
      <c r="G491" s="394">
        <v>1</v>
      </c>
      <c r="H491" s="394">
        <v>167</v>
      </c>
      <c r="I491" s="397">
        <v>3</v>
      </c>
      <c r="J491" s="397">
        <v>501</v>
      </c>
      <c r="K491" s="394">
        <v>3</v>
      </c>
      <c r="L491" s="394">
        <v>167</v>
      </c>
      <c r="M491" s="397">
        <v>3</v>
      </c>
      <c r="N491" s="397">
        <v>510</v>
      </c>
      <c r="O491" s="410">
        <v>3.0538922155688621</v>
      </c>
      <c r="P491" s="398">
        <v>170</v>
      </c>
    </row>
    <row r="492" spans="1:16" ht="14.4" customHeight="1" x14ac:dyDescent="0.3">
      <c r="A492" s="393" t="s">
        <v>3633</v>
      </c>
      <c r="B492" s="394" t="s">
        <v>3350</v>
      </c>
      <c r="C492" s="394" t="s">
        <v>3683</v>
      </c>
      <c r="D492" s="394" t="s">
        <v>3684</v>
      </c>
      <c r="E492" s="397">
        <v>1</v>
      </c>
      <c r="F492" s="397">
        <v>104</v>
      </c>
      <c r="G492" s="394">
        <v>1</v>
      </c>
      <c r="H492" s="394">
        <v>104</v>
      </c>
      <c r="I492" s="397"/>
      <c r="J492" s="397"/>
      <c r="K492" s="394"/>
      <c r="L492" s="394"/>
      <c r="M492" s="397">
        <v>2</v>
      </c>
      <c r="N492" s="397">
        <v>176</v>
      </c>
      <c r="O492" s="410">
        <v>1.6923076923076923</v>
      </c>
      <c r="P492" s="398">
        <v>88</v>
      </c>
    </row>
    <row r="493" spans="1:16" ht="14.4" customHeight="1" x14ac:dyDescent="0.3">
      <c r="A493" s="393" t="s">
        <v>3633</v>
      </c>
      <c r="B493" s="394" t="s">
        <v>3350</v>
      </c>
      <c r="C493" s="394" t="s">
        <v>3387</v>
      </c>
      <c r="D493" s="394" t="s">
        <v>3388</v>
      </c>
      <c r="E493" s="397">
        <v>17</v>
      </c>
      <c r="F493" s="397">
        <v>1530</v>
      </c>
      <c r="G493" s="394">
        <v>1</v>
      </c>
      <c r="H493" s="394">
        <v>90</v>
      </c>
      <c r="I493" s="397">
        <v>7</v>
      </c>
      <c r="J493" s="397">
        <v>630</v>
      </c>
      <c r="K493" s="394">
        <v>0.41176470588235292</v>
      </c>
      <c r="L493" s="394">
        <v>90</v>
      </c>
      <c r="M493" s="397">
        <v>16</v>
      </c>
      <c r="N493" s="397">
        <v>1280</v>
      </c>
      <c r="O493" s="410">
        <v>0.83660130718954251</v>
      </c>
      <c r="P493" s="398">
        <v>80</v>
      </c>
    </row>
    <row r="494" spans="1:16" ht="14.4" customHeight="1" x14ac:dyDescent="0.3">
      <c r="A494" s="393" t="s">
        <v>3633</v>
      </c>
      <c r="B494" s="394" t="s">
        <v>3350</v>
      </c>
      <c r="C494" s="394" t="s">
        <v>3685</v>
      </c>
      <c r="D494" s="394" t="s">
        <v>3686</v>
      </c>
      <c r="E494" s="397">
        <v>370</v>
      </c>
      <c r="F494" s="397">
        <v>54390</v>
      </c>
      <c r="G494" s="394">
        <v>1</v>
      </c>
      <c r="H494" s="394">
        <v>147</v>
      </c>
      <c r="I494" s="397">
        <v>379</v>
      </c>
      <c r="J494" s="397">
        <v>55713</v>
      </c>
      <c r="K494" s="394">
        <v>1.0243243243243243</v>
      </c>
      <c r="L494" s="394">
        <v>147</v>
      </c>
      <c r="M494" s="397">
        <v>666</v>
      </c>
      <c r="N494" s="397">
        <v>78588</v>
      </c>
      <c r="O494" s="410">
        <v>1.4448979591836735</v>
      </c>
      <c r="P494" s="398">
        <v>118</v>
      </c>
    </row>
    <row r="495" spans="1:16" ht="14.4" customHeight="1" x14ac:dyDescent="0.3">
      <c r="A495" s="393" t="s">
        <v>3633</v>
      </c>
      <c r="B495" s="394" t="s">
        <v>3350</v>
      </c>
      <c r="C495" s="394" t="s">
        <v>3560</v>
      </c>
      <c r="D495" s="394" t="s">
        <v>3561</v>
      </c>
      <c r="E495" s="397">
        <v>68</v>
      </c>
      <c r="F495" s="397">
        <v>8908</v>
      </c>
      <c r="G495" s="394">
        <v>1</v>
      </c>
      <c r="H495" s="394">
        <v>131</v>
      </c>
      <c r="I495" s="397">
        <v>56</v>
      </c>
      <c r="J495" s="397">
        <v>7336</v>
      </c>
      <c r="K495" s="394">
        <v>0.82352941176470584</v>
      </c>
      <c r="L495" s="394">
        <v>131</v>
      </c>
      <c r="M495" s="397">
        <v>66</v>
      </c>
      <c r="N495" s="397">
        <v>6798</v>
      </c>
      <c r="O495" s="410">
        <v>0.76313426133812301</v>
      </c>
      <c r="P495" s="398">
        <v>103</v>
      </c>
    </row>
    <row r="496" spans="1:16" ht="14.4" customHeight="1" x14ac:dyDescent="0.3">
      <c r="A496" s="393" t="s">
        <v>3633</v>
      </c>
      <c r="B496" s="394" t="s">
        <v>3350</v>
      </c>
      <c r="C496" s="394" t="s">
        <v>3393</v>
      </c>
      <c r="D496" s="394" t="s">
        <v>3394</v>
      </c>
      <c r="E496" s="397">
        <v>686</v>
      </c>
      <c r="F496" s="397">
        <v>23324</v>
      </c>
      <c r="G496" s="394">
        <v>1</v>
      </c>
      <c r="H496" s="394">
        <v>34</v>
      </c>
      <c r="I496" s="397">
        <v>610</v>
      </c>
      <c r="J496" s="397">
        <v>20740</v>
      </c>
      <c r="K496" s="394">
        <v>0.88921282798833823</v>
      </c>
      <c r="L496" s="394">
        <v>34</v>
      </c>
      <c r="M496" s="397">
        <v>386</v>
      </c>
      <c r="N496" s="397">
        <v>13124</v>
      </c>
      <c r="O496" s="410">
        <v>0.56268221574344024</v>
      </c>
      <c r="P496" s="398">
        <v>34</v>
      </c>
    </row>
    <row r="497" spans="1:16" ht="14.4" customHeight="1" x14ac:dyDescent="0.3">
      <c r="A497" s="393" t="s">
        <v>3633</v>
      </c>
      <c r="B497" s="394" t="s">
        <v>3350</v>
      </c>
      <c r="C497" s="394" t="s">
        <v>3472</v>
      </c>
      <c r="D497" s="394" t="s">
        <v>3473</v>
      </c>
      <c r="E497" s="397"/>
      <c r="F497" s="397"/>
      <c r="G497" s="394"/>
      <c r="H497" s="394"/>
      <c r="I497" s="397"/>
      <c r="J497" s="397"/>
      <c r="K497" s="394"/>
      <c r="L497" s="394"/>
      <c r="M497" s="397">
        <v>1398</v>
      </c>
      <c r="N497" s="397">
        <v>53742</v>
      </c>
      <c r="O497" s="410"/>
      <c r="P497" s="398">
        <v>38.442060085836907</v>
      </c>
    </row>
    <row r="498" spans="1:16" ht="14.4" customHeight="1" x14ac:dyDescent="0.3">
      <c r="A498" s="393" t="s">
        <v>3633</v>
      </c>
      <c r="B498" s="394" t="s">
        <v>3350</v>
      </c>
      <c r="C498" s="394" t="s">
        <v>3452</v>
      </c>
      <c r="D498" s="394" t="s">
        <v>3453</v>
      </c>
      <c r="E498" s="397">
        <v>5666</v>
      </c>
      <c r="F498" s="397">
        <v>1133200</v>
      </c>
      <c r="G498" s="394">
        <v>1</v>
      </c>
      <c r="H498" s="394">
        <v>200</v>
      </c>
      <c r="I498" s="397">
        <v>6047</v>
      </c>
      <c r="J498" s="397">
        <v>1209400</v>
      </c>
      <c r="K498" s="394">
        <v>1.067243205082951</v>
      </c>
      <c r="L498" s="394">
        <v>200</v>
      </c>
      <c r="M498" s="397">
        <v>6382</v>
      </c>
      <c r="N498" s="397">
        <v>1276400</v>
      </c>
      <c r="O498" s="410">
        <v>1.1263678079774091</v>
      </c>
      <c r="P498" s="398">
        <v>200</v>
      </c>
    </row>
    <row r="499" spans="1:16" ht="14.4" customHeight="1" x14ac:dyDescent="0.3">
      <c r="A499" s="393" t="s">
        <v>3633</v>
      </c>
      <c r="B499" s="394" t="s">
        <v>3350</v>
      </c>
      <c r="C499" s="394" t="s">
        <v>3687</v>
      </c>
      <c r="D499" s="394" t="s">
        <v>3688</v>
      </c>
      <c r="E499" s="397">
        <v>3404</v>
      </c>
      <c r="F499" s="397">
        <v>588892</v>
      </c>
      <c r="G499" s="394">
        <v>1</v>
      </c>
      <c r="H499" s="394">
        <v>173</v>
      </c>
      <c r="I499" s="397">
        <v>3917</v>
      </c>
      <c r="J499" s="397">
        <v>681558</v>
      </c>
      <c r="K499" s="394">
        <v>1.1573565271730639</v>
      </c>
      <c r="L499" s="394">
        <v>174</v>
      </c>
      <c r="M499" s="397"/>
      <c r="N499" s="397"/>
      <c r="O499" s="410"/>
      <c r="P499" s="398"/>
    </row>
    <row r="500" spans="1:16" ht="14.4" customHeight="1" x14ac:dyDescent="0.3">
      <c r="A500" s="393" t="s">
        <v>3633</v>
      </c>
      <c r="B500" s="394" t="s">
        <v>3350</v>
      </c>
      <c r="C500" s="394" t="s">
        <v>3689</v>
      </c>
      <c r="D500" s="394" t="s">
        <v>3688</v>
      </c>
      <c r="E500" s="397">
        <v>1</v>
      </c>
      <c r="F500" s="397">
        <v>86</v>
      </c>
      <c r="G500" s="394">
        <v>1</v>
      </c>
      <c r="H500" s="394">
        <v>86</v>
      </c>
      <c r="I500" s="397"/>
      <c r="J500" s="397"/>
      <c r="K500" s="394"/>
      <c r="L500" s="394"/>
      <c r="M500" s="397"/>
      <c r="N500" s="397"/>
      <c r="O500" s="410"/>
      <c r="P500" s="398"/>
    </row>
    <row r="501" spans="1:16" ht="14.4" customHeight="1" x14ac:dyDescent="0.3">
      <c r="A501" s="393" t="s">
        <v>3633</v>
      </c>
      <c r="B501" s="394" t="s">
        <v>3350</v>
      </c>
      <c r="C501" s="394" t="s">
        <v>3566</v>
      </c>
      <c r="D501" s="394" t="s">
        <v>3567</v>
      </c>
      <c r="E501" s="397">
        <v>5275</v>
      </c>
      <c r="F501" s="397">
        <v>1308200</v>
      </c>
      <c r="G501" s="394">
        <v>1</v>
      </c>
      <c r="H501" s="394">
        <v>248</v>
      </c>
      <c r="I501" s="397">
        <v>5142</v>
      </c>
      <c r="J501" s="397">
        <v>1280358</v>
      </c>
      <c r="K501" s="394">
        <v>0.97871732151047242</v>
      </c>
      <c r="L501" s="394">
        <v>249</v>
      </c>
      <c r="M501" s="397">
        <v>1414</v>
      </c>
      <c r="N501" s="397">
        <v>328048</v>
      </c>
      <c r="O501" s="410">
        <v>0.25076288029353311</v>
      </c>
      <c r="P501" s="398">
        <v>232</v>
      </c>
    </row>
    <row r="502" spans="1:16" ht="14.4" customHeight="1" x14ac:dyDescent="0.3">
      <c r="A502" s="393" t="s">
        <v>3633</v>
      </c>
      <c r="B502" s="394" t="s">
        <v>3350</v>
      </c>
      <c r="C502" s="394" t="s">
        <v>3568</v>
      </c>
      <c r="D502" s="394" t="s">
        <v>3569</v>
      </c>
      <c r="E502" s="397">
        <v>111</v>
      </c>
      <c r="F502" s="397">
        <v>13764</v>
      </c>
      <c r="G502" s="394">
        <v>1</v>
      </c>
      <c r="H502" s="394">
        <v>124</v>
      </c>
      <c r="I502" s="397">
        <v>83</v>
      </c>
      <c r="J502" s="397">
        <v>10375</v>
      </c>
      <c r="K502" s="394">
        <v>0.753777971519907</v>
      </c>
      <c r="L502" s="394">
        <v>125</v>
      </c>
      <c r="M502" s="397">
        <v>11</v>
      </c>
      <c r="N502" s="397">
        <v>1276</v>
      </c>
      <c r="O502" s="410">
        <v>9.2705608834641087E-2</v>
      </c>
      <c r="P502" s="398">
        <v>116</v>
      </c>
    </row>
    <row r="503" spans="1:16" ht="14.4" customHeight="1" x14ac:dyDescent="0.3">
      <c r="A503" s="393" t="s">
        <v>3633</v>
      </c>
      <c r="B503" s="394" t="s">
        <v>3350</v>
      </c>
      <c r="C503" s="394" t="s">
        <v>3690</v>
      </c>
      <c r="D503" s="394" t="s">
        <v>3691</v>
      </c>
      <c r="E503" s="397"/>
      <c r="F503" s="397"/>
      <c r="G503" s="394"/>
      <c r="H503" s="394"/>
      <c r="I503" s="397">
        <v>1</v>
      </c>
      <c r="J503" s="397">
        <v>1040</v>
      </c>
      <c r="K503" s="394"/>
      <c r="L503" s="394">
        <v>1040</v>
      </c>
      <c r="M503" s="397"/>
      <c r="N503" s="397"/>
      <c r="O503" s="410"/>
      <c r="P503" s="398"/>
    </row>
    <row r="504" spans="1:16" ht="14.4" customHeight="1" x14ac:dyDescent="0.3">
      <c r="A504" s="393" t="s">
        <v>3633</v>
      </c>
      <c r="B504" s="394" t="s">
        <v>3350</v>
      </c>
      <c r="C504" s="394" t="s">
        <v>3572</v>
      </c>
      <c r="D504" s="394" t="s">
        <v>3573</v>
      </c>
      <c r="E504" s="397">
        <v>12</v>
      </c>
      <c r="F504" s="397">
        <v>2100</v>
      </c>
      <c r="G504" s="394">
        <v>1</v>
      </c>
      <c r="H504" s="394">
        <v>175</v>
      </c>
      <c r="I504" s="397">
        <v>15</v>
      </c>
      <c r="J504" s="397">
        <v>2640</v>
      </c>
      <c r="K504" s="394">
        <v>1.2571428571428571</v>
      </c>
      <c r="L504" s="394">
        <v>176</v>
      </c>
      <c r="M504" s="397">
        <v>19</v>
      </c>
      <c r="N504" s="397">
        <v>3363</v>
      </c>
      <c r="O504" s="410">
        <v>1.6014285714285714</v>
      </c>
      <c r="P504" s="398">
        <v>177</v>
      </c>
    </row>
    <row r="505" spans="1:16" ht="14.4" customHeight="1" x14ac:dyDescent="0.3">
      <c r="A505" s="393" t="s">
        <v>3633</v>
      </c>
      <c r="B505" s="394" t="s">
        <v>3350</v>
      </c>
      <c r="C505" s="394" t="s">
        <v>3574</v>
      </c>
      <c r="D505" s="394" t="s">
        <v>3575</v>
      </c>
      <c r="E505" s="397">
        <v>31</v>
      </c>
      <c r="F505" s="397">
        <v>3503</v>
      </c>
      <c r="G505" s="394">
        <v>1</v>
      </c>
      <c r="H505" s="394">
        <v>113</v>
      </c>
      <c r="I505" s="397">
        <v>15</v>
      </c>
      <c r="J505" s="397">
        <v>1710</v>
      </c>
      <c r="K505" s="394">
        <v>0.48815301170425351</v>
      </c>
      <c r="L505" s="394">
        <v>114</v>
      </c>
      <c r="M505" s="397">
        <v>29</v>
      </c>
      <c r="N505" s="397">
        <v>3306</v>
      </c>
      <c r="O505" s="410">
        <v>0.94376248929489004</v>
      </c>
      <c r="P505" s="398">
        <v>114</v>
      </c>
    </row>
    <row r="506" spans="1:16" ht="14.4" customHeight="1" x14ac:dyDescent="0.3">
      <c r="A506" s="393" t="s">
        <v>3633</v>
      </c>
      <c r="B506" s="394" t="s">
        <v>3350</v>
      </c>
      <c r="C506" s="394" t="s">
        <v>3576</v>
      </c>
      <c r="D506" s="394" t="s">
        <v>3561</v>
      </c>
      <c r="E506" s="397">
        <v>3</v>
      </c>
      <c r="F506" s="397">
        <v>567</v>
      </c>
      <c r="G506" s="394">
        <v>1</v>
      </c>
      <c r="H506" s="394">
        <v>189</v>
      </c>
      <c r="I506" s="397">
        <v>1</v>
      </c>
      <c r="J506" s="397">
        <v>190</v>
      </c>
      <c r="K506" s="394">
        <v>0.33509700176366841</v>
      </c>
      <c r="L506" s="394">
        <v>190</v>
      </c>
      <c r="M506" s="397">
        <v>1</v>
      </c>
      <c r="N506" s="397">
        <v>191</v>
      </c>
      <c r="O506" s="410">
        <v>0.33686067019400351</v>
      </c>
      <c r="P506" s="398">
        <v>191</v>
      </c>
    </row>
    <row r="507" spans="1:16" ht="14.4" customHeight="1" x14ac:dyDescent="0.3">
      <c r="A507" s="393" t="s">
        <v>3633</v>
      </c>
      <c r="B507" s="394" t="s">
        <v>3350</v>
      </c>
      <c r="C507" s="394" t="s">
        <v>3577</v>
      </c>
      <c r="D507" s="394" t="s">
        <v>3578</v>
      </c>
      <c r="E507" s="397">
        <v>42</v>
      </c>
      <c r="F507" s="397">
        <v>26166</v>
      </c>
      <c r="G507" s="394">
        <v>1</v>
      </c>
      <c r="H507" s="394">
        <v>623</v>
      </c>
      <c r="I507" s="397">
        <v>51</v>
      </c>
      <c r="J507" s="397">
        <v>31875</v>
      </c>
      <c r="K507" s="394">
        <v>1.2181839027745929</v>
      </c>
      <c r="L507" s="394">
        <v>625</v>
      </c>
      <c r="M507" s="397">
        <v>37</v>
      </c>
      <c r="N507" s="397">
        <v>23236</v>
      </c>
      <c r="O507" s="410">
        <v>0.88802262478024918</v>
      </c>
      <c r="P507" s="398">
        <v>628</v>
      </c>
    </row>
    <row r="508" spans="1:16" ht="14.4" customHeight="1" x14ac:dyDescent="0.3">
      <c r="A508" s="393" t="s">
        <v>3633</v>
      </c>
      <c r="B508" s="394" t="s">
        <v>3350</v>
      </c>
      <c r="C508" s="394" t="s">
        <v>3692</v>
      </c>
      <c r="D508" s="394" t="s">
        <v>3693</v>
      </c>
      <c r="E508" s="397"/>
      <c r="F508" s="397"/>
      <c r="G508" s="394"/>
      <c r="H508" s="394"/>
      <c r="I508" s="397"/>
      <c r="J508" s="397"/>
      <c r="K508" s="394"/>
      <c r="L508" s="394"/>
      <c r="M508" s="397">
        <v>1</v>
      </c>
      <c r="N508" s="397">
        <v>431</v>
      </c>
      <c r="O508" s="410"/>
      <c r="P508" s="398">
        <v>431</v>
      </c>
    </row>
    <row r="509" spans="1:16" ht="14.4" customHeight="1" x14ac:dyDescent="0.3">
      <c r="A509" s="393" t="s">
        <v>3633</v>
      </c>
      <c r="B509" s="394" t="s">
        <v>3350</v>
      </c>
      <c r="C509" s="394" t="s">
        <v>3579</v>
      </c>
      <c r="D509" s="394" t="s">
        <v>3580</v>
      </c>
      <c r="E509" s="397">
        <v>780</v>
      </c>
      <c r="F509" s="397">
        <v>120900</v>
      </c>
      <c r="G509" s="394">
        <v>1</v>
      </c>
      <c r="H509" s="394">
        <v>155</v>
      </c>
      <c r="I509" s="397">
        <v>810</v>
      </c>
      <c r="J509" s="397">
        <v>69660</v>
      </c>
      <c r="K509" s="394">
        <v>0.57617866004962781</v>
      </c>
      <c r="L509" s="394">
        <v>86</v>
      </c>
      <c r="M509" s="397">
        <v>820</v>
      </c>
      <c r="N509" s="397">
        <v>70520</v>
      </c>
      <c r="O509" s="410">
        <v>0.58329197684036393</v>
      </c>
      <c r="P509" s="398">
        <v>86</v>
      </c>
    </row>
    <row r="510" spans="1:16" ht="14.4" customHeight="1" x14ac:dyDescent="0.3">
      <c r="A510" s="393" t="s">
        <v>3633</v>
      </c>
      <c r="B510" s="394" t="s">
        <v>3350</v>
      </c>
      <c r="C510" s="394" t="s">
        <v>3581</v>
      </c>
      <c r="D510" s="394" t="s">
        <v>3582</v>
      </c>
      <c r="E510" s="397">
        <v>34</v>
      </c>
      <c r="F510" s="397">
        <v>6698</v>
      </c>
      <c r="G510" s="394">
        <v>1</v>
      </c>
      <c r="H510" s="394">
        <v>197</v>
      </c>
      <c r="I510" s="397">
        <v>27</v>
      </c>
      <c r="J510" s="397">
        <v>3321</v>
      </c>
      <c r="K510" s="394">
        <v>0.49581964765601672</v>
      </c>
      <c r="L510" s="394">
        <v>123</v>
      </c>
      <c r="M510" s="397">
        <v>28</v>
      </c>
      <c r="N510" s="397">
        <v>3472</v>
      </c>
      <c r="O510" s="410">
        <v>0.51836369065392651</v>
      </c>
      <c r="P510" s="398">
        <v>124</v>
      </c>
    </row>
    <row r="511" spans="1:16" ht="14.4" customHeight="1" x14ac:dyDescent="0.3">
      <c r="A511" s="393" t="s">
        <v>3633</v>
      </c>
      <c r="B511" s="394" t="s">
        <v>3350</v>
      </c>
      <c r="C511" s="394" t="s">
        <v>3583</v>
      </c>
      <c r="D511" s="394" t="s">
        <v>3584</v>
      </c>
      <c r="E511" s="397">
        <v>141</v>
      </c>
      <c r="F511" s="397">
        <v>43146</v>
      </c>
      <c r="G511" s="394">
        <v>1</v>
      </c>
      <c r="H511" s="394">
        <v>306</v>
      </c>
      <c r="I511" s="397">
        <v>186</v>
      </c>
      <c r="J511" s="397">
        <v>29760</v>
      </c>
      <c r="K511" s="394">
        <v>0.68975107773605893</v>
      </c>
      <c r="L511" s="394">
        <v>160</v>
      </c>
      <c r="M511" s="397">
        <v>178</v>
      </c>
      <c r="N511" s="397">
        <v>28658</v>
      </c>
      <c r="O511" s="410">
        <v>0.66420989199462288</v>
      </c>
      <c r="P511" s="398">
        <v>161</v>
      </c>
    </row>
    <row r="512" spans="1:16" ht="14.4" customHeight="1" x14ac:dyDescent="0.3">
      <c r="A512" s="393" t="s">
        <v>3633</v>
      </c>
      <c r="B512" s="394" t="s">
        <v>3350</v>
      </c>
      <c r="C512" s="394" t="s">
        <v>3694</v>
      </c>
      <c r="D512" s="394" t="s">
        <v>3695</v>
      </c>
      <c r="E512" s="397">
        <v>13</v>
      </c>
      <c r="F512" s="397">
        <v>4966</v>
      </c>
      <c r="G512" s="394">
        <v>1</v>
      </c>
      <c r="H512" s="394">
        <v>382</v>
      </c>
      <c r="I512" s="397">
        <v>15</v>
      </c>
      <c r="J512" s="397">
        <v>2955</v>
      </c>
      <c r="K512" s="394">
        <v>0.59504631494160287</v>
      </c>
      <c r="L512" s="394">
        <v>197</v>
      </c>
      <c r="M512" s="397">
        <v>9</v>
      </c>
      <c r="N512" s="397">
        <v>1782</v>
      </c>
      <c r="O512" s="410">
        <v>0.35884011276681432</v>
      </c>
      <c r="P512" s="398">
        <v>198</v>
      </c>
    </row>
    <row r="513" spans="1:16" ht="14.4" customHeight="1" x14ac:dyDescent="0.3">
      <c r="A513" s="393" t="s">
        <v>3633</v>
      </c>
      <c r="B513" s="394" t="s">
        <v>3350</v>
      </c>
      <c r="C513" s="394" t="s">
        <v>3696</v>
      </c>
      <c r="D513" s="394" t="s">
        <v>3697</v>
      </c>
      <c r="E513" s="397">
        <v>349</v>
      </c>
      <c r="F513" s="397">
        <v>103304</v>
      </c>
      <c r="G513" s="394">
        <v>1</v>
      </c>
      <c r="H513" s="394">
        <v>296</v>
      </c>
      <c r="I513" s="397">
        <v>387</v>
      </c>
      <c r="J513" s="397">
        <v>57276</v>
      </c>
      <c r="K513" s="394">
        <v>0.55444126074498568</v>
      </c>
      <c r="L513" s="394">
        <v>148</v>
      </c>
      <c r="M513" s="397">
        <v>361</v>
      </c>
      <c r="N513" s="397">
        <v>53789</v>
      </c>
      <c r="O513" s="410">
        <v>0.52068651746302175</v>
      </c>
      <c r="P513" s="398">
        <v>149</v>
      </c>
    </row>
    <row r="514" spans="1:16" ht="14.4" customHeight="1" x14ac:dyDescent="0.3">
      <c r="A514" s="393" t="s">
        <v>3633</v>
      </c>
      <c r="B514" s="394" t="s">
        <v>3350</v>
      </c>
      <c r="C514" s="394" t="s">
        <v>3698</v>
      </c>
      <c r="D514" s="394" t="s">
        <v>3699</v>
      </c>
      <c r="E514" s="397">
        <v>23</v>
      </c>
      <c r="F514" s="397">
        <v>8671</v>
      </c>
      <c r="G514" s="394">
        <v>1</v>
      </c>
      <c r="H514" s="394">
        <v>377</v>
      </c>
      <c r="I514" s="397">
        <v>19</v>
      </c>
      <c r="J514" s="397">
        <v>3515</v>
      </c>
      <c r="K514" s="394">
        <v>0.40537423595894362</v>
      </c>
      <c r="L514" s="394">
        <v>185</v>
      </c>
      <c r="M514" s="397">
        <v>10</v>
      </c>
      <c r="N514" s="397">
        <v>1860</v>
      </c>
      <c r="O514" s="410">
        <v>0.21450813055010956</v>
      </c>
      <c r="P514" s="398">
        <v>186</v>
      </c>
    </row>
    <row r="515" spans="1:16" ht="14.4" customHeight="1" x14ac:dyDescent="0.3">
      <c r="A515" s="393" t="s">
        <v>3633</v>
      </c>
      <c r="B515" s="394" t="s">
        <v>3350</v>
      </c>
      <c r="C515" s="394" t="s">
        <v>3700</v>
      </c>
      <c r="D515" s="394" t="s">
        <v>3701</v>
      </c>
      <c r="E515" s="397">
        <v>11</v>
      </c>
      <c r="F515" s="397">
        <v>5148</v>
      </c>
      <c r="G515" s="394">
        <v>1</v>
      </c>
      <c r="H515" s="394">
        <v>468</v>
      </c>
      <c r="I515" s="397">
        <v>13</v>
      </c>
      <c r="J515" s="397">
        <v>2886</v>
      </c>
      <c r="K515" s="394">
        <v>0.56060606060606055</v>
      </c>
      <c r="L515" s="394">
        <v>222</v>
      </c>
      <c r="M515" s="397">
        <v>11</v>
      </c>
      <c r="N515" s="397">
        <v>2464</v>
      </c>
      <c r="O515" s="410">
        <v>0.47863247863247865</v>
      </c>
      <c r="P515" s="398">
        <v>224</v>
      </c>
    </row>
    <row r="516" spans="1:16" ht="14.4" customHeight="1" x14ac:dyDescent="0.3">
      <c r="A516" s="393" t="s">
        <v>3633</v>
      </c>
      <c r="B516" s="394" t="s">
        <v>3350</v>
      </c>
      <c r="C516" s="394" t="s">
        <v>3702</v>
      </c>
      <c r="D516" s="394" t="s">
        <v>3703</v>
      </c>
      <c r="E516" s="397">
        <v>3</v>
      </c>
      <c r="F516" s="397">
        <v>1749</v>
      </c>
      <c r="G516" s="394">
        <v>1</v>
      </c>
      <c r="H516" s="394">
        <v>583</v>
      </c>
      <c r="I516" s="397">
        <v>2</v>
      </c>
      <c r="J516" s="397">
        <v>590</v>
      </c>
      <c r="K516" s="394">
        <v>0.33733562035448827</v>
      </c>
      <c r="L516" s="394">
        <v>295</v>
      </c>
      <c r="M516" s="397">
        <v>1</v>
      </c>
      <c r="N516" s="397">
        <v>298</v>
      </c>
      <c r="O516" s="410">
        <v>0.1703830760434534</v>
      </c>
      <c r="P516" s="398">
        <v>298</v>
      </c>
    </row>
    <row r="517" spans="1:16" ht="14.4" customHeight="1" x14ac:dyDescent="0.3">
      <c r="A517" s="393" t="s">
        <v>3633</v>
      </c>
      <c r="B517" s="394" t="s">
        <v>3350</v>
      </c>
      <c r="C517" s="394" t="s">
        <v>3704</v>
      </c>
      <c r="D517" s="394" t="s">
        <v>3705</v>
      </c>
      <c r="E517" s="397">
        <v>20</v>
      </c>
      <c r="F517" s="397">
        <v>4400</v>
      </c>
      <c r="G517" s="394">
        <v>1</v>
      </c>
      <c r="H517" s="394">
        <v>220</v>
      </c>
      <c r="I517" s="397">
        <v>16</v>
      </c>
      <c r="J517" s="397">
        <v>3536</v>
      </c>
      <c r="K517" s="394">
        <v>0.80363636363636359</v>
      </c>
      <c r="L517" s="394">
        <v>221</v>
      </c>
      <c r="M517" s="397">
        <v>7</v>
      </c>
      <c r="N517" s="397">
        <v>1547</v>
      </c>
      <c r="O517" s="410">
        <v>0.35159090909090907</v>
      </c>
      <c r="P517" s="398">
        <v>221</v>
      </c>
    </row>
    <row r="518" spans="1:16" ht="14.4" customHeight="1" x14ac:dyDescent="0.3">
      <c r="A518" s="393" t="s">
        <v>3633</v>
      </c>
      <c r="B518" s="394" t="s">
        <v>3350</v>
      </c>
      <c r="C518" s="394" t="s">
        <v>3706</v>
      </c>
      <c r="D518" s="394" t="s">
        <v>3707</v>
      </c>
      <c r="E518" s="397">
        <v>11</v>
      </c>
      <c r="F518" s="397">
        <v>1012</v>
      </c>
      <c r="G518" s="394">
        <v>1</v>
      </c>
      <c r="H518" s="394">
        <v>92</v>
      </c>
      <c r="I518" s="397">
        <v>4</v>
      </c>
      <c r="J518" s="397">
        <v>372</v>
      </c>
      <c r="K518" s="394">
        <v>0.3675889328063241</v>
      </c>
      <c r="L518" s="394">
        <v>93</v>
      </c>
      <c r="M518" s="397">
        <v>6</v>
      </c>
      <c r="N518" s="397">
        <v>558</v>
      </c>
      <c r="O518" s="410">
        <v>0.5513833992094862</v>
      </c>
      <c r="P518" s="398">
        <v>93</v>
      </c>
    </row>
    <row r="519" spans="1:16" ht="14.4" customHeight="1" x14ac:dyDescent="0.3">
      <c r="A519" s="393" t="s">
        <v>3633</v>
      </c>
      <c r="B519" s="394" t="s">
        <v>3350</v>
      </c>
      <c r="C519" s="394" t="s">
        <v>3708</v>
      </c>
      <c r="D519" s="394" t="s">
        <v>3709</v>
      </c>
      <c r="E519" s="397">
        <v>8</v>
      </c>
      <c r="F519" s="397">
        <v>864</v>
      </c>
      <c r="G519" s="394">
        <v>1</v>
      </c>
      <c r="H519" s="394">
        <v>108</v>
      </c>
      <c r="I519" s="397">
        <v>3</v>
      </c>
      <c r="J519" s="397">
        <v>327</v>
      </c>
      <c r="K519" s="394">
        <v>0.37847222222222221</v>
      </c>
      <c r="L519" s="394">
        <v>109</v>
      </c>
      <c r="M519" s="397">
        <v>2</v>
      </c>
      <c r="N519" s="397">
        <v>218</v>
      </c>
      <c r="O519" s="410">
        <v>0.25231481481481483</v>
      </c>
      <c r="P519" s="398">
        <v>109</v>
      </c>
    </row>
    <row r="520" spans="1:16" ht="14.4" customHeight="1" x14ac:dyDescent="0.3">
      <c r="A520" s="393" t="s">
        <v>3633</v>
      </c>
      <c r="B520" s="394" t="s">
        <v>3350</v>
      </c>
      <c r="C520" s="394" t="s">
        <v>3710</v>
      </c>
      <c r="D520" s="394" t="s">
        <v>3711</v>
      </c>
      <c r="E520" s="397">
        <v>11</v>
      </c>
      <c r="F520" s="397">
        <v>2442</v>
      </c>
      <c r="G520" s="394">
        <v>1</v>
      </c>
      <c r="H520" s="394">
        <v>222</v>
      </c>
      <c r="I520" s="397">
        <v>1</v>
      </c>
      <c r="J520" s="397">
        <v>111</v>
      </c>
      <c r="K520" s="394">
        <v>4.5454545454545456E-2</v>
      </c>
      <c r="L520" s="394">
        <v>111</v>
      </c>
      <c r="M520" s="397"/>
      <c r="N520" s="397"/>
      <c r="O520" s="410"/>
      <c r="P520" s="398"/>
    </row>
    <row r="521" spans="1:16" ht="14.4" customHeight="1" x14ac:dyDescent="0.3">
      <c r="A521" s="393" t="s">
        <v>3633</v>
      </c>
      <c r="B521" s="394" t="s">
        <v>3350</v>
      </c>
      <c r="C521" s="394" t="s">
        <v>3712</v>
      </c>
      <c r="D521" s="394" t="s">
        <v>3713</v>
      </c>
      <c r="E521" s="397">
        <v>2</v>
      </c>
      <c r="F521" s="397">
        <v>638</v>
      </c>
      <c r="G521" s="394">
        <v>1</v>
      </c>
      <c r="H521" s="394">
        <v>319</v>
      </c>
      <c r="I521" s="397"/>
      <c r="J521" s="397"/>
      <c r="K521" s="394"/>
      <c r="L521" s="394"/>
      <c r="M521" s="397"/>
      <c r="N521" s="397"/>
      <c r="O521" s="410"/>
      <c r="P521" s="398"/>
    </row>
    <row r="522" spans="1:16" ht="14.4" customHeight="1" x14ac:dyDescent="0.3">
      <c r="A522" s="393" t="s">
        <v>3633</v>
      </c>
      <c r="B522" s="394" t="s">
        <v>3350</v>
      </c>
      <c r="C522" s="394" t="s">
        <v>3585</v>
      </c>
      <c r="D522" s="394" t="s">
        <v>3586</v>
      </c>
      <c r="E522" s="397">
        <v>1328</v>
      </c>
      <c r="F522" s="397">
        <v>119520</v>
      </c>
      <c r="G522" s="394">
        <v>1</v>
      </c>
      <c r="H522" s="394">
        <v>90</v>
      </c>
      <c r="I522" s="397">
        <v>1126</v>
      </c>
      <c r="J522" s="397">
        <v>102466</v>
      </c>
      <c r="K522" s="394">
        <v>0.85731258366800533</v>
      </c>
      <c r="L522" s="394">
        <v>91</v>
      </c>
      <c r="M522" s="397">
        <v>939</v>
      </c>
      <c r="N522" s="397">
        <v>85449</v>
      </c>
      <c r="O522" s="410">
        <v>0.71493473895582327</v>
      </c>
      <c r="P522" s="398">
        <v>91</v>
      </c>
    </row>
    <row r="523" spans="1:16" ht="14.4" customHeight="1" x14ac:dyDescent="0.3">
      <c r="A523" s="393" t="s">
        <v>3633</v>
      </c>
      <c r="B523" s="394" t="s">
        <v>3350</v>
      </c>
      <c r="C523" s="394" t="s">
        <v>3714</v>
      </c>
      <c r="D523" s="394" t="s">
        <v>3715</v>
      </c>
      <c r="E523" s="397">
        <v>9</v>
      </c>
      <c r="F523" s="397">
        <v>990</v>
      </c>
      <c r="G523" s="394">
        <v>1</v>
      </c>
      <c r="H523" s="394">
        <v>110</v>
      </c>
      <c r="I523" s="397">
        <v>6</v>
      </c>
      <c r="J523" s="397">
        <v>666</v>
      </c>
      <c r="K523" s="394">
        <v>0.67272727272727273</v>
      </c>
      <c r="L523" s="394">
        <v>111</v>
      </c>
      <c r="M523" s="397">
        <v>15</v>
      </c>
      <c r="N523" s="397">
        <v>1680</v>
      </c>
      <c r="O523" s="410">
        <v>1.696969696969697</v>
      </c>
      <c r="P523" s="398">
        <v>112</v>
      </c>
    </row>
    <row r="524" spans="1:16" ht="14.4" customHeight="1" x14ac:dyDescent="0.3">
      <c r="A524" s="393" t="s">
        <v>3633</v>
      </c>
      <c r="B524" s="394" t="s">
        <v>3350</v>
      </c>
      <c r="C524" s="394" t="s">
        <v>3716</v>
      </c>
      <c r="D524" s="394" t="s">
        <v>3717</v>
      </c>
      <c r="E524" s="397"/>
      <c r="F524" s="397"/>
      <c r="G524" s="394"/>
      <c r="H524" s="394"/>
      <c r="I524" s="397"/>
      <c r="J524" s="397"/>
      <c r="K524" s="394"/>
      <c r="L524" s="394"/>
      <c r="M524" s="397">
        <v>8663</v>
      </c>
      <c r="N524" s="397">
        <v>2009816</v>
      </c>
      <c r="O524" s="410"/>
      <c r="P524" s="398">
        <v>232</v>
      </c>
    </row>
    <row r="525" spans="1:16" ht="14.4" customHeight="1" x14ac:dyDescent="0.3">
      <c r="A525" s="393" t="s">
        <v>3633</v>
      </c>
      <c r="B525" s="394" t="s">
        <v>3350</v>
      </c>
      <c r="C525" s="394" t="s">
        <v>3718</v>
      </c>
      <c r="D525" s="394" t="s">
        <v>3719</v>
      </c>
      <c r="E525" s="397"/>
      <c r="F525" s="397"/>
      <c r="G525" s="394"/>
      <c r="H525" s="394"/>
      <c r="I525" s="397"/>
      <c r="J525" s="397"/>
      <c r="K525" s="394"/>
      <c r="L525" s="394"/>
      <c r="M525" s="397">
        <v>93</v>
      </c>
      <c r="N525" s="397">
        <v>10788</v>
      </c>
      <c r="O525" s="410"/>
      <c r="P525" s="398">
        <v>116</v>
      </c>
    </row>
    <row r="526" spans="1:16" ht="14.4" customHeight="1" x14ac:dyDescent="0.3">
      <c r="A526" s="393" t="s">
        <v>3633</v>
      </c>
      <c r="B526" s="394" t="s">
        <v>3350</v>
      </c>
      <c r="C526" s="394" t="s">
        <v>3720</v>
      </c>
      <c r="D526" s="394" t="s">
        <v>3721</v>
      </c>
      <c r="E526" s="397">
        <v>61</v>
      </c>
      <c r="F526" s="397">
        <v>6710</v>
      </c>
      <c r="G526" s="394">
        <v>1</v>
      </c>
      <c r="H526" s="394">
        <v>110</v>
      </c>
      <c r="I526" s="397">
        <v>40</v>
      </c>
      <c r="J526" s="397">
        <v>4440</v>
      </c>
      <c r="K526" s="394">
        <v>0.66169895678092394</v>
      </c>
      <c r="L526" s="394">
        <v>111</v>
      </c>
      <c r="M526" s="397">
        <v>48</v>
      </c>
      <c r="N526" s="397">
        <v>5376</v>
      </c>
      <c r="O526" s="410">
        <v>0.80119225037257824</v>
      </c>
      <c r="P526" s="398">
        <v>112</v>
      </c>
    </row>
    <row r="527" spans="1:16" ht="14.4" customHeight="1" x14ac:dyDescent="0.3">
      <c r="A527" s="393" t="s">
        <v>3633</v>
      </c>
      <c r="B527" s="394" t="s">
        <v>3350</v>
      </c>
      <c r="C527" s="394" t="s">
        <v>3722</v>
      </c>
      <c r="D527" s="394" t="s">
        <v>3723</v>
      </c>
      <c r="E527" s="397">
        <v>19</v>
      </c>
      <c r="F527" s="397">
        <v>1387</v>
      </c>
      <c r="G527" s="394">
        <v>1</v>
      </c>
      <c r="H527" s="394">
        <v>73</v>
      </c>
      <c r="I527" s="397">
        <v>23</v>
      </c>
      <c r="J527" s="397">
        <v>1702</v>
      </c>
      <c r="K527" s="394">
        <v>1.2271088680605624</v>
      </c>
      <c r="L527" s="394">
        <v>74</v>
      </c>
      <c r="M527" s="397">
        <v>16</v>
      </c>
      <c r="N527" s="397">
        <v>1184</v>
      </c>
      <c r="O527" s="410">
        <v>0.85364095169430421</v>
      </c>
      <c r="P527" s="398">
        <v>74</v>
      </c>
    </row>
    <row r="528" spans="1:16" ht="14.4" customHeight="1" x14ac:dyDescent="0.3">
      <c r="A528" s="393" t="s">
        <v>3633</v>
      </c>
      <c r="B528" s="394" t="s">
        <v>3350</v>
      </c>
      <c r="C528" s="394" t="s">
        <v>3587</v>
      </c>
      <c r="D528" s="394" t="s">
        <v>3588</v>
      </c>
      <c r="E528" s="397">
        <v>118</v>
      </c>
      <c r="F528" s="397">
        <v>12980</v>
      </c>
      <c r="G528" s="394">
        <v>1</v>
      </c>
      <c r="H528" s="394">
        <v>110</v>
      </c>
      <c r="I528" s="397">
        <v>119</v>
      </c>
      <c r="J528" s="397">
        <v>13209</v>
      </c>
      <c r="K528" s="394">
        <v>1.0176425269645608</v>
      </c>
      <c r="L528" s="394">
        <v>111</v>
      </c>
      <c r="M528" s="397">
        <v>123</v>
      </c>
      <c r="N528" s="397">
        <v>13776</v>
      </c>
      <c r="O528" s="410">
        <v>1.0613251155624037</v>
      </c>
      <c r="P528" s="398">
        <v>112</v>
      </c>
    </row>
    <row r="529" spans="1:16" ht="14.4" customHeight="1" x14ac:dyDescent="0.3">
      <c r="A529" s="393" t="s">
        <v>3633</v>
      </c>
      <c r="B529" s="394" t="s">
        <v>3350</v>
      </c>
      <c r="C529" s="394" t="s">
        <v>3724</v>
      </c>
      <c r="D529" s="394" t="s">
        <v>3725</v>
      </c>
      <c r="E529" s="397">
        <v>28</v>
      </c>
      <c r="F529" s="397">
        <v>3080</v>
      </c>
      <c r="G529" s="394">
        <v>1</v>
      </c>
      <c r="H529" s="394">
        <v>110</v>
      </c>
      <c r="I529" s="397">
        <v>27</v>
      </c>
      <c r="J529" s="397">
        <v>2997</v>
      </c>
      <c r="K529" s="394">
        <v>0.97305194805194806</v>
      </c>
      <c r="L529" s="394">
        <v>111</v>
      </c>
      <c r="M529" s="397">
        <v>41</v>
      </c>
      <c r="N529" s="397">
        <v>4592</v>
      </c>
      <c r="O529" s="410">
        <v>1.490909090909091</v>
      </c>
      <c r="P529" s="398">
        <v>112</v>
      </c>
    </row>
    <row r="530" spans="1:16" ht="14.4" customHeight="1" x14ac:dyDescent="0.3">
      <c r="A530" s="393" t="s">
        <v>3633</v>
      </c>
      <c r="B530" s="394" t="s">
        <v>3350</v>
      </c>
      <c r="C530" s="394" t="s">
        <v>3726</v>
      </c>
      <c r="D530" s="394" t="s">
        <v>3727</v>
      </c>
      <c r="E530" s="397"/>
      <c r="F530" s="397"/>
      <c r="G530" s="394"/>
      <c r="H530" s="394"/>
      <c r="I530" s="397">
        <v>1</v>
      </c>
      <c r="J530" s="397">
        <v>123</v>
      </c>
      <c r="K530" s="394"/>
      <c r="L530" s="394">
        <v>123</v>
      </c>
      <c r="M530" s="397">
        <v>43</v>
      </c>
      <c r="N530" s="397">
        <v>5332</v>
      </c>
      <c r="O530" s="410"/>
      <c r="P530" s="398">
        <v>124</v>
      </c>
    </row>
    <row r="531" spans="1:16" ht="14.4" customHeight="1" x14ac:dyDescent="0.3">
      <c r="A531" s="393" t="s">
        <v>3633</v>
      </c>
      <c r="B531" s="394" t="s">
        <v>3350</v>
      </c>
      <c r="C531" s="394" t="s">
        <v>3728</v>
      </c>
      <c r="D531" s="394" t="s">
        <v>3729</v>
      </c>
      <c r="E531" s="397"/>
      <c r="F531" s="397"/>
      <c r="G531" s="394"/>
      <c r="H531" s="394"/>
      <c r="I531" s="397"/>
      <c r="J531" s="397"/>
      <c r="K531" s="394"/>
      <c r="L531" s="394"/>
      <c r="M531" s="397">
        <v>1</v>
      </c>
      <c r="N531" s="397">
        <v>112</v>
      </c>
      <c r="O531" s="410"/>
      <c r="P531" s="398">
        <v>112</v>
      </c>
    </row>
    <row r="532" spans="1:16" ht="14.4" customHeight="1" x14ac:dyDescent="0.3">
      <c r="A532" s="393" t="s">
        <v>3633</v>
      </c>
      <c r="B532" s="394" t="s">
        <v>3350</v>
      </c>
      <c r="C532" s="394" t="s">
        <v>3730</v>
      </c>
      <c r="D532" s="394" t="s">
        <v>3731</v>
      </c>
      <c r="E532" s="397">
        <v>1</v>
      </c>
      <c r="F532" s="397">
        <v>110</v>
      </c>
      <c r="G532" s="394">
        <v>1</v>
      </c>
      <c r="H532" s="394">
        <v>110</v>
      </c>
      <c r="I532" s="397">
        <v>4</v>
      </c>
      <c r="J532" s="397">
        <v>444</v>
      </c>
      <c r="K532" s="394">
        <v>4.0363636363636362</v>
      </c>
      <c r="L532" s="394">
        <v>111</v>
      </c>
      <c r="M532" s="397">
        <v>5</v>
      </c>
      <c r="N532" s="397">
        <v>560</v>
      </c>
      <c r="O532" s="410">
        <v>5.0909090909090908</v>
      </c>
      <c r="P532" s="398">
        <v>112</v>
      </c>
    </row>
    <row r="533" spans="1:16" ht="14.4" customHeight="1" x14ac:dyDescent="0.3">
      <c r="A533" s="393" t="s">
        <v>3633</v>
      </c>
      <c r="B533" s="394" t="s">
        <v>3350</v>
      </c>
      <c r="C533" s="394" t="s">
        <v>3732</v>
      </c>
      <c r="D533" s="394" t="s">
        <v>3733</v>
      </c>
      <c r="E533" s="397">
        <v>61</v>
      </c>
      <c r="F533" s="397">
        <v>51484</v>
      </c>
      <c r="G533" s="394">
        <v>1</v>
      </c>
      <c r="H533" s="394">
        <v>844</v>
      </c>
      <c r="I533" s="397">
        <v>53</v>
      </c>
      <c r="J533" s="397">
        <v>44891</v>
      </c>
      <c r="K533" s="394">
        <v>0.87194079714085926</v>
      </c>
      <c r="L533" s="394">
        <v>847</v>
      </c>
      <c r="M533" s="397">
        <v>43</v>
      </c>
      <c r="N533" s="397">
        <v>36593</v>
      </c>
      <c r="O533" s="410">
        <v>0.71076450936213198</v>
      </c>
      <c r="P533" s="398">
        <v>851</v>
      </c>
    </row>
    <row r="534" spans="1:16" ht="14.4" customHeight="1" x14ac:dyDescent="0.3">
      <c r="A534" s="393" t="s">
        <v>3633</v>
      </c>
      <c r="B534" s="394" t="s">
        <v>3350</v>
      </c>
      <c r="C534" s="394" t="s">
        <v>3734</v>
      </c>
      <c r="D534" s="394" t="s">
        <v>3735</v>
      </c>
      <c r="E534" s="397">
        <v>12</v>
      </c>
      <c r="F534" s="397">
        <v>11412</v>
      </c>
      <c r="G534" s="394">
        <v>1</v>
      </c>
      <c r="H534" s="394">
        <v>951</v>
      </c>
      <c r="I534" s="397">
        <v>18</v>
      </c>
      <c r="J534" s="397">
        <v>17208</v>
      </c>
      <c r="K534" s="394">
        <v>1.5078864353312302</v>
      </c>
      <c r="L534" s="394">
        <v>956</v>
      </c>
      <c r="M534" s="397">
        <v>9</v>
      </c>
      <c r="N534" s="397">
        <v>8658</v>
      </c>
      <c r="O534" s="410">
        <v>0.75867507886435326</v>
      </c>
      <c r="P534" s="398">
        <v>962</v>
      </c>
    </row>
    <row r="535" spans="1:16" ht="14.4" customHeight="1" x14ac:dyDescent="0.3">
      <c r="A535" s="393" t="s">
        <v>3633</v>
      </c>
      <c r="B535" s="394" t="s">
        <v>3350</v>
      </c>
      <c r="C535" s="394" t="s">
        <v>3591</v>
      </c>
      <c r="D535" s="394" t="s">
        <v>3592</v>
      </c>
      <c r="E535" s="397">
        <v>1</v>
      </c>
      <c r="F535" s="397">
        <v>409</v>
      </c>
      <c r="G535" s="394">
        <v>1</v>
      </c>
      <c r="H535" s="394">
        <v>409</v>
      </c>
      <c r="I535" s="397"/>
      <c r="J535" s="397"/>
      <c r="K535" s="394"/>
      <c r="L535" s="394"/>
      <c r="M535" s="397"/>
      <c r="N535" s="397"/>
      <c r="O535" s="410"/>
      <c r="P535" s="398"/>
    </row>
    <row r="536" spans="1:16" ht="14.4" customHeight="1" x14ac:dyDescent="0.3">
      <c r="A536" s="393" t="s">
        <v>3633</v>
      </c>
      <c r="B536" s="394" t="s">
        <v>3350</v>
      </c>
      <c r="C536" s="394" t="s">
        <v>3593</v>
      </c>
      <c r="D536" s="394" t="s">
        <v>3594</v>
      </c>
      <c r="E536" s="397">
        <v>206</v>
      </c>
      <c r="F536" s="397">
        <v>107944</v>
      </c>
      <c r="G536" s="394">
        <v>1</v>
      </c>
      <c r="H536" s="394">
        <v>524</v>
      </c>
      <c r="I536" s="397">
        <v>171</v>
      </c>
      <c r="J536" s="397">
        <v>89775</v>
      </c>
      <c r="K536" s="394">
        <v>0.83168124212554662</v>
      </c>
      <c r="L536" s="394">
        <v>525</v>
      </c>
      <c r="M536" s="397">
        <v>116</v>
      </c>
      <c r="N536" s="397">
        <v>61132</v>
      </c>
      <c r="O536" s="410">
        <v>0.56633068998740088</v>
      </c>
      <c r="P536" s="398">
        <v>527</v>
      </c>
    </row>
    <row r="537" spans="1:16" ht="14.4" customHeight="1" x14ac:dyDescent="0.3">
      <c r="A537" s="393" t="s">
        <v>3633</v>
      </c>
      <c r="B537" s="394" t="s">
        <v>3350</v>
      </c>
      <c r="C537" s="394" t="s">
        <v>3595</v>
      </c>
      <c r="D537" s="394" t="s">
        <v>3594</v>
      </c>
      <c r="E537" s="397">
        <v>532</v>
      </c>
      <c r="F537" s="397">
        <v>352716</v>
      </c>
      <c r="G537" s="394">
        <v>1</v>
      </c>
      <c r="H537" s="394">
        <v>663</v>
      </c>
      <c r="I537" s="397">
        <v>636</v>
      </c>
      <c r="J537" s="397">
        <v>422940</v>
      </c>
      <c r="K537" s="394">
        <v>1.1990950226244343</v>
      </c>
      <c r="L537" s="394">
        <v>665</v>
      </c>
      <c r="M537" s="397">
        <v>449</v>
      </c>
      <c r="N537" s="397">
        <v>299932</v>
      </c>
      <c r="O537" s="410">
        <v>0.85034985654180706</v>
      </c>
      <c r="P537" s="398">
        <v>668</v>
      </c>
    </row>
    <row r="538" spans="1:16" ht="14.4" customHeight="1" x14ac:dyDescent="0.3">
      <c r="A538" s="393" t="s">
        <v>3633</v>
      </c>
      <c r="B538" s="394" t="s">
        <v>3350</v>
      </c>
      <c r="C538" s="394" t="s">
        <v>3736</v>
      </c>
      <c r="D538" s="394" t="s">
        <v>3737</v>
      </c>
      <c r="E538" s="397">
        <v>4</v>
      </c>
      <c r="F538" s="397">
        <v>5880</v>
      </c>
      <c r="G538" s="394">
        <v>1</v>
      </c>
      <c r="H538" s="394">
        <v>1470</v>
      </c>
      <c r="I538" s="397">
        <v>4</v>
      </c>
      <c r="J538" s="397">
        <v>5900</v>
      </c>
      <c r="K538" s="394">
        <v>1.0034013605442176</v>
      </c>
      <c r="L538" s="394">
        <v>1475</v>
      </c>
      <c r="M538" s="397">
        <v>2</v>
      </c>
      <c r="N538" s="397">
        <v>2962</v>
      </c>
      <c r="O538" s="410">
        <v>0.50374149659863943</v>
      </c>
      <c r="P538" s="398">
        <v>1481</v>
      </c>
    </row>
    <row r="539" spans="1:16" ht="14.4" customHeight="1" x14ac:dyDescent="0.3">
      <c r="A539" s="393" t="s">
        <v>3633</v>
      </c>
      <c r="B539" s="394" t="s">
        <v>3350</v>
      </c>
      <c r="C539" s="394" t="s">
        <v>3738</v>
      </c>
      <c r="D539" s="394" t="s">
        <v>3739</v>
      </c>
      <c r="E539" s="397">
        <v>1</v>
      </c>
      <c r="F539" s="397">
        <v>654</v>
      </c>
      <c r="G539" s="394">
        <v>1</v>
      </c>
      <c r="H539" s="394">
        <v>654</v>
      </c>
      <c r="I539" s="397">
        <v>2</v>
      </c>
      <c r="J539" s="397">
        <v>1312</v>
      </c>
      <c r="K539" s="394">
        <v>2.0061162079510702</v>
      </c>
      <c r="L539" s="394">
        <v>656</v>
      </c>
      <c r="M539" s="397"/>
      <c r="N539" s="397"/>
      <c r="O539" s="410"/>
      <c r="P539" s="398"/>
    </row>
    <row r="540" spans="1:16" ht="14.4" customHeight="1" x14ac:dyDescent="0.3">
      <c r="A540" s="393" t="s">
        <v>3633</v>
      </c>
      <c r="B540" s="394" t="s">
        <v>3350</v>
      </c>
      <c r="C540" s="394" t="s">
        <v>3740</v>
      </c>
      <c r="D540" s="394" t="s">
        <v>3741</v>
      </c>
      <c r="E540" s="397"/>
      <c r="F540" s="397"/>
      <c r="G540" s="394"/>
      <c r="H540" s="394"/>
      <c r="I540" s="397"/>
      <c r="J540" s="397"/>
      <c r="K540" s="394"/>
      <c r="L540" s="394"/>
      <c r="M540" s="397">
        <v>1</v>
      </c>
      <c r="N540" s="397">
        <v>1001</v>
      </c>
      <c r="O540" s="410"/>
      <c r="P540" s="398">
        <v>1001</v>
      </c>
    </row>
    <row r="541" spans="1:16" ht="14.4" customHeight="1" x14ac:dyDescent="0.3">
      <c r="A541" s="393" t="s">
        <v>3633</v>
      </c>
      <c r="B541" s="394" t="s">
        <v>3350</v>
      </c>
      <c r="C541" s="394" t="s">
        <v>3742</v>
      </c>
      <c r="D541" s="394" t="s">
        <v>3743</v>
      </c>
      <c r="E541" s="397">
        <v>10</v>
      </c>
      <c r="F541" s="397">
        <v>8480</v>
      </c>
      <c r="G541" s="394">
        <v>1</v>
      </c>
      <c r="H541" s="394">
        <v>848</v>
      </c>
      <c r="I541" s="397">
        <v>13</v>
      </c>
      <c r="J541" s="397">
        <v>11050</v>
      </c>
      <c r="K541" s="394">
        <v>1.3030660377358489</v>
      </c>
      <c r="L541" s="394">
        <v>850</v>
      </c>
      <c r="M541" s="397">
        <v>20</v>
      </c>
      <c r="N541" s="397">
        <v>17080</v>
      </c>
      <c r="O541" s="410">
        <v>2.0141509433962264</v>
      </c>
      <c r="P541" s="398">
        <v>854</v>
      </c>
    </row>
    <row r="542" spans="1:16" ht="14.4" customHeight="1" x14ac:dyDescent="0.3">
      <c r="A542" s="393" t="s">
        <v>3633</v>
      </c>
      <c r="B542" s="394" t="s">
        <v>3350</v>
      </c>
      <c r="C542" s="394" t="s">
        <v>3596</v>
      </c>
      <c r="D542" s="394" t="s">
        <v>3597</v>
      </c>
      <c r="E542" s="397"/>
      <c r="F542" s="397"/>
      <c r="G542" s="394"/>
      <c r="H542" s="394"/>
      <c r="I542" s="397">
        <v>1</v>
      </c>
      <c r="J542" s="397">
        <v>564</v>
      </c>
      <c r="K542" s="394"/>
      <c r="L542" s="394">
        <v>564</v>
      </c>
      <c r="M542" s="397"/>
      <c r="N542" s="397"/>
      <c r="O542" s="410"/>
      <c r="P542" s="398"/>
    </row>
    <row r="543" spans="1:16" ht="14.4" customHeight="1" x14ac:dyDescent="0.3">
      <c r="A543" s="393" t="s">
        <v>3633</v>
      </c>
      <c r="B543" s="394" t="s">
        <v>3350</v>
      </c>
      <c r="C543" s="394" t="s">
        <v>3598</v>
      </c>
      <c r="D543" s="394" t="s">
        <v>3599</v>
      </c>
      <c r="E543" s="397"/>
      <c r="F543" s="397"/>
      <c r="G543" s="394"/>
      <c r="H543" s="394"/>
      <c r="I543" s="397">
        <v>2</v>
      </c>
      <c r="J543" s="397">
        <v>128</v>
      </c>
      <c r="K543" s="394"/>
      <c r="L543" s="394">
        <v>64</v>
      </c>
      <c r="M543" s="397"/>
      <c r="N543" s="397"/>
      <c r="O543" s="410"/>
      <c r="P543" s="398"/>
    </row>
    <row r="544" spans="1:16" ht="14.4" customHeight="1" x14ac:dyDescent="0.3">
      <c r="A544" s="393" t="s">
        <v>3633</v>
      </c>
      <c r="B544" s="394" t="s">
        <v>3350</v>
      </c>
      <c r="C544" s="394" t="s">
        <v>3600</v>
      </c>
      <c r="D544" s="394" t="s">
        <v>3601</v>
      </c>
      <c r="E544" s="397"/>
      <c r="F544" s="397"/>
      <c r="G544" s="394"/>
      <c r="H544" s="394"/>
      <c r="I544" s="397">
        <v>1</v>
      </c>
      <c r="J544" s="397">
        <v>199</v>
      </c>
      <c r="K544" s="394"/>
      <c r="L544" s="394">
        <v>199</v>
      </c>
      <c r="M544" s="397">
        <v>2</v>
      </c>
      <c r="N544" s="397">
        <v>400</v>
      </c>
      <c r="O544" s="410"/>
      <c r="P544" s="398">
        <v>200</v>
      </c>
    </row>
    <row r="545" spans="1:16" ht="14.4" customHeight="1" x14ac:dyDescent="0.3">
      <c r="A545" s="393" t="s">
        <v>3633</v>
      </c>
      <c r="B545" s="394" t="s">
        <v>3350</v>
      </c>
      <c r="C545" s="394" t="s">
        <v>3602</v>
      </c>
      <c r="D545" s="394" t="s">
        <v>3603</v>
      </c>
      <c r="E545" s="397"/>
      <c r="F545" s="397"/>
      <c r="G545" s="394"/>
      <c r="H545" s="394"/>
      <c r="I545" s="397">
        <v>4</v>
      </c>
      <c r="J545" s="397">
        <v>1928</v>
      </c>
      <c r="K545" s="394"/>
      <c r="L545" s="394">
        <v>482</v>
      </c>
      <c r="M545" s="397">
        <v>2</v>
      </c>
      <c r="N545" s="397">
        <v>970</v>
      </c>
      <c r="O545" s="410"/>
      <c r="P545" s="398">
        <v>485</v>
      </c>
    </row>
    <row r="546" spans="1:16" ht="14.4" customHeight="1" x14ac:dyDescent="0.3">
      <c r="A546" s="393" t="s">
        <v>3633</v>
      </c>
      <c r="B546" s="394" t="s">
        <v>3350</v>
      </c>
      <c r="C546" s="394" t="s">
        <v>3744</v>
      </c>
      <c r="D546" s="394" t="s">
        <v>3745</v>
      </c>
      <c r="E546" s="397">
        <v>1</v>
      </c>
      <c r="F546" s="397">
        <v>983</v>
      </c>
      <c r="G546" s="394">
        <v>1</v>
      </c>
      <c r="H546" s="394">
        <v>983</v>
      </c>
      <c r="I546" s="397">
        <v>1</v>
      </c>
      <c r="J546" s="397">
        <v>988</v>
      </c>
      <c r="K546" s="394">
        <v>1.005086469989827</v>
      </c>
      <c r="L546" s="394">
        <v>988</v>
      </c>
      <c r="M546" s="397">
        <v>1</v>
      </c>
      <c r="N546" s="397">
        <v>994</v>
      </c>
      <c r="O546" s="410">
        <v>1.0111902339776195</v>
      </c>
      <c r="P546" s="398">
        <v>994</v>
      </c>
    </row>
    <row r="547" spans="1:16" ht="14.4" customHeight="1" x14ac:dyDescent="0.3">
      <c r="A547" s="393" t="s">
        <v>3633</v>
      </c>
      <c r="B547" s="394" t="s">
        <v>3350</v>
      </c>
      <c r="C547" s="394" t="s">
        <v>3606</v>
      </c>
      <c r="D547" s="394" t="s">
        <v>3607</v>
      </c>
      <c r="E547" s="397">
        <v>11</v>
      </c>
      <c r="F547" s="397">
        <v>869</v>
      </c>
      <c r="G547" s="394">
        <v>1</v>
      </c>
      <c r="H547" s="394">
        <v>79</v>
      </c>
      <c r="I547" s="397">
        <v>2</v>
      </c>
      <c r="J547" s="397">
        <v>160</v>
      </c>
      <c r="K547" s="394">
        <v>0.18411967779056387</v>
      </c>
      <c r="L547" s="394">
        <v>80</v>
      </c>
      <c r="M547" s="397">
        <v>2</v>
      </c>
      <c r="N547" s="397">
        <v>160</v>
      </c>
      <c r="O547" s="410">
        <v>0.18411967779056387</v>
      </c>
      <c r="P547" s="398">
        <v>80</v>
      </c>
    </row>
    <row r="548" spans="1:16" ht="14.4" customHeight="1" x14ac:dyDescent="0.3">
      <c r="A548" s="393" t="s">
        <v>3633</v>
      </c>
      <c r="B548" s="394" t="s">
        <v>3350</v>
      </c>
      <c r="C548" s="394" t="s">
        <v>3746</v>
      </c>
      <c r="D548" s="394" t="s">
        <v>3747</v>
      </c>
      <c r="E548" s="397">
        <v>1</v>
      </c>
      <c r="F548" s="397">
        <v>306</v>
      </c>
      <c r="G548" s="394">
        <v>1</v>
      </c>
      <c r="H548" s="394">
        <v>306</v>
      </c>
      <c r="I548" s="397">
        <v>2</v>
      </c>
      <c r="J548" s="397">
        <v>616</v>
      </c>
      <c r="K548" s="394">
        <v>2.0130718954248366</v>
      </c>
      <c r="L548" s="394">
        <v>308</v>
      </c>
      <c r="M548" s="397">
        <v>1</v>
      </c>
      <c r="N548" s="397">
        <v>311</v>
      </c>
      <c r="O548" s="410">
        <v>1.0163398692810457</v>
      </c>
      <c r="P548" s="398">
        <v>311</v>
      </c>
    </row>
    <row r="549" spans="1:16" ht="14.4" customHeight="1" x14ac:dyDescent="0.3">
      <c r="A549" s="393" t="s">
        <v>3633</v>
      </c>
      <c r="B549" s="394" t="s">
        <v>3350</v>
      </c>
      <c r="C549" s="394" t="s">
        <v>3608</v>
      </c>
      <c r="D549" s="394" t="s">
        <v>3609</v>
      </c>
      <c r="E549" s="397">
        <v>11</v>
      </c>
      <c r="F549" s="397">
        <v>10285</v>
      </c>
      <c r="G549" s="394">
        <v>1</v>
      </c>
      <c r="H549" s="394">
        <v>935</v>
      </c>
      <c r="I549" s="397">
        <v>9</v>
      </c>
      <c r="J549" s="397">
        <v>8460</v>
      </c>
      <c r="K549" s="394">
        <v>0.82255712202236264</v>
      </c>
      <c r="L549" s="394">
        <v>940</v>
      </c>
      <c r="M549" s="397">
        <v>1</v>
      </c>
      <c r="N549" s="397">
        <v>946</v>
      </c>
      <c r="O549" s="410">
        <v>9.197860962566845E-2</v>
      </c>
      <c r="P549" s="398">
        <v>946</v>
      </c>
    </row>
    <row r="550" spans="1:16" ht="14.4" customHeight="1" x14ac:dyDescent="0.3">
      <c r="A550" s="393" t="s">
        <v>3633</v>
      </c>
      <c r="B550" s="394" t="s">
        <v>3350</v>
      </c>
      <c r="C550" s="394" t="s">
        <v>3748</v>
      </c>
      <c r="D550" s="394" t="s">
        <v>3749</v>
      </c>
      <c r="E550" s="397">
        <v>1</v>
      </c>
      <c r="F550" s="397">
        <v>499</v>
      </c>
      <c r="G550" s="394">
        <v>1</v>
      </c>
      <c r="H550" s="394">
        <v>499</v>
      </c>
      <c r="I550" s="397"/>
      <c r="J550" s="397"/>
      <c r="K550" s="394"/>
      <c r="L550" s="394"/>
      <c r="M550" s="397"/>
      <c r="N550" s="397"/>
      <c r="O550" s="410"/>
      <c r="P550" s="398"/>
    </row>
    <row r="551" spans="1:16" ht="14.4" customHeight="1" x14ac:dyDescent="0.3">
      <c r="A551" s="393" t="s">
        <v>3633</v>
      </c>
      <c r="B551" s="394" t="s">
        <v>3350</v>
      </c>
      <c r="C551" s="394" t="s">
        <v>3750</v>
      </c>
      <c r="D551" s="394" t="s">
        <v>3751</v>
      </c>
      <c r="E551" s="397"/>
      <c r="F551" s="397"/>
      <c r="G551" s="394"/>
      <c r="H551" s="394"/>
      <c r="I551" s="397">
        <v>1</v>
      </c>
      <c r="J551" s="397">
        <v>820</v>
      </c>
      <c r="K551" s="394"/>
      <c r="L551" s="394">
        <v>820</v>
      </c>
      <c r="M551" s="397">
        <v>1</v>
      </c>
      <c r="N551" s="397">
        <v>823</v>
      </c>
      <c r="O551" s="410"/>
      <c r="P551" s="398">
        <v>823</v>
      </c>
    </row>
    <row r="552" spans="1:16" ht="14.4" customHeight="1" x14ac:dyDescent="0.3">
      <c r="A552" s="393" t="s">
        <v>3633</v>
      </c>
      <c r="B552" s="394" t="s">
        <v>3350</v>
      </c>
      <c r="C552" s="394" t="s">
        <v>3752</v>
      </c>
      <c r="D552" s="394" t="s">
        <v>3753</v>
      </c>
      <c r="E552" s="397">
        <v>93</v>
      </c>
      <c r="F552" s="397">
        <v>14229</v>
      </c>
      <c r="G552" s="394">
        <v>1</v>
      </c>
      <c r="H552" s="394">
        <v>153</v>
      </c>
      <c r="I552" s="397">
        <v>63</v>
      </c>
      <c r="J552" s="397">
        <v>9702</v>
      </c>
      <c r="K552" s="394">
        <v>0.68184693232131566</v>
      </c>
      <c r="L552" s="394">
        <v>154</v>
      </c>
      <c r="M552" s="397">
        <v>81</v>
      </c>
      <c r="N552" s="397">
        <v>12555</v>
      </c>
      <c r="O552" s="410">
        <v>0.88235294117647056</v>
      </c>
      <c r="P552" s="398">
        <v>155</v>
      </c>
    </row>
    <row r="553" spans="1:16" ht="14.4" customHeight="1" x14ac:dyDescent="0.3">
      <c r="A553" s="393" t="s">
        <v>3633</v>
      </c>
      <c r="B553" s="394" t="s">
        <v>3350</v>
      </c>
      <c r="C553" s="394" t="s">
        <v>3460</v>
      </c>
      <c r="D553" s="394" t="s">
        <v>3461</v>
      </c>
      <c r="E553" s="397">
        <v>2343</v>
      </c>
      <c r="F553" s="397">
        <v>0</v>
      </c>
      <c r="G553" s="394"/>
      <c r="H553" s="394">
        <v>0</v>
      </c>
      <c r="I553" s="397">
        <v>2476</v>
      </c>
      <c r="J553" s="397">
        <v>0</v>
      </c>
      <c r="K553" s="394"/>
      <c r="L553" s="394">
        <v>0</v>
      </c>
      <c r="M553" s="397">
        <v>2405</v>
      </c>
      <c r="N553" s="397">
        <v>0</v>
      </c>
      <c r="O553" s="410"/>
      <c r="P553" s="398">
        <v>0</v>
      </c>
    </row>
    <row r="554" spans="1:16" ht="14.4" customHeight="1" x14ac:dyDescent="0.3">
      <c r="A554" s="393" t="s">
        <v>3633</v>
      </c>
      <c r="B554" s="394" t="s">
        <v>3350</v>
      </c>
      <c r="C554" s="394" t="s">
        <v>3403</v>
      </c>
      <c r="D554" s="394" t="s">
        <v>3404</v>
      </c>
      <c r="E554" s="397">
        <v>63</v>
      </c>
      <c r="F554" s="397">
        <v>0</v>
      </c>
      <c r="G554" s="394"/>
      <c r="H554" s="394">
        <v>0</v>
      </c>
      <c r="I554" s="397">
        <v>82</v>
      </c>
      <c r="J554" s="397">
        <v>0</v>
      </c>
      <c r="K554" s="394"/>
      <c r="L554" s="394">
        <v>0</v>
      </c>
      <c r="M554" s="397">
        <v>129</v>
      </c>
      <c r="N554" s="397">
        <v>0</v>
      </c>
      <c r="O554" s="410"/>
      <c r="P554" s="398">
        <v>0</v>
      </c>
    </row>
    <row r="555" spans="1:16" ht="14.4" customHeight="1" x14ac:dyDescent="0.3">
      <c r="A555" s="393" t="s">
        <v>3633</v>
      </c>
      <c r="B555" s="394" t="s">
        <v>3350</v>
      </c>
      <c r="C555" s="394" t="s">
        <v>3405</v>
      </c>
      <c r="D555" s="394" t="s">
        <v>3406</v>
      </c>
      <c r="E555" s="397">
        <v>5804</v>
      </c>
      <c r="F555" s="397">
        <v>0</v>
      </c>
      <c r="G555" s="394"/>
      <c r="H555" s="394">
        <v>0</v>
      </c>
      <c r="I555" s="397">
        <v>5571</v>
      </c>
      <c r="J555" s="397">
        <v>0</v>
      </c>
      <c r="K555" s="394"/>
      <c r="L555" s="394">
        <v>0</v>
      </c>
      <c r="M555" s="397">
        <v>5854</v>
      </c>
      <c r="N555" s="397">
        <v>0</v>
      </c>
      <c r="O555" s="410"/>
      <c r="P555" s="398">
        <v>0</v>
      </c>
    </row>
    <row r="556" spans="1:16" ht="14.4" customHeight="1" x14ac:dyDescent="0.3">
      <c r="A556" s="393" t="s">
        <v>3633</v>
      </c>
      <c r="B556" s="394" t="s">
        <v>3350</v>
      </c>
      <c r="C556" s="394" t="s">
        <v>3629</v>
      </c>
      <c r="D556" s="394" t="s">
        <v>3630</v>
      </c>
      <c r="E556" s="397">
        <v>2</v>
      </c>
      <c r="F556" s="397">
        <v>0</v>
      </c>
      <c r="G556" s="394"/>
      <c r="H556" s="394">
        <v>0</v>
      </c>
      <c r="I556" s="397">
        <v>1</v>
      </c>
      <c r="J556" s="397">
        <v>0</v>
      </c>
      <c r="K556" s="394"/>
      <c r="L556" s="394">
        <v>0</v>
      </c>
      <c r="M556" s="397"/>
      <c r="N556" s="397"/>
      <c r="O556" s="410"/>
      <c r="P556" s="398"/>
    </row>
    <row r="557" spans="1:16" ht="14.4" customHeight="1" x14ac:dyDescent="0.3">
      <c r="A557" s="393" t="s">
        <v>3633</v>
      </c>
      <c r="B557" s="394" t="s">
        <v>3350</v>
      </c>
      <c r="C557" s="394" t="s">
        <v>3407</v>
      </c>
      <c r="D557" s="394" t="s">
        <v>3408</v>
      </c>
      <c r="E557" s="397">
        <v>0</v>
      </c>
      <c r="F557" s="397">
        <v>0</v>
      </c>
      <c r="G557" s="394"/>
      <c r="H557" s="394"/>
      <c r="I557" s="397">
        <v>0</v>
      </c>
      <c r="J557" s="397">
        <v>0</v>
      </c>
      <c r="K557" s="394"/>
      <c r="L557" s="394"/>
      <c r="M557" s="397"/>
      <c r="N557" s="397"/>
      <c r="O557" s="410"/>
      <c r="P557" s="398"/>
    </row>
    <row r="558" spans="1:16" ht="14.4" customHeight="1" x14ac:dyDescent="0.3">
      <c r="A558" s="393" t="s">
        <v>3754</v>
      </c>
      <c r="B558" s="394" t="s">
        <v>3232</v>
      </c>
      <c r="C558" s="394" t="s">
        <v>3239</v>
      </c>
      <c r="D558" s="394" t="s">
        <v>3240</v>
      </c>
      <c r="E558" s="397"/>
      <c r="F558" s="397"/>
      <c r="G558" s="394"/>
      <c r="H558" s="394"/>
      <c r="I558" s="397">
        <v>0.2</v>
      </c>
      <c r="J558" s="397">
        <v>20.04</v>
      </c>
      <c r="K558" s="394"/>
      <c r="L558" s="394">
        <v>100.19999999999999</v>
      </c>
      <c r="M558" s="397">
        <v>0.2</v>
      </c>
      <c r="N558" s="397">
        <v>18.23</v>
      </c>
      <c r="O558" s="410"/>
      <c r="P558" s="398">
        <v>91.149999999999991</v>
      </c>
    </row>
    <row r="559" spans="1:16" ht="14.4" customHeight="1" x14ac:dyDescent="0.3">
      <c r="A559" s="393" t="s">
        <v>3754</v>
      </c>
      <c r="B559" s="394" t="s">
        <v>3232</v>
      </c>
      <c r="C559" s="394" t="s">
        <v>3243</v>
      </c>
      <c r="D559" s="394" t="s">
        <v>3244</v>
      </c>
      <c r="E559" s="397">
        <v>10.8</v>
      </c>
      <c r="F559" s="397">
        <v>1427.7199999999998</v>
      </c>
      <c r="G559" s="394">
        <v>1</v>
      </c>
      <c r="H559" s="394">
        <v>132.19629629629628</v>
      </c>
      <c r="I559" s="397">
        <v>11.899999999999999</v>
      </c>
      <c r="J559" s="397">
        <v>1842.6299999999999</v>
      </c>
      <c r="K559" s="394">
        <v>1.2906102036813942</v>
      </c>
      <c r="L559" s="394">
        <v>154.84285714285716</v>
      </c>
      <c r="M559" s="397">
        <v>9</v>
      </c>
      <c r="N559" s="397">
        <v>1421.3400000000001</v>
      </c>
      <c r="O559" s="410">
        <v>0.9955313366766595</v>
      </c>
      <c r="P559" s="398">
        <v>157.92666666666668</v>
      </c>
    </row>
    <row r="560" spans="1:16" ht="14.4" customHeight="1" x14ac:dyDescent="0.3">
      <c r="A560" s="393" t="s">
        <v>3754</v>
      </c>
      <c r="B560" s="394" t="s">
        <v>3232</v>
      </c>
      <c r="C560" s="394" t="s">
        <v>3255</v>
      </c>
      <c r="D560" s="394" t="s">
        <v>3256</v>
      </c>
      <c r="E560" s="397">
        <v>0.1</v>
      </c>
      <c r="F560" s="397">
        <v>6.42</v>
      </c>
      <c r="G560" s="394">
        <v>1</v>
      </c>
      <c r="H560" s="394">
        <v>64.199999999999989</v>
      </c>
      <c r="I560" s="397"/>
      <c r="J560" s="397"/>
      <c r="K560" s="394"/>
      <c r="L560" s="394"/>
      <c r="M560" s="397"/>
      <c r="N560" s="397"/>
      <c r="O560" s="410"/>
      <c r="P560" s="398"/>
    </row>
    <row r="561" spans="1:16" ht="14.4" customHeight="1" x14ac:dyDescent="0.3">
      <c r="A561" s="393" t="s">
        <v>3754</v>
      </c>
      <c r="B561" s="394" t="s">
        <v>3232</v>
      </c>
      <c r="C561" s="394" t="s">
        <v>3257</v>
      </c>
      <c r="D561" s="394" t="s">
        <v>3258</v>
      </c>
      <c r="E561" s="397">
        <v>1.4</v>
      </c>
      <c r="F561" s="397">
        <v>87.259999999999991</v>
      </c>
      <c r="G561" s="394">
        <v>1</v>
      </c>
      <c r="H561" s="394">
        <v>62.328571428571429</v>
      </c>
      <c r="I561" s="397"/>
      <c r="J561" s="397"/>
      <c r="K561" s="394"/>
      <c r="L561" s="394"/>
      <c r="M561" s="397"/>
      <c r="N561" s="397"/>
      <c r="O561" s="410"/>
      <c r="P561" s="398"/>
    </row>
    <row r="562" spans="1:16" ht="14.4" customHeight="1" x14ac:dyDescent="0.3">
      <c r="A562" s="393" t="s">
        <v>3754</v>
      </c>
      <c r="B562" s="394" t="s">
        <v>3232</v>
      </c>
      <c r="C562" s="394" t="s">
        <v>3259</v>
      </c>
      <c r="D562" s="394" t="s">
        <v>3260</v>
      </c>
      <c r="E562" s="397">
        <v>7.6999999999999993</v>
      </c>
      <c r="F562" s="397">
        <v>771.00999999999988</v>
      </c>
      <c r="G562" s="394">
        <v>1</v>
      </c>
      <c r="H562" s="394">
        <v>100.13116883116882</v>
      </c>
      <c r="I562" s="397">
        <v>7.6999999999999993</v>
      </c>
      <c r="J562" s="397">
        <v>804.89</v>
      </c>
      <c r="K562" s="394">
        <v>1.043942361318271</v>
      </c>
      <c r="L562" s="394">
        <v>104.53116883116884</v>
      </c>
      <c r="M562" s="397">
        <v>4.7</v>
      </c>
      <c r="N562" s="397">
        <v>495.55999999999995</v>
      </c>
      <c r="O562" s="410">
        <v>0.6427413392822402</v>
      </c>
      <c r="P562" s="398">
        <v>105.43829787234041</v>
      </c>
    </row>
    <row r="563" spans="1:16" ht="14.4" customHeight="1" x14ac:dyDescent="0.3">
      <c r="A563" s="393" t="s">
        <v>3754</v>
      </c>
      <c r="B563" s="394" t="s">
        <v>3232</v>
      </c>
      <c r="C563" s="394" t="s">
        <v>3265</v>
      </c>
      <c r="D563" s="394" t="s">
        <v>3266</v>
      </c>
      <c r="E563" s="397"/>
      <c r="F563" s="397"/>
      <c r="G563" s="394"/>
      <c r="H563" s="394"/>
      <c r="I563" s="397">
        <v>0.1</v>
      </c>
      <c r="J563" s="397">
        <v>39.81</v>
      </c>
      <c r="K563" s="394"/>
      <c r="L563" s="394">
        <v>398.1</v>
      </c>
      <c r="M563" s="397"/>
      <c r="N563" s="397"/>
      <c r="O563" s="410"/>
      <c r="P563" s="398"/>
    </row>
    <row r="564" spans="1:16" ht="14.4" customHeight="1" x14ac:dyDescent="0.3">
      <c r="A564" s="393" t="s">
        <v>3754</v>
      </c>
      <c r="B564" s="394" t="s">
        <v>3232</v>
      </c>
      <c r="C564" s="394" t="s">
        <v>3269</v>
      </c>
      <c r="D564" s="394" t="s">
        <v>3270</v>
      </c>
      <c r="E564" s="397">
        <v>1.5</v>
      </c>
      <c r="F564" s="397">
        <v>140.96</v>
      </c>
      <c r="G564" s="394">
        <v>1</v>
      </c>
      <c r="H564" s="394">
        <v>93.973333333333343</v>
      </c>
      <c r="I564" s="397">
        <v>3.25</v>
      </c>
      <c r="J564" s="397">
        <v>318.82</v>
      </c>
      <c r="K564" s="394">
        <v>2.2617763904653803</v>
      </c>
      <c r="L564" s="394">
        <v>98.098461538461535</v>
      </c>
      <c r="M564" s="397">
        <v>2.75</v>
      </c>
      <c r="N564" s="397">
        <v>272.14</v>
      </c>
      <c r="O564" s="410">
        <v>1.9306186152099885</v>
      </c>
      <c r="P564" s="398">
        <v>98.96</v>
      </c>
    </row>
    <row r="565" spans="1:16" ht="14.4" customHeight="1" x14ac:dyDescent="0.3">
      <c r="A565" s="393" t="s">
        <v>3754</v>
      </c>
      <c r="B565" s="394" t="s">
        <v>3232</v>
      </c>
      <c r="C565" s="394" t="s">
        <v>3273</v>
      </c>
      <c r="D565" s="394" t="s">
        <v>3274</v>
      </c>
      <c r="E565" s="397"/>
      <c r="F565" s="397"/>
      <c r="G565" s="394"/>
      <c r="H565" s="394"/>
      <c r="I565" s="397"/>
      <c r="J565" s="397"/>
      <c r="K565" s="394"/>
      <c r="L565" s="394"/>
      <c r="M565" s="397">
        <v>0.16</v>
      </c>
      <c r="N565" s="397">
        <v>21</v>
      </c>
      <c r="O565" s="410"/>
      <c r="P565" s="398">
        <v>131.25</v>
      </c>
    </row>
    <row r="566" spans="1:16" ht="14.4" customHeight="1" x14ac:dyDescent="0.3">
      <c r="A566" s="393" t="s">
        <v>3754</v>
      </c>
      <c r="B566" s="394" t="s">
        <v>3232</v>
      </c>
      <c r="C566" s="394" t="s">
        <v>3279</v>
      </c>
      <c r="D566" s="394" t="s">
        <v>3280</v>
      </c>
      <c r="E566" s="397">
        <v>1</v>
      </c>
      <c r="F566" s="397">
        <v>46.26</v>
      </c>
      <c r="G566" s="394">
        <v>1</v>
      </c>
      <c r="H566" s="394">
        <v>46.26</v>
      </c>
      <c r="I566" s="397"/>
      <c r="J566" s="397"/>
      <c r="K566" s="394"/>
      <c r="L566" s="394"/>
      <c r="M566" s="397">
        <v>1</v>
      </c>
      <c r="N566" s="397">
        <v>50.95</v>
      </c>
      <c r="O566" s="410">
        <v>1.1013834846519672</v>
      </c>
      <c r="P566" s="398">
        <v>50.95</v>
      </c>
    </row>
    <row r="567" spans="1:16" ht="14.4" customHeight="1" x14ac:dyDescent="0.3">
      <c r="A567" s="393" t="s">
        <v>3754</v>
      </c>
      <c r="B567" s="394" t="s">
        <v>3232</v>
      </c>
      <c r="C567" s="394" t="s">
        <v>3286</v>
      </c>
      <c r="D567" s="394" t="s">
        <v>3287</v>
      </c>
      <c r="E567" s="397">
        <v>1.4000000000000001</v>
      </c>
      <c r="F567" s="397">
        <v>51.94</v>
      </c>
      <c r="G567" s="394">
        <v>1</v>
      </c>
      <c r="H567" s="394">
        <v>37.099999999999994</v>
      </c>
      <c r="I567" s="397">
        <v>2.4000000000000004</v>
      </c>
      <c r="J567" s="397">
        <v>93</v>
      </c>
      <c r="K567" s="394">
        <v>1.7905275317674241</v>
      </c>
      <c r="L567" s="394">
        <v>38.749999999999993</v>
      </c>
      <c r="M567" s="397">
        <v>3.2</v>
      </c>
      <c r="N567" s="397">
        <v>103.68000000000002</v>
      </c>
      <c r="O567" s="410">
        <v>1.99614940315749</v>
      </c>
      <c r="P567" s="398">
        <v>32.400000000000006</v>
      </c>
    </row>
    <row r="568" spans="1:16" ht="14.4" customHeight="1" x14ac:dyDescent="0.3">
      <c r="A568" s="393" t="s">
        <v>3754</v>
      </c>
      <c r="B568" s="394" t="s">
        <v>3232</v>
      </c>
      <c r="C568" s="394" t="s">
        <v>3291</v>
      </c>
      <c r="D568" s="394" t="s">
        <v>3292</v>
      </c>
      <c r="E568" s="397">
        <v>1</v>
      </c>
      <c r="F568" s="397">
        <v>15.11</v>
      </c>
      <c r="G568" s="394">
        <v>1</v>
      </c>
      <c r="H568" s="394">
        <v>15.11</v>
      </c>
      <c r="I568" s="397"/>
      <c r="J568" s="397"/>
      <c r="K568" s="394"/>
      <c r="L568" s="394"/>
      <c r="M568" s="397"/>
      <c r="N568" s="397"/>
      <c r="O568" s="410"/>
      <c r="P568" s="398"/>
    </row>
    <row r="569" spans="1:16" ht="14.4" customHeight="1" x14ac:dyDescent="0.3">
      <c r="A569" s="393" t="s">
        <v>3754</v>
      </c>
      <c r="B569" s="394" t="s">
        <v>3232</v>
      </c>
      <c r="C569" s="394" t="s">
        <v>3295</v>
      </c>
      <c r="D569" s="394" t="s">
        <v>3296</v>
      </c>
      <c r="E569" s="397"/>
      <c r="F569" s="397"/>
      <c r="G569" s="394"/>
      <c r="H569" s="394"/>
      <c r="I569" s="397"/>
      <c r="J569" s="397"/>
      <c r="K569" s="394"/>
      <c r="L569" s="394"/>
      <c r="M569" s="397">
        <v>1.3000000000000003</v>
      </c>
      <c r="N569" s="397">
        <v>101.60000000000001</v>
      </c>
      <c r="O569" s="410"/>
      <c r="P569" s="398">
        <v>78.153846153846146</v>
      </c>
    </row>
    <row r="570" spans="1:16" ht="14.4" customHeight="1" x14ac:dyDescent="0.3">
      <c r="A570" s="393" t="s">
        <v>3754</v>
      </c>
      <c r="B570" s="394" t="s">
        <v>3232</v>
      </c>
      <c r="C570" s="394" t="s">
        <v>3755</v>
      </c>
      <c r="D570" s="394" t="s">
        <v>3756</v>
      </c>
      <c r="E570" s="397">
        <v>0.1</v>
      </c>
      <c r="F570" s="397">
        <v>522.26</v>
      </c>
      <c r="G570" s="394">
        <v>1</v>
      </c>
      <c r="H570" s="394">
        <v>5222.5999999999995</v>
      </c>
      <c r="I570" s="397"/>
      <c r="J570" s="397"/>
      <c r="K570" s="394"/>
      <c r="L570" s="394"/>
      <c r="M570" s="397"/>
      <c r="N570" s="397"/>
      <c r="O570" s="410"/>
      <c r="P570" s="398"/>
    </row>
    <row r="571" spans="1:16" ht="14.4" customHeight="1" x14ac:dyDescent="0.3">
      <c r="A571" s="393" t="s">
        <v>3754</v>
      </c>
      <c r="B571" s="394" t="s">
        <v>3232</v>
      </c>
      <c r="C571" s="394" t="s">
        <v>3302</v>
      </c>
      <c r="D571" s="394" t="s">
        <v>3292</v>
      </c>
      <c r="E571" s="397">
        <v>7</v>
      </c>
      <c r="F571" s="397">
        <v>89.310000000000016</v>
      </c>
      <c r="G571" s="394">
        <v>1</v>
      </c>
      <c r="H571" s="394">
        <v>12.758571428571431</v>
      </c>
      <c r="I571" s="397">
        <v>2</v>
      </c>
      <c r="J571" s="397">
        <v>17.72</v>
      </c>
      <c r="K571" s="394">
        <v>0.19841003247116779</v>
      </c>
      <c r="L571" s="394">
        <v>8.86</v>
      </c>
      <c r="M571" s="397">
        <v>9</v>
      </c>
      <c r="N571" s="397">
        <v>34.020000000000003</v>
      </c>
      <c r="O571" s="410">
        <v>0.38092038965401409</v>
      </c>
      <c r="P571" s="398">
        <v>3.7800000000000002</v>
      </c>
    </row>
    <row r="572" spans="1:16" ht="14.4" customHeight="1" x14ac:dyDescent="0.3">
      <c r="A572" s="393" t="s">
        <v>3754</v>
      </c>
      <c r="B572" s="394" t="s">
        <v>3232</v>
      </c>
      <c r="C572" s="394" t="s">
        <v>3303</v>
      </c>
      <c r="D572" s="394" t="s">
        <v>3292</v>
      </c>
      <c r="E572" s="397">
        <v>2</v>
      </c>
      <c r="F572" s="397">
        <v>28.28</v>
      </c>
      <c r="G572" s="394">
        <v>1</v>
      </c>
      <c r="H572" s="394">
        <v>14.14</v>
      </c>
      <c r="I572" s="397">
        <v>5</v>
      </c>
      <c r="J572" s="397">
        <v>89.029999999999987</v>
      </c>
      <c r="K572" s="394">
        <v>3.1481612446958978</v>
      </c>
      <c r="L572" s="394">
        <v>17.805999999999997</v>
      </c>
      <c r="M572" s="397"/>
      <c r="N572" s="397"/>
      <c r="O572" s="410"/>
      <c r="P572" s="398"/>
    </row>
    <row r="573" spans="1:16" ht="14.4" customHeight="1" x14ac:dyDescent="0.3">
      <c r="A573" s="393" t="s">
        <v>3754</v>
      </c>
      <c r="B573" s="394" t="s">
        <v>3232</v>
      </c>
      <c r="C573" s="394" t="s">
        <v>3314</v>
      </c>
      <c r="D573" s="394" t="s">
        <v>3315</v>
      </c>
      <c r="E573" s="397">
        <v>0.2</v>
      </c>
      <c r="F573" s="397">
        <v>13.85</v>
      </c>
      <c r="G573" s="394">
        <v>1</v>
      </c>
      <c r="H573" s="394">
        <v>69.25</v>
      </c>
      <c r="I573" s="397"/>
      <c r="J573" s="397"/>
      <c r="K573" s="394"/>
      <c r="L573" s="394"/>
      <c r="M573" s="397">
        <v>1.2</v>
      </c>
      <c r="N573" s="397">
        <v>86.3</v>
      </c>
      <c r="O573" s="410">
        <v>6.231046931407942</v>
      </c>
      <c r="P573" s="398">
        <v>71.916666666666671</v>
      </c>
    </row>
    <row r="574" spans="1:16" ht="14.4" customHeight="1" x14ac:dyDescent="0.3">
      <c r="A574" s="393" t="s">
        <v>3754</v>
      </c>
      <c r="B574" s="394" t="s">
        <v>3232</v>
      </c>
      <c r="C574" s="394" t="s">
        <v>3318</v>
      </c>
      <c r="D574" s="394" t="s">
        <v>3319</v>
      </c>
      <c r="E574" s="397">
        <v>0.4</v>
      </c>
      <c r="F574" s="397">
        <v>21.01</v>
      </c>
      <c r="G574" s="394">
        <v>1</v>
      </c>
      <c r="H574" s="394">
        <v>52.524999999999999</v>
      </c>
      <c r="I574" s="397">
        <v>2.8000000000000007</v>
      </c>
      <c r="J574" s="397">
        <v>171.67000000000002</v>
      </c>
      <c r="K574" s="394">
        <v>8.1708710138029517</v>
      </c>
      <c r="L574" s="394">
        <v>61.310714285714276</v>
      </c>
      <c r="M574" s="397">
        <v>1</v>
      </c>
      <c r="N574" s="397">
        <v>62.699999999999996</v>
      </c>
      <c r="O574" s="410">
        <v>2.984293193717277</v>
      </c>
      <c r="P574" s="398">
        <v>62.699999999999996</v>
      </c>
    </row>
    <row r="575" spans="1:16" ht="14.4" customHeight="1" x14ac:dyDescent="0.3">
      <c r="A575" s="393" t="s">
        <v>3754</v>
      </c>
      <c r="B575" s="394" t="s">
        <v>3548</v>
      </c>
      <c r="C575" s="394" t="s">
        <v>3757</v>
      </c>
      <c r="D575" s="394" t="s">
        <v>3758</v>
      </c>
      <c r="E575" s="397">
        <v>1</v>
      </c>
      <c r="F575" s="397">
        <v>202.4</v>
      </c>
      <c r="G575" s="394">
        <v>1</v>
      </c>
      <c r="H575" s="394">
        <v>202.4</v>
      </c>
      <c r="I575" s="397"/>
      <c r="J575" s="397"/>
      <c r="K575" s="394"/>
      <c r="L575" s="394"/>
      <c r="M575" s="397"/>
      <c r="N575" s="397"/>
      <c r="O575" s="410"/>
      <c r="P575" s="398"/>
    </row>
    <row r="576" spans="1:16" ht="14.4" customHeight="1" x14ac:dyDescent="0.3">
      <c r="A576" s="393" t="s">
        <v>3754</v>
      </c>
      <c r="B576" s="394" t="s">
        <v>3548</v>
      </c>
      <c r="C576" s="394" t="s">
        <v>3759</v>
      </c>
      <c r="D576" s="394" t="s">
        <v>3760</v>
      </c>
      <c r="E576" s="397">
        <v>1</v>
      </c>
      <c r="F576" s="397">
        <v>740</v>
      </c>
      <c r="G576" s="394">
        <v>1</v>
      </c>
      <c r="H576" s="394">
        <v>740</v>
      </c>
      <c r="I576" s="397"/>
      <c r="J576" s="397"/>
      <c r="K576" s="394"/>
      <c r="L576" s="394"/>
      <c r="M576" s="397"/>
      <c r="N576" s="397"/>
      <c r="O576" s="410"/>
      <c r="P576" s="398"/>
    </row>
    <row r="577" spans="1:16" ht="14.4" customHeight="1" x14ac:dyDescent="0.3">
      <c r="A577" s="393" t="s">
        <v>3754</v>
      </c>
      <c r="B577" s="394" t="s">
        <v>3350</v>
      </c>
      <c r="C577" s="394" t="s">
        <v>3359</v>
      </c>
      <c r="D577" s="394" t="s">
        <v>3360</v>
      </c>
      <c r="E577" s="397"/>
      <c r="F577" s="397"/>
      <c r="G577" s="394"/>
      <c r="H577" s="394"/>
      <c r="I577" s="397">
        <v>1</v>
      </c>
      <c r="J577" s="397">
        <v>115</v>
      </c>
      <c r="K577" s="394"/>
      <c r="L577" s="394">
        <v>115</v>
      </c>
      <c r="M577" s="397">
        <v>2</v>
      </c>
      <c r="N577" s="397">
        <v>228</v>
      </c>
      <c r="O577" s="410"/>
      <c r="P577" s="398">
        <v>114</v>
      </c>
    </row>
    <row r="578" spans="1:16" ht="14.4" customHeight="1" x14ac:dyDescent="0.3">
      <c r="A578" s="393" t="s">
        <v>3754</v>
      </c>
      <c r="B578" s="394" t="s">
        <v>3350</v>
      </c>
      <c r="C578" s="394" t="s">
        <v>3363</v>
      </c>
      <c r="D578" s="394" t="s">
        <v>3364</v>
      </c>
      <c r="E578" s="397"/>
      <c r="F578" s="397"/>
      <c r="G578" s="394"/>
      <c r="H578" s="394"/>
      <c r="I578" s="397"/>
      <c r="J578" s="397"/>
      <c r="K578" s="394"/>
      <c r="L578" s="394"/>
      <c r="M578" s="397">
        <v>25</v>
      </c>
      <c r="N578" s="397">
        <v>875</v>
      </c>
      <c r="O578" s="410"/>
      <c r="P578" s="398">
        <v>35</v>
      </c>
    </row>
    <row r="579" spans="1:16" ht="14.4" customHeight="1" x14ac:dyDescent="0.3">
      <c r="A579" s="393" t="s">
        <v>3754</v>
      </c>
      <c r="B579" s="394" t="s">
        <v>3350</v>
      </c>
      <c r="C579" s="394" t="s">
        <v>3761</v>
      </c>
      <c r="D579" s="394" t="s">
        <v>3762</v>
      </c>
      <c r="E579" s="397"/>
      <c r="F579" s="397"/>
      <c r="G579" s="394"/>
      <c r="H579" s="394"/>
      <c r="I579" s="397">
        <v>1</v>
      </c>
      <c r="J579" s="397">
        <v>276</v>
      </c>
      <c r="K579" s="394"/>
      <c r="L579" s="394">
        <v>276</v>
      </c>
      <c r="M579" s="397">
        <v>1</v>
      </c>
      <c r="N579" s="397">
        <v>277</v>
      </c>
      <c r="O579" s="410"/>
      <c r="P579" s="398">
        <v>277</v>
      </c>
    </row>
    <row r="580" spans="1:16" ht="14.4" customHeight="1" x14ac:dyDescent="0.3">
      <c r="A580" s="393" t="s">
        <v>3754</v>
      </c>
      <c r="B580" s="394" t="s">
        <v>3350</v>
      </c>
      <c r="C580" s="394" t="s">
        <v>3365</v>
      </c>
      <c r="D580" s="394" t="s">
        <v>3366</v>
      </c>
      <c r="E580" s="397"/>
      <c r="F580" s="397"/>
      <c r="G580" s="394"/>
      <c r="H580" s="394"/>
      <c r="I580" s="397"/>
      <c r="J580" s="397"/>
      <c r="K580" s="394"/>
      <c r="L580" s="394"/>
      <c r="M580" s="397">
        <v>6</v>
      </c>
      <c r="N580" s="397">
        <v>210</v>
      </c>
      <c r="O580" s="410"/>
      <c r="P580" s="398">
        <v>35</v>
      </c>
    </row>
    <row r="581" spans="1:16" ht="14.4" customHeight="1" x14ac:dyDescent="0.3">
      <c r="A581" s="393" t="s">
        <v>3754</v>
      </c>
      <c r="B581" s="394" t="s">
        <v>3350</v>
      </c>
      <c r="C581" s="394" t="s">
        <v>3763</v>
      </c>
      <c r="D581" s="394" t="s">
        <v>3764</v>
      </c>
      <c r="E581" s="397">
        <v>59</v>
      </c>
      <c r="F581" s="397">
        <v>9853</v>
      </c>
      <c r="G581" s="394">
        <v>1</v>
      </c>
      <c r="H581" s="394">
        <v>167</v>
      </c>
      <c r="I581" s="397">
        <v>44</v>
      </c>
      <c r="J581" s="397">
        <v>7348</v>
      </c>
      <c r="K581" s="394">
        <v>0.74576271186440679</v>
      </c>
      <c r="L581" s="394">
        <v>167</v>
      </c>
      <c r="M581" s="397">
        <v>44</v>
      </c>
      <c r="N581" s="397">
        <v>6424</v>
      </c>
      <c r="O581" s="410">
        <v>0.6519841672587029</v>
      </c>
      <c r="P581" s="398">
        <v>146</v>
      </c>
    </row>
    <row r="582" spans="1:16" ht="14.4" customHeight="1" x14ac:dyDescent="0.3">
      <c r="A582" s="393" t="s">
        <v>3754</v>
      </c>
      <c r="B582" s="394" t="s">
        <v>3350</v>
      </c>
      <c r="C582" s="394" t="s">
        <v>3765</v>
      </c>
      <c r="D582" s="394" t="s">
        <v>3766</v>
      </c>
      <c r="E582" s="397">
        <v>21</v>
      </c>
      <c r="F582" s="397">
        <v>4515</v>
      </c>
      <c r="G582" s="394">
        <v>1</v>
      </c>
      <c r="H582" s="394">
        <v>215</v>
      </c>
      <c r="I582" s="397">
        <v>12</v>
      </c>
      <c r="J582" s="397">
        <v>2580</v>
      </c>
      <c r="K582" s="394">
        <v>0.5714285714285714</v>
      </c>
      <c r="L582" s="394">
        <v>215</v>
      </c>
      <c r="M582" s="397">
        <v>4</v>
      </c>
      <c r="N582" s="397">
        <v>776</v>
      </c>
      <c r="O582" s="410">
        <v>0.17187153931339977</v>
      </c>
      <c r="P582" s="398">
        <v>194</v>
      </c>
    </row>
    <row r="583" spans="1:16" ht="14.4" customHeight="1" x14ac:dyDescent="0.3">
      <c r="A583" s="393" t="s">
        <v>3754</v>
      </c>
      <c r="B583" s="394" t="s">
        <v>3350</v>
      </c>
      <c r="C583" s="394" t="s">
        <v>3767</v>
      </c>
      <c r="D583" s="394" t="s">
        <v>3768</v>
      </c>
      <c r="E583" s="397">
        <v>1772</v>
      </c>
      <c r="F583" s="397">
        <v>549320</v>
      </c>
      <c r="G583" s="394">
        <v>1</v>
      </c>
      <c r="H583" s="394">
        <v>310</v>
      </c>
      <c r="I583" s="397">
        <v>1933</v>
      </c>
      <c r="J583" s="397">
        <v>603096</v>
      </c>
      <c r="K583" s="394">
        <v>1.0978955799898056</v>
      </c>
      <c r="L583" s="394">
        <v>312</v>
      </c>
      <c r="M583" s="397">
        <v>2044</v>
      </c>
      <c r="N583" s="397">
        <v>594804</v>
      </c>
      <c r="O583" s="410">
        <v>1.0828005534114906</v>
      </c>
      <c r="P583" s="398">
        <v>291</v>
      </c>
    </row>
    <row r="584" spans="1:16" ht="14.4" customHeight="1" x14ac:dyDescent="0.3">
      <c r="A584" s="393" t="s">
        <v>3754</v>
      </c>
      <c r="B584" s="394" t="s">
        <v>3350</v>
      </c>
      <c r="C584" s="394" t="s">
        <v>3373</v>
      </c>
      <c r="D584" s="394" t="s">
        <v>3374</v>
      </c>
      <c r="E584" s="397">
        <v>1</v>
      </c>
      <c r="F584" s="397">
        <v>102</v>
      </c>
      <c r="G584" s="394">
        <v>1</v>
      </c>
      <c r="H584" s="394">
        <v>102</v>
      </c>
      <c r="I584" s="397"/>
      <c r="J584" s="397"/>
      <c r="K584" s="394"/>
      <c r="L584" s="394"/>
      <c r="M584" s="397"/>
      <c r="N584" s="397"/>
      <c r="O584" s="410"/>
      <c r="P584" s="398"/>
    </row>
    <row r="585" spans="1:16" ht="14.4" customHeight="1" x14ac:dyDescent="0.3">
      <c r="A585" s="393" t="s">
        <v>3754</v>
      </c>
      <c r="B585" s="394" t="s">
        <v>3350</v>
      </c>
      <c r="C585" s="394" t="s">
        <v>3375</v>
      </c>
      <c r="D585" s="394" t="s">
        <v>3376</v>
      </c>
      <c r="E585" s="397">
        <v>197</v>
      </c>
      <c r="F585" s="397">
        <v>3743</v>
      </c>
      <c r="G585" s="394">
        <v>1</v>
      </c>
      <c r="H585" s="394">
        <v>19</v>
      </c>
      <c r="I585" s="397">
        <v>162</v>
      </c>
      <c r="J585" s="397">
        <v>3078</v>
      </c>
      <c r="K585" s="394">
        <v>0.82233502538071068</v>
      </c>
      <c r="L585" s="394">
        <v>19</v>
      </c>
      <c r="M585" s="397">
        <v>199</v>
      </c>
      <c r="N585" s="397">
        <v>5970</v>
      </c>
      <c r="O585" s="410">
        <v>1.5949772909430937</v>
      </c>
      <c r="P585" s="398">
        <v>30</v>
      </c>
    </row>
    <row r="586" spans="1:16" ht="14.4" customHeight="1" x14ac:dyDescent="0.3">
      <c r="A586" s="393" t="s">
        <v>3754</v>
      </c>
      <c r="B586" s="394" t="s">
        <v>3350</v>
      </c>
      <c r="C586" s="394" t="s">
        <v>3377</v>
      </c>
      <c r="D586" s="394" t="s">
        <v>3378</v>
      </c>
      <c r="E586" s="397"/>
      <c r="F586" s="397"/>
      <c r="G586" s="394"/>
      <c r="H586" s="394"/>
      <c r="I586" s="397">
        <v>1</v>
      </c>
      <c r="J586" s="397">
        <v>72</v>
      </c>
      <c r="K586" s="394"/>
      <c r="L586" s="394">
        <v>72</v>
      </c>
      <c r="M586" s="397"/>
      <c r="N586" s="397"/>
      <c r="O586" s="410"/>
      <c r="P586" s="398"/>
    </row>
    <row r="587" spans="1:16" ht="14.4" customHeight="1" x14ac:dyDescent="0.3">
      <c r="A587" s="393" t="s">
        <v>3754</v>
      </c>
      <c r="B587" s="394" t="s">
        <v>3350</v>
      </c>
      <c r="C587" s="394" t="s">
        <v>3379</v>
      </c>
      <c r="D587" s="394" t="s">
        <v>3380</v>
      </c>
      <c r="E587" s="397">
        <v>12</v>
      </c>
      <c r="F587" s="397">
        <v>672</v>
      </c>
      <c r="G587" s="394">
        <v>1</v>
      </c>
      <c r="H587" s="394">
        <v>56</v>
      </c>
      <c r="I587" s="397">
        <v>5</v>
      </c>
      <c r="J587" s="397">
        <v>280</v>
      </c>
      <c r="K587" s="394">
        <v>0.41666666666666669</v>
      </c>
      <c r="L587" s="394">
        <v>56</v>
      </c>
      <c r="M587" s="397">
        <v>8</v>
      </c>
      <c r="N587" s="397">
        <v>448</v>
      </c>
      <c r="O587" s="410">
        <v>0.66666666666666663</v>
      </c>
      <c r="P587" s="398">
        <v>56</v>
      </c>
    </row>
    <row r="588" spans="1:16" ht="14.4" customHeight="1" x14ac:dyDescent="0.3">
      <c r="A588" s="393" t="s">
        <v>3754</v>
      </c>
      <c r="B588" s="394" t="s">
        <v>3350</v>
      </c>
      <c r="C588" s="394" t="s">
        <v>3383</v>
      </c>
      <c r="D588" s="394" t="s">
        <v>3384</v>
      </c>
      <c r="E588" s="397">
        <v>20</v>
      </c>
      <c r="F588" s="397">
        <v>2780</v>
      </c>
      <c r="G588" s="394">
        <v>1</v>
      </c>
      <c r="H588" s="394">
        <v>139</v>
      </c>
      <c r="I588" s="397">
        <v>40</v>
      </c>
      <c r="J588" s="397">
        <v>5640</v>
      </c>
      <c r="K588" s="394">
        <v>2.028776978417266</v>
      </c>
      <c r="L588" s="394">
        <v>141</v>
      </c>
      <c r="M588" s="397">
        <v>50</v>
      </c>
      <c r="N588" s="397">
        <v>7050</v>
      </c>
      <c r="O588" s="410">
        <v>2.535971223021583</v>
      </c>
      <c r="P588" s="398">
        <v>141</v>
      </c>
    </row>
    <row r="589" spans="1:16" ht="14.4" customHeight="1" x14ac:dyDescent="0.3">
      <c r="A589" s="393" t="s">
        <v>3754</v>
      </c>
      <c r="B589" s="394" t="s">
        <v>3350</v>
      </c>
      <c r="C589" s="394" t="s">
        <v>3385</v>
      </c>
      <c r="D589" s="394" t="s">
        <v>3386</v>
      </c>
      <c r="E589" s="397">
        <v>3</v>
      </c>
      <c r="F589" s="397">
        <v>225</v>
      </c>
      <c r="G589" s="394">
        <v>1</v>
      </c>
      <c r="H589" s="394">
        <v>75</v>
      </c>
      <c r="I589" s="397">
        <v>8</v>
      </c>
      <c r="J589" s="397">
        <v>600</v>
      </c>
      <c r="K589" s="394">
        <v>2.6666666666666665</v>
      </c>
      <c r="L589" s="394">
        <v>75</v>
      </c>
      <c r="M589" s="397">
        <v>18</v>
      </c>
      <c r="N589" s="397">
        <v>1458</v>
      </c>
      <c r="O589" s="410">
        <v>6.48</v>
      </c>
      <c r="P589" s="398">
        <v>81</v>
      </c>
    </row>
    <row r="590" spans="1:16" ht="14.4" customHeight="1" x14ac:dyDescent="0.3">
      <c r="A590" s="393" t="s">
        <v>3754</v>
      </c>
      <c r="B590" s="394" t="s">
        <v>3350</v>
      </c>
      <c r="C590" s="394" t="s">
        <v>3387</v>
      </c>
      <c r="D590" s="394" t="s">
        <v>3388</v>
      </c>
      <c r="E590" s="397"/>
      <c r="F590" s="397"/>
      <c r="G590" s="394"/>
      <c r="H590" s="394"/>
      <c r="I590" s="397"/>
      <c r="J590" s="397"/>
      <c r="K590" s="394"/>
      <c r="L590" s="394"/>
      <c r="M590" s="397">
        <v>4</v>
      </c>
      <c r="N590" s="397">
        <v>320</v>
      </c>
      <c r="O590" s="410"/>
      <c r="P590" s="398">
        <v>80</v>
      </c>
    </row>
    <row r="591" spans="1:16" ht="14.4" customHeight="1" x14ac:dyDescent="0.3">
      <c r="A591" s="393" t="s">
        <v>3754</v>
      </c>
      <c r="B591" s="394" t="s">
        <v>3350</v>
      </c>
      <c r="C591" s="394" t="s">
        <v>3560</v>
      </c>
      <c r="D591" s="394" t="s">
        <v>3561</v>
      </c>
      <c r="E591" s="397"/>
      <c r="F591" s="397"/>
      <c r="G591" s="394"/>
      <c r="H591" s="394"/>
      <c r="I591" s="397">
        <v>2</v>
      </c>
      <c r="J591" s="397">
        <v>262</v>
      </c>
      <c r="K591" s="394"/>
      <c r="L591" s="394">
        <v>131</v>
      </c>
      <c r="M591" s="397">
        <v>1</v>
      </c>
      <c r="N591" s="397">
        <v>103</v>
      </c>
      <c r="O591" s="410"/>
      <c r="P591" s="398">
        <v>103</v>
      </c>
    </row>
    <row r="592" spans="1:16" ht="14.4" customHeight="1" x14ac:dyDescent="0.3">
      <c r="A592" s="393" t="s">
        <v>3754</v>
      </c>
      <c r="B592" s="394" t="s">
        <v>3350</v>
      </c>
      <c r="C592" s="394" t="s">
        <v>3393</v>
      </c>
      <c r="D592" s="394" t="s">
        <v>3394</v>
      </c>
      <c r="E592" s="397">
        <v>111</v>
      </c>
      <c r="F592" s="397">
        <v>3774</v>
      </c>
      <c r="G592" s="394">
        <v>1</v>
      </c>
      <c r="H592" s="394">
        <v>34</v>
      </c>
      <c r="I592" s="397">
        <v>97</v>
      </c>
      <c r="J592" s="397">
        <v>3298</v>
      </c>
      <c r="K592" s="394">
        <v>0.87387387387387383</v>
      </c>
      <c r="L592" s="394">
        <v>34</v>
      </c>
      <c r="M592" s="397">
        <v>104</v>
      </c>
      <c r="N592" s="397">
        <v>3536</v>
      </c>
      <c r="O592" s="410">
        <v>0.93693693693693691</v>
      </c>
      <c r="P592" s="398">
        <v>34</v>
      </c>
    </row>
    <row r="593" spans="1:16" ht="14.4" customHeight="1" x14ac:dyDescent="0.3">
      <c r="A593" s="393" t="s">
        <v>3754</v>
      </c>
      <c r="B593" s="394" t="s">
        <v>3350</v>
      </c>
      <c r="C593" s="394" t="s">
        <v>3472</v>
      </c>
      <c r="D593" s="394" t="s">
        <v>3473</v>
      </c>
      <c r="E593" s="397"/>
      <c r="F593" s="397"/>
      <c r="G593" s="394"/>
      <c r="H593" s="394"/>
      <c r="I593" s="397"/>
      <c r="J593" s="397"/>
      <c r="K593" s="394"/>
      <c r="L593" s="394"/>
      <c r="M593" s="397">
        <v>262</v>
      </c>
      <c r="N593" s="397">
        <v>5088</v>
      </c>
      <c r="O593" s="410"/>
      <c r="P593" s="398">
        <v>19.419847328244273</v>
      </c>
    </row>
    <row r="594" spans="1:16" ht="14.4" customHeight="1" x14ac:dyDescent="0.3">
      <c r="A594" s="393" t="s">
        <v>3754</v>
      </c>
      <c r="B594" s="394" t="s">
        <v>3350</v>
      </c>
      <c r="C594" s="394" t="s">
        <v>3452</v>
      </c>
      <c r="D594" s="394" t="s">
        <v>3453</v>
      </c>
      <c r="E594" s="397">
        <v>487</v>
      </c>
      <c r="F594" s="397">
        <v>97400</v>
      </c>
      <c r="G594" s="394">
        <v>1</v>
      </c>
      <c r="H594" s="394">
        <v>200</v>
      </c>
      <c r="I594" s="397">
        <v>610</v>
      </c>
      <c r="J594" s="397">
        <v>122000</v>
      </c>
      <c r="K594" s="394">
        <v>1.2525667351129364</v>
      </c>
      <c r="L594" s="394">
        <v>200</v>
      </c>
      <c r="M594" s="397">
        <v>664</v>
      </c>
      <c r="N594" s="397">
        <v>132800</v>
      </c>
      <c r="O594" s="410">
        <v>1.3634496919917864</v>
      </c>
      <c r="P594" s="398">
        <v>200</v>
      </c>
    </row>
    <row r="595" spans="1:16" ht="14.4" customHeight="1" x14ac:dyDescent="0.3">
      <c r="A595" s="393" t="s">
        <v>3754</v>
      </c>
      <c r="B595" s="394" t="s">
        <v>3350</v>
      </c>
      <c r="C595" s="394" t="s">
        <v>3572</v>
      </c>
      <c r="D595" s="394" t="s">
        <v>3573</v>
      </c>
      <c r="E595" s="397">
        <v>1</v>
      </c>
      <c r="F595" s="397">
        <v>175</v>
      </c>
      <c r="G595" s="394">
        <v>1</v>
      </c>
      <c r="H595" s="394">
        <v>175</v>
      </c>
      <c r="I595" s="397">
        <v>3</v>
      </c>
      <c r="J595" s="397">
        <v>528</v>
      </c>
      <c r="K595" s="394">
        <v>3.0171428571428573</v>
      </c>
      <c r="L595" s="394">
        <v>176</v>
      </c>
      <c r="M595" s="397">
        <v>5</v>
      </c>
      <c r="N595" s="397">
        <v>885</v>
      </c>
      <c r="O595" s="410">
        <v>5.0571428571428569</v>
      </c>
      <c r="P595" s="398">
        <v>177</v>
      </c>
    </row>
    <row r="596" spans="1:16" ht="14.4" customHeight="1" x14ac:dyDescent="0.3">
      <c r="A596" s="393" t="s">
        <v>3754</v>
      </c>
      <c r="B596" s="394" t="s">
        <v>3350</v>
      </c>
      <c r="C596" s="394" t="s">
        <v>3769</v>
      </c>
      <c r="D596" s="394" t="s">
        <v>3770</v>
      </c>
      <c r="E596" s="397">
        <v>2069</v>
      </c>
      <c r="F596" s="397">
        <v>482077</v>
      </c>
      <c r="G596" s="394">
        <v>1</v>
      </c>
      <c r="H596" s="394">
        <v>233</v>
      </c>
      <c r="I596" s="397">
        <v>2158</v>
      </c>
      <c r="J596" s="397">
        <v>504972</v>
      </c>
      <c r="K596" s="394">
        <v>1.0474924130377512</v>
      </c>
      <c r="L596" s="394">
        <v>234</v>
      </c>
      <c r="M596" s="397">
        <v>2236</v>
      </c>
      <c r="N596" s="397">
        <v>518752</v>
      </c>
      <c r="O596" s="410">
        <v>1.0760770582292871</v>
      </c>
      <c r="P596" s="398">
        <v>232</v>
      </c>
    </row>
    <row r="597" spans="1:16" ht="14.4" customHeight="1" x14ac:dyDescent="0.3">
      <c r="A597" s="393" t="s">
        <v>3754</v>
      </c>
      <c r="B597" s="394" t="s">
        <v>3350</v>
      </c>
      <c r="C597" s="394" t="s">
        <v>3771</v>
      </c>
      <c r="D597" s="394" t="s">
        <v>3772</v>
      </c>
      <c r="E597" s="397"/>
      <c r="F597" s="397"/>
      <c r="G597" s="394"/>
      <c r="H597" s="394"/>
      <c r="I597" s="397">
        <v>2</v>
      </c>
      <c r="J597" s="397">
        <v>480</v>
      </c>
      <c r="K597" s="394"/>
      <c r="L597" s="394">
        <v>240</v>
      </c>
      <c r="M597" s="397">
        <v>1</v>
      </c>
      <c r="N597" s="397">
        <v>242</v>
      </c>
      <c r="O597" s="410"/>
      <c r="P597" s="398">
        <v>242</v>
      </c>
    </row>
    <row r="598" spans="1:16" ht="14.4" customHeight="1" x14ac:dyDescent="0.3">
      <c r="A598" s="393" t="s">
        <v>3754</v>
      </c>
      <c r="B598" s="394" t="s">
        <v>3350</v>
      </c>
      <c r="C598" s="394" t="s">
        <v>3773</v>
      </c>
      <c r="D598" s="394" t="s">
        <v>3774</v>
      </c>
      <c r="E598" s="397">
        <v>1</v>
      </c>
      <c r="F598" s="397">
        <v>290</v>
      </c>
      <c r="G598" s="394">
        <v>1</v>
      </c>
      <c r="H598" s="394">
        <v>290</v>
      </c>
      <c r="I598" s="397"/>
      <c r="J598" s="397"/>
      <c r="K598" s="394"/>
      <c r="L598" s="394"/>
      <c r="M598" s="397"/>
      <c r="N598" s="397"/>
      <c r="O598" s="410"/>
      <c r="P598" s="398"/>
    </row>
    <row r="599" spans="1:16" ht="14.4" customHeight="1" x14ac:dyDescent="0.3">
      <c r="A599" s="393" t="s">
        <v>3754</v>
      </c>
      <c r="B599" s="394" t="s">
        <v>3350</v>
      </c>
      <c r="C599" s="394" t="s">
        <v>3397</v>
      </c>
      <c r="D599" s="394" t="s">
        <v>3398</v>
      </c>
      <c r="E599" s="397">
        <v>15</v>
      </c>
      <c r="F599" s="397">
        <v>1440</v>
      </c>
      <c r="G599" s="394">
        <v>1</v>
      </c>
      <c r="H599" s="394">
        <v>96</v>
      </c>
      <c r="I599" s="397">
        <v>40</v>
      </c>
      <c r="J599" s="397">
        <v>3840</v>
      </c>
      <c r="K599" s="394">
        <v>2.6666666666666665</v>
      </c>
      <c r="L599" s="394">
        <v>96</v>
      </c>
      <c r="M599" s="397">
        <v>39</v>
      </c>
      <c r="N599" s="397">
        <v>3744</v>
      </c>
      <c r="O599" s="410">
        <v>2.6</v>
      </c>
      <c r="P599" s="398">
        <v>96</v>
      </c>
    </row>
    <row r="600" spans="1:16" ht="14.4" customHeight="1" x14ac:dyDescent="0.3">
      <c r="A600" s="393" t="s">
        <v>3754</v>
      </c>
      <c r="B600" s="394" t="s">
        <v>3350</v>
      </c>
      <c r="C600" s="394" t="s">
        <v>3399</v>
      </c>
      <c r="D600" s="394" t="s">
        <v>3400</v>
      </c>
      <c r="E600" s="397">
        <v>242</v>
      </c>
      <c r="F600" s="397">
        <v>78166</v>
      </c>
      <c r="G600" s="394">
        <v>1</v>
      </c>
      <c r="H600" s="394">
        <v>323</v>
      </c>
      <c r="I600" s="397">
        <v>210</v>
      </c>
      <c r="J600" s="397">
        <v>68040</v>
      </c>
      <c r="K600" s="394">
        <v>0.87045518511884967</v>
      </c>
      <c r="L600" s="394">
        <v>324</v>
      </c>
      <c r="M600" s="397">
        <v>181</v>
      </c>
      <c r="N600" s="397">
        <v>58825</v>
      </c>
      <c r="O600" s="410">
        <v>0.75256505385973438</v>
      </c>
      <c r="P600" s="398">
        <v>325</v>
      </c>
    </row>
    <row r="601" spans="1:16" ht="14.4" customHeight="1" x14ac:dyDescent="0.3">
      <c r="A601" s="393" t="s">
        <v>3754</v>
      </c>
      <c r="B601" s="394" t="s">
        <v>3350</v>
      </c>
      <c r="C601" s="394" t="s">
        <v>3401</v>
      </c>
      <c r="D601" s="394" t="s">
        <v>3402</v>
      </c>
      <c r="E601" s="397">
        <v>2</v>
      </c>
      <c r="F601" s="397">
        <v>1508</v>
      </c>
      <c r="G601" s="394">
        <v>1</v>
      </c>
      <c r="H601" s="394">
        <v>754</v>
      </c>
      <c r="I601" s="397">
        <v>1</v>
      </c>
      <c r="J601" s="397">
        <v>755</v>
      </c>
      <c r="K601" s="394">
        <v>0.50066312997347484</v>
      </c>
      <c r="L601" s="394">
        <v>755</v>
      </c>
      <c r="M601" s="397"/>
      <c r="N601" s="397"/>
      <c r="O601" s="410"/>
      <c r="P601" s="398"/>
    </row>
    <row r="602" spans="1:16" ht="14.4" customHeight="1" x14ac:dyDescent="0.3">
      <c r="A602" s="393" t="s">
        <v>3754</v>
      </c>
      <c r="B602" s="394" t="s">
        <v>3350</v>
      </c>
      <c r="C602" s="394" t="s">
        <v>3775</v>
      </c>
      <c r="D602" s="394" t="s">
        <v>3776</v>
      </c>
      <c r="E602" s="397">
        <v>3</v>
      </c>
      <c r="F602" s="397">
        <v>489</v>
      </c>
      <c r="G602" s="394">
        <v>1</v>
      </c>
      <c r="H602" s="394">
        <v>163</v>
      </c>
      <c r="I602" s="397">
        <v>4</v>
      </c>
      <c r="J602" s="397">
        <v>652</v>
      </c>
      <c r="K602" s="394">
        <v>1.3333333333333333</v>
      </c>
      <c r="L602" s="394">
        <v>163</v>
      </c>
      <c r="M602" s="397">
        <v>1</v>
      </c>
      <c r="N602" s="397">
        <v>163</v>
      </c>
      <c r="O602" s="410">
        <v>0.33333333333333331</v>
      </c>
      <c r="P602" s="398">
        <v>163</v>
      </c>
    </row>
    <row r="603" spans="1:16" ht="14.4" customHeight="1" x14ac:dyDescent="0.3">
      <c r="A603" s="393" t="s">
        <v>3754</v>
      </c>
      <c r="B603" s="394" t="s">
        <v>3350</v>
      </c>
      <c r="C603" s="394" t="s">
        <v>3777</v>
      </c>
      <c r="D603" s="394" t="s">
        <v>3778</v>
      </c>
      <c r="E603" s="397">
        <v>12</v>
      </c>
      <c r="F603" s="397">
        <v>3912</v>
      </c>
      <c r="G603" s="394">
        <v>1</v>
      </c>
      <c r="H603" s="394">
        <v>326</v>
      </c>
      <c r="I603" s="397">
        <v>11</v>
      </c>
      <c r="J603" s="397">
        <v>3608</v>
      </c>
      <c r="K603" s="394">
        <v>0.92229038854805723</v>
      </c>
      <c r="L603" s="394">
        <v>328</v>
      </c>
      <c r="M603" s="397">
        <v>7</v>
      </c>
      <c r="N603" s="397">
        <v>2317</v>
      </c>
      <c r="O603" s="410">
        <v>0.59228016359918201</v>
      </c>
      <c r="P603" s="398">
        <v>331</v>
      </c>
    </row>
    <row r="604" spans="1:16" ht="14.4" customHeight="1" x14ac:dyDescent="0.3">
      <c r="A604" s="393" t="s">
        <v>3754</v>
      </c>
      <c r="B604" s="394" t="s">
        <v>3350</v>
      </c>
      <c r="C604" s="394" t="s">
        <v>3779</v>
      </c>
      <c r="D604" s="394" t="s">
        <v>3780</v>
      </c>
      <c r="E604" s="397">
        <v>5</v>
      </c>
      <c r="F604" s="397">
        <v>1220</v>
      </c>
      <c r="G604" s="394">
        <v>1</v>
      </c>
      <c r="H604" s="394">
        <v>244</v>
      </c>
      <c r="I604" s="397">
        <v>6</v>
      </c>
      <c r="J604" s="397">
        <v>1470</v>
      </c>
      <c r="K604" s="394">
        <v>1.2049180327868851</v>
      </c>
      <c r="L604" s="394">
        <v>245</v>
      </c>
      <c r="M604" s="397">
        <v>4</v>
      </c>
      <c r="N604" s="397">
        <v>984</v>
      </c>
      <c r="O604" s="410">
        <v>0.80655737704918029</v>
      </c>
      <c r="P604" s="398">
        <v>246</v>
      </c>
    </row>
    <row r="605" spans="1:16" ht="14.4" customHeight="1" x14ac:dyDescent="0.3">
      <c r="A605" s="393" t="s">
        <v>3754</v>
      </c>
      <c r="B605" s="394" t="s">
        <v>3350</v>
      </c>
      <c r="C605" s="394" t="s">
        <v>3781</v>
      </c>
      <c r="D605" s="394" t="s">
        <v>3782</v>
      </c>
      <c r="E605" s="397">
        <v>3</v>
      </c>
      <c r="F605" s="397">
        <v>939</v>
      </c>
      <c r="G605" s="394">
        <v>1</v>
      </c>
      <c r="H605" s="394">
        <v>313</v>
      </c>
      <c r="I605" s="397">
        <v>2</v>
      </c>
      <c r="J605" s="397">
        <v>628</v>
      </c>
      <c r="K605" s="394">
        <v>0.66879659211927578</v>
      </c>
      <c r="L605" s="394">
        <v>314</v>
      </c>
      <c r="M605" s="397">
        <v>2</v>
      </c>
      <c r="N605" s="397">
        <v>630</v>
      </c>
      <c r="O605" s="410">
        <v>0.67092651757188504</v>
      </c>
      <c r="P605" s="398">
        <v>315</v>
      </c>
    </row>
    <row r="606" spans="1:16" ht="14.4" customHeight="1" x14ac:dyDescent="0.3">
      <c r="A606" s="393" t="s">
        <v>3754</v>
      </c>
      <c r="B606" s="394" t="s">
        <v>3350</v>
      </c>
      <c r="C606" s="394" t="s">
        <v>3783</v>
      </c>
      <c r="D606" s="394" t="s">
        <v>3784</v>
      </c>
      <c r="E606" s="397"/>
      <c r="F606" s="397"/>
      <c r="G606" s="394"/>
      <c r="H606" s="394"/>
      <c r="I606" s="397">
        <v>3</v>
      </c>
      <c r="J606" s="397">
        <v>903</v>
      </c>
      <c r="K606" s="394"/>
      <c r="L606" s="394">
        <v>301</v>
      </c>
      <c r="M606" s="397">
        <v>2</v>
      </c>
      <c r="N606" s="397">
        <v>606</v>
      </c>
      <c r="O606" s="410"/>
      <c r="P606" s="398">
        <v>303</v>
      </c>
    </row>
    <row r="607" spans="1:16" ht="14.4" customHeight="1" x14ac:dyDescent="0.3">
      <c r="A607" s="393" t="s">
        <v>3754</v>
      </c>
      <c r="B607" s="394" t="s">
        <v>3350</v>
      </c>
      <c r="C607" s="394" t="s">
        <v>3785</v>
      </c>
      <c r="D607" s="394" t="s">
        <v>3786</v>
      </c>
      <c r="E607" s="397">
        <v>2</v>
      </c>
      <c r="F607" s="397">
        <v>286</v>
      </c>
      <c r="G607" s="394">
        <v>1</v>
      </c>
      <c r="H607" s="394">
        <v>143</v>
      </c>
      <c r="I607" s="397">
        <v>2</v>
      </c>
      <c r="J607" s="397">
        <v>288</v>
      </c>
      <c r="K607" s="394">
        <v>1.0069930069930071</v>
      </c>
      <c r="L607" s="394">
        <v>144</v>
      </c>
      <c r="M607" s="397">
        <v>3</v>
      </c>
      <c r="N607" s="397">
        <v>435</v>
      </c>
      <c r="O607" s="410">
        <v>1.520979020979021</v>
      </c>
      <c r="P607" s="398">
        <v>145</v>
      </c>
    </row>
    <row r="608" spans="1:16" ht="14.4" customHeight="1" x14ac:dyDescent="0.3">
      <c r="A608" s="393" t="s">
        <v>3754</v>
      </c>
      <c r="B608" s="394" t="s">
        <v>3350</v>
      </c>
      <c r="C608" s="394" t="s">
        <v>3787</v>
      </c>
      <c r="D608" s="394" t="s">
        <v>3788</v>
      </c>
      <c r="E608" s="397">
        <v>1</v>
      </c>
      <c r="F608" s="397">
        <v>1156</v>
      </c>
      <c r="G608" s="394">
        <v>1</v>
      </c>
      <c r="H608" s="394">
        <v>1156</v>
      </c>
      <c r="I608" s="397">
        <v>1</v>
      </c>
      <c r="J608" s="397">
        <v>1158</v>
      </c>
      <c r="K608" s="394">
        <v>1.0017301038062283</v>
      </c>
      <c r="L608" s="394">
        <v>1158</v>
      </c>
      <c r="M608" s="397"/>
      <c r="N608" s="397"/>
      <c r="O608" s="410"/>
      <c r="P608" s="398"/>
    </row>
    <row r="609" spans="1:16" ht="14.4" customHeight="1" x14ac:dyDescent="0.3">
      <c r="A609" s="393" t="s">
        <v>3754</v>
      </c>
      <c r="B609" s="394" t="s">
        <v>3350</v>
      </c>
      <c r="C609" s="394" t="s">
        <v>3789</v>
      </c>
      <c r="D609" s="394" t="s">
        <v>3790</v>
      </c>
      <c r="E609" s="397">
        <v>1</v>
      </c>
      <c r="F609" s="397">
        <v>575</v>
      </c>
      <c r="G609" s="394">
        <v>1</v>
      </c>
      <c r="H609" s="394">
        <v>575</v>
      </c>
      <c r="I609" s="397"/>
      <c r="J609" s="397"/>
      <c r="K609" s="394"/>
      <c r="L609" s="394"/>
      <c r="M609" s="397">
        <v>3</v>
      </c>
      <c r="N609" s="397">
        <v>1734</v>
      </c>
      <c r="O609" s="410">
        <v>3.0156521739130433</v>
      </c>
      <c r="P609" s="398">
        <v>578</v>
      </c>
    </row>
    <row r="610" spans="1:16" ht="14.4" customHeight="1" x14ac:dyDescent="0.3">
      <c r="A610" s="393" t="s">
        <v>3754</v>
      </c>
      <c r="B610" s="394" t="s">
        <v>3350</v>
      </c>
      <c r="C610" s="394" t="s">
        <v>3791</v>
      </c>
      <c r="D610" s="394" t="s">
        <v>3792</v>
      </c>
      <c r="E610" s="397"/>
      <c r="F610" s="397"/>
      <c r="G610" s="394"/>
      <c r="H610" s="394"/>
      <c r="I610" s="397">
        <v>1</v>
      </c>
      <c r="J610" s="397">
        <v>377</v>
      </c>
      <c r="K610" s="394"/>
      <c r="L610" s="394">
        <v>377</v>
      </c>
      <c r="M610" s="397"/>
      <c r="N610" s="397"/>
      <c r="O610" s="410"/>
      <c r="P610" s="398"/>
    </row>
    <row r="611" spans="1:16" ht="14.4" customHeight="1" x14ac:dyDescent="0.3">
      <c r="A611" s="393" t="s">
        <v>3754</v>
      </c>
      <c r="B611" s="394" t="s">
        <v>3350</v>
      </c>
      <c r="C611" s="394" t="s">
        <v>3460</v>
      </c>
      <c r="D611" s="394" t="s">
        <v>3461</v>
      </c>
      <c r="E611" s="397">
        <v>949</v>
      </c>
      <c r="F611" s="397">
        <v>0</v>
      </c>
      <c r="G611" s="394"/>
      <c r="H611" s="394">
        <v>0</v>
      </c>
      <c r="I611" s="397">
        <v>1005</v>
      </c>
      <c r="J611" s="397">
        <v>0</v>
      </c>
      <c r="K611" s="394"/>
      <c r="L611" s="394">
        <v>0</v>
      </c>
      <c r="M611" s="397">
        <v>1014</v>
      </c>
      <c r="N611" s="397">
        <v>0</v>
      </c>
      <c r="O611" s="410"/>
      <c r="P611" s="398">
        <v>0</v>
      </c>
    </row>
    <row r="612" spans="1:16" ht="14.4" customHeight="1" x14ac:dyDescent="0.3">
      <c r="A612" s="393" t="s">
        <v>3754</v>
      </c>
      <c r="B612" s="394" t="s">
        <v>3350</v>
      </c>
      <c r="C612" s="394" t="s">
        <v>3403</v>
      </c>
      <c r="D612" s="394" t="s">
        <v>3404</v>
      </c>
      <c r="E612" s="397">
        <v>18</v>
      </c>
      <c r="F612" s="397">
        <v>0</v>
      </c>
      <c r="G612" s="394"/>
      <c r="H612" s="394">
        <v>0</v>
      </c>
      <c r="I612" s="397">
        <v>14</v>
      </c>
      <c r="J612" s="397">
        <v>0</v>
      </c>
      <c r="K612" s="394"/>
      <c r="L612" s="394">
        <v>0</v>
      </c>
      <c r="M612" s="397">
        <v>18</v>
      </c>
      <c r="N612" s="397">
        <v>0</v>
      </c>
      <c r="O612" s="410"/>
      <c r="P612" s="398">
        <v>0</v>
      </c>
    </row>
    <row r="613" spans="1:16" ht="14.4" customHeight="1" thickBot="1" x14ac:dyDescent="0.35">
      <c r="A613" s="399" t="s">
        <v>3754</v>
      </c>
      <c r="B613" s="400" t="s">
        <v>3350</v>
      </c>
      <c r="C613" s="400" t="s">
        <v>3405</v>
      </c>
      <c r="D613" s="400" t="s">
        <v>3406</v>
      </c>
      <c r="E613" s="403">
        <v>607</v>
      </c>
      <c r="F613" s="403">
        <v>0</v>
      </c>
      <c r="G613" s="400"/>
      <c r="H613" s="400">
        <v>0</v>
      </c>
      <c r="I613" s="403">
        <v>644</v>
      </c>
      <c r="J613" s="403">
        <v>0</v>
      </c>
      <c r="K613" s="400"/>
      <c r="L613" s="400">
        <v>0</v>
      </c>
      <c r="M613" s="403">
        <v>689</v>
      </c>
      <c r="N613" s="403">
        <v>0</v>
      </c>
      <c r="O613" s="411"/>
      <c r="P613" s="404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80" t="s">
        <v>196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84"/>
      <c r="C2" s="122"/>
      <c r="D2" s="184"/>
      <c r="E2" s="122"/>
      <c r="F2" s="184"/>
      <c r="G2" s="173"/>
      <c r="H2" s="184"/>
      <c r="I2" s="122"/>
      <c r="J2" s="184"/>
      <c r="K2" s="122"/>
      <c r="L2" s="184"/>
      <c r="M2" s="173"/>
      <c r="N2" s="184"/>
      <c r="O2" s="122"/>
      <c r="P2" s="184"/>
      <c r="Q2" s="122"/>
      <c r="R2" s="184"/>
      <c r="S2" s="173"/>
    </row>
    <row r="3" spans="1:19" ht="14.4" customHeight="1" thickBot="1" x14ac:dyDescent="0.35">
      <c r="A3" s="258" t="s">
        <v>198</v>
      </c>
      <c r="B3" s="259">
        <f>SUBTOTAL(9,B6:B1048576)</f>
        <v>3695261</v>
      </c>
      <c r="C3" s="260">
        <f t="shared" ref="C3:R3" si="0">SUBTOTAL(9,C6:C1048576)</f>
        <v>27</v>
      </c>
      <c r="D3" s="260">
        <f t="shared" si="0"/>
        <v>3694706</v>
      </c>
      <c r="E3" s="260">
        <f t="shared" si="0"/>
        <v>29.255612246748001</v>
      </c>
      <c r="F3" s="260">
        <f t="shared" si="0"/>
        <v>3931419</v>
      </c>
      <c r="G3" s="261">
        <f>IF(B3&lt;&gt;0,F3/B3,"")</f>
        <v>1.0639083409805152</v>
      </c>
      <c r="H3" s="259">
        <f t="shared" si="0"/>
        <v>225875.14999999997</v>
      </c>
      <c r="I3" s="260">
        <f t="shared" si="0"/>
        <v>12</v>
      </c>
      <c r="J3" s="260">
        <f t="shared" si="0"/>
        <v>70450.319999999992</v>
      </c>
      <c r="K3" s="260">
        <f t="shared" si="0"/>
        <v>40.347570140913319</v>
      </c>
      <c r="L3" s="260">
        <f t="shared" si="0"/>
        <v>151837.14000000001</v>
      </c>
      <c r="M3" s="262">
        <f>IF(H3&lt;&gt;0,L3/H3,"")</f>
        <v>0.67221710754813013</v>
      </c>
      <c r="N3" s="263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172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3793</v>
      </c>
      <c r="B6" s="525">
        <v>191514</v>
      </c>
      <c r="C6" s="388">
        <v>1</v>
      </c>
      <c r="D6" s="525">
        <v>250054</v>
      </c>
      <c r="E6" s="388">
        <v>1.3056695594055787</v>
      </c>
      <c r="F6" s="525">
        <v>251417</v>
      </c>
      <c r="G6" s="409">
        <v>1.3127865325772528</v>
      </c>
      <c r="H6" s="525"/>
      <c r="I6" s="388"/>
      <c r="J6" s="525">
        <v>70</v>
      </c>
      <c r="K6" s="388"/>
      <c r="L6" s="525">
        <v>1851.14</v>
      </c>
      <c r="M6" s="409"/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3794</v>
      </c>
      <c r="B7" s="526">
        <v>376265</v>
      </c>
      <c r="C7" s="394">
        <v>1</v>
      </c>
      <c r="D7" s="526">
        <v>349263</v>
      </c>
      <c r="E7" s="394">
        <v>0.92823674803662315</v>
      </c>
      <c r="F7" s="526">
        <v>333166</v>
      </c>
      <c r="G7" s="410">
        <v>0.88545572933969408</v>
      </c>
      <c r="H7" s="526">
        <v>8194.1200000000008</v>
      </c>
      <c r="I7" s="394">
        <v>1</v>
      </c>
      <c r="J7" s="526">
        <v>10828.64</v>
      </c>
      <c r="K7" s="394">
        <v>1.3215134755165898</v>
      </c>
      <c r="L7" s="526">
        <v>28413.449999999997</v>
      </c>
      <c r="M7" s="410">
        <v>3.4675413589256681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3795</v>
      </c>
      <c r="B8" s="526">
        <v>279030</v>
      </c>
      <c r="C8" s="394">
        <v>1</v>
      </c>
      <c r="D8" s="526">
        <v>300373</v>
      </c>
      <c r="E8" s="394">
        <v>1.0764899831559331</v>
      </c>
      <c r="F8" s="526">
        <v>312371</v>
      </c>
      <c r="G8" s="410">
        <v>1.1194889438411639</v>
      </c>
      <c r="H8" s="526">
        <v>11247.47</v>
      </c>
      <c r="I8" s="394">
        <v>1</v>
      </c>
      <c r="J8" s="526">
        <v>8196.34</v>
      </c>
      <c r="K8" s="394">
        <v>0.72872743825944863</v>
      </c>
      <c r="L8" s="526">
        <v>34844.590000000004</v>
      </c>
      <c r="M8" s="410">
        <v>3.0979935932258549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3796</v>
      </c>
      <c r="B9" s="526">
        <v>114979</v>
      </c>
      <c r="C9" s="394">
        <v>1</v>
      </c>
      <c r="D9" s="526">
        <v>129141</v>
      </c>
      <c r="E9" s="394">
        <v>1.1231703180580801</v>
      </c>
      <c r="F9" s="526">
        <v>119500</v>
      </c>
      <c r="G9" s="410">
        <v>1.0393202236930221</v>
      </c>
      <c r="H9" s="526"/>
      <c r="I9" s="394"/>
      <c r="J9" s="526">
        <v>0</v>
      </c>
      <c r="K9" s="394"/>
      <c r="L9" s="526">
        <v>3611</v>
      </c>
      <c r="M9" s="410"/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3797</v>
      </c>
      <c r="B10" s="526">
        <v>20847</v>
      </c>
      <c r="C10" s="394">
        <v>1</v>
      </c>
      <c r="D10" s="526">
        <v>22886</v>
      </c>
      <c r="E10" s="394">
        <v>1.0978078380582339</v>
      </c>
      <c r="F10" s="526">
        <v>19270</v>
      </c>
      <c r="G10" s="410">
        <v>0.9243536240226411</v>
      </c>
      <c r="H10" s="526"/>
      <c r="I10" s="394"/>
      <c r="J10" s="526"/>
      <c r="K10" s="394"/>
      <c r="L10" s="526"/>
      <c r="M10" s="410"/>
      <c r="N10" s="526"/>
      <c r="O10" s="394"/>
      <c r="P10" s="526"/>
      <c r="Q10" s="394"/>
      <c r="R10" s="526"/>
      <c r="S10" s="440"/>
    </row>
    <row r="11" spans="1:19" ht="14.4" customHeight="1" x14ac:dyDescent="0.3">
      <c r="A11" s="420" t="s">
        <v>3798</v>
      </c>
      <c r="B11" s="526">
        <v>457433</v>
      </c>
      <c r="C11" s="394">
        <v>1</v>
      </c>
      <c r="D11" s="526">
        <v>437428</v>
      </c>
      <c r="E11" s="394">
        <v>0.95626681940306013</v>
      </c>
      <c r="F11" s="526">
        <v>453907</v>
      </c>
      <c r="G11" s="410">
        <v>0.99229176731892976</v>
      </c>
      <c r="H11" s="526">
        <v>16076.06</v>
      </c>
      <c r="I11" s="394">
        <v>1</v>
      </c>
      <c r="J11" s="526">
        <v>10792.610000000002</v>
      </c>
      <c r="K11" s="394">
        <v>0.67134671057460615</v>
      </c>
      <c r="L11" s="526">
        <v>4776.8500000000004</v>
      </c>
      <c r="M11" s="410">
        <v>0.29714059290647088</v>
      </c>
      <c r="N11" s="526"/>
      <c r="O11" s="394"/>
      <c r="P11" s="526"/>
      <c r="Q11" s="394"/>
      <c r="R11" s="526"/>
      <c r="S11" s="440"/>
    </row>
    <row r="12" spans="1:19" ht="14.4" customHeight="1" x14ac:dyDescent="0.3">
      <c r="A12" s="420" t="s">
        <v>3799</v>
      </c>
      <c r="B12" s="526">
        <v>539460</v>
      </c>
      <c r="C12" s="394">
        <v>1</v>
      </c>
      <c r="D12" s="526">
        <v>485743</v>
      </c>
      <c r="E12" s="394">
        <v>0.90042449857264673</v>
      </c>
      <c r="F12" s="526">
        <v>504654</v>
      </c>
      <c r="G12" s="410">
        <v>0.93547992436881322</v>
      </c>
      <c r="H12" s="526">
        <v>110470.82</v>
      </c>
      <c r="I12" s="394">
        <v>1</v>
      </c>
      <c r="J12" s="526">
        <v>22486.11</v>
      </c>
      <c r="K12" s="394">
        <v>0.20354795954261948</v>
      </c>
      <c r="L12" s="526">
        <v>54926.31</v>
      </c>
      <c r="M12" s="410">
        <v>0.49720197605123229</v>
      </c>
      <c r="N12" s="526"/>
      <c r="O12" s="394"/>
      <c r="P12" s="526"/>
      <c r="Q12" s="394"/>
      <c r="R12" s="526"/>
      <c r="S12" s="440"/>
    </row>
    <row r="13" spans="1:19" ht="14.4" customHeight="1" x14ac:dyDescent="0.3">
      <c r="A13" s="420" t="s">
        <v>3800</v>
      </c>
      <c r="B13" s="526">
        <v>25680</v>
      </c>
      <c r="C13" s="394">
        <v>1</v>
      </c>
      <c r="D13" s="526">
        <v>17313</v>
      </c>
      <c r="E13" s="394">
        <v>0.67418224299065421</v>
      </c>
      <c r="F13" s="526">
        <v>20335</v>
      </c>
      <c r="G13" s="410">
        <v>0.79186137071651086</v>
      </c>
      <c r="H13" s="526"/>
      <c r="I13" s="394"/>
      <c r="J13" s="526"/>
      <c r="K13" s="394"/>
      <c r="L13" s="526"/>
      <c r="M13" s="410"/>
      <c r="N13" s="526"/>
      <c r="O13" s="394"/>
      <c r="P13" s="526"/>
      <c r="Q13" s="394"/>
      <c r="R13" s="526"/>
      <c r="S13" s="440"/>
    </row>
    <row r="14" spans="1:19" ht="14.4" customHeight="1" x14ac:dyDescent="0.3">
      <c r="A14" s="420" t="s">
        <v>3801</v>
      </c>
      <c r="B14" s="526">
        <v>454</v>
      </c>
      <c r="C14" s="394">
        <v>1</v>
      </c>
      <c r="D14" s="526">
        <v>125</v>
      </c>
      <c r="E14" s="394">
        <v>0.2753303964757709</v>
      </c>
      <c r="F14" s="526"/>
      <c r="G14" s="410"/>
      <c r="H14" s="526"/>
      <c r="I14" s="394"/>
      <c r="J14" s="526"/>
      <c r="K14" s="394"/>
      <c r="L14" s="526"/>
      <c r="M14" s="410"/>
      <c r="N14" s="526"/>
      <c r="O14" s="394"/>
      <c r="P14" s="526"/>
      <c r="Q14" s="394"/>
      <c r="R14" s="526"/>
      <c r="S14" s="440"/>
    </row>
    <row r="15" spans="1:19" ht="14.4" customHeight="1" x14ac:dyDescent="0.3">
      <c r="A15" s="420" t="s">
        <v>3802</v>
      </c>
      <c r="B15" s="526">
        <v>248053</v>
      </c>
      <c r="C15" s="394">
        <v>1</v>
      </c>
      <c r="D15" s="526">
        <v>275239</v>
      </c>
      <c r="E15" s="394">
        <v>1.1095975456858009</v>
      </c>
      <c r="F15" s="526">
        <v>280971</v>
      </c>
      <c r="G15" s="410">
        <v>1.1327055105158979</v>
      </c>
      <c r="H15" s="526">
        <v>72.23</v>
      </c>
      <c r="I15" s="394">
        <v>1</v>
      </c>
      <c r="J15" s="526">
        <v>2388.94</v>
      </c>
      <c r="K15" s="394">
        <v>33.074068946421157</v>
      </c>
      <c r="L15" s="526">
        <v>1623</v>
      </c>
      <c r="M15" s="410">
        <v>22.469887858230649</v>
      </c>
      <c r="N15" s="526"/>
      <c r="O15" s="394"/>
      <c r="P15" s="526"/>
      <c r="Q15" s="394"/>
      <c r="R15" s="526"/>
      <c r="S15" s="440"/>
    </row>
    <row r="16" spans="1:19" ht="14.4" customHeight="1" x14ac:dyDescent="0.3">
      <c r="A16" s="420" t="s">
        <v>3803</v>
      </c>
      <c r="B16" s="526">
        <v>33343</v>
      </c>
      <c r="C16" s="394">
        <v>1</v>
      </c>
      <c r="D16" s="526">
        <v>28170</v>
      </c>
      <c r="E16" s="394">
        <v>0.84485499205230485</v>
      </c>
      <c r="F16" s="526">
        <v>41195</v>
      </c>
      <c r="G16" s="410">
        <v>1.2354917074048526</v>
      </c>
      <c r="H16" s="526"/>
      <c r="I16" s="394"/>
      <c r="J16" s="526"/>
      <c r="K16" s="394"/>
      <c r="L16" s="526"/>
      <c r="M16" s="410"/>
      <c r="N16" s="526"/>
      <c r="O16" s="394"/>
      <c r="P16" s="526"/>
      <c r="Q16" s="394"/>
      <c r="R16" s="526"/>
      <c r="S16" s="440"/>
    </row>
    <row r="17" spans="1:19" ht="14.4" customHeight="1" x14ac:dyDescent="0.3">
      <c r="A17" s="420" t="s">
        <v>3804</v>
      </c>
      <c r="B17" s="526">
        <v>58953</v>
      </c>
      <c r="C17" s="394">
        <v>1</v>
      </c>
      <c r="D17" s="526">
        <v>70657</v>
      </c>
      <c r="E17" s="394">
        <v>1.1985310331959358</v>
      </c>
      <c r="F17" s="526">
        <v>50802</v>
      </c>
      <c r="G17" s="410">
        <v>0.86173731616711613</v>
      </c>
      <c r="H17" s="526"/>
      <c r="I17" s="394"/>
      <c r="J17" s="526"/>
      <c r="K17" s="394"/>
      <c r="L17" s="526"/>
      <c r="M17" s="410"/>
      <c r="N17" s="526"/>
      <c r="O17" s="394"/>
      <c r="P17" s="526"/>
      <c r="Q17" s="394"/>
      <c r="R17" s="526"/>
      <c r="S17" s="440"/>
    </row>
    <row r="18" spans="1:19" ht="14.4" customHeight="1" x14ac:dyDescent="0.3">
      <c r="A18" s="420" t="s">
        <v>3805</v>
      </c>
      <c r="B18" s="526">
        <v>22525</v>
      </c>
      <c r="C18" s="394">
        <v>1</v>
      </c>
      <c r="D18" s="526">
        <v>16790</v>
      </c>
      <c r="E18" s="394">
        <v>0.74539400665926747</v>
      </c>
      <c r="F18" s="526">
        <v>15053</v>
      </c>
      <c r="G18" s="410">
        <v>0.66827968923418424</v>
      </c>
      <c r="H18" s="526"/>
      <c r="I18" s="394"/>
      <c r="J18" s="526"/>
      <c r="K18" s="394"/>
      <c r="L18" s="526"/>
      <c r="M18" s="410"/>
      <c r="N18" s="526"/>
      <c r="O18" s="394"/>
      <c r="P18" s="526"/>
      <c r="Q18" s="394"/>
      <c r="R18" s="526"/>
      <c r="S18" s="440"/>
    </row>
    <row r="19" spans="1:19" ht="14.4" customHeight="1" x14ac:dyDescent="0.3">
      <c r="A19" s="420" t="s">
        <v>3806</v>
      </c>
      <c r="B19" s="526">
        <v>4980</v>
      </c>
      <c r="C19" s="394">
        <v>1</v>
      </c>
      <c r="D19" s="526">
        <v>5339</v>
      </c>
      <c r="E19" s="394">
        <v>1.0720883534136547</v>
      </c>
      <c r="F19" s="526">
        <v>6928</v>
      </c>
      <c r="G19" s="410">
        <v>1.3911646586345381</v>
      </c>
      <c r="H19" s="526"/>
      <c r="I19" s="394"/>
      <c r="J19" s="526"/>
      <c r="K19" s="394"/>
      <c r="L19" s="526"/>
      <c r="M19" s="410"/>
      <c r="N19" s="526"/>
      <c r="O19" s="394"/>
      <c r="P19" s="526"/>
      <c r="Q19" s="394"/>
      <c r="R19" s="526"/>
      <c r="S19" s="440"/>
    </row>
    <row r="20" spans="1:19" ht="14.4" customHeight="1" x14ac:dyDescent="0.3">
      <c r="A20" s="420" t="s">
        <v>3807</v>
      </c>
      <c r="B20" s="526">
        <v>126891</v>
      </c>
      <c r="C20" s="394">
        <v>1</v>
      </c>
      <c r="D20" s="526">
        <v>130218</v>
      </c>
      <c r="E20" s="394">
        <v>1.0262193536184598</v>
      </c>
      <c r="F20" s="526">
        <v>131811</v>
      </c>
      <c r="G20" s="410">
        <v>1.0387734354682365</v>
      </c>
      <c r="H20" s="526"/>
      <c r="I20" s="394"/>
      <c r="J20" s="526">
        <v>83.42</v>
      </c>
      <c r="K20" s="394"/>
      <c r="L20" s="526"/>
      <c r="M20" s="410"/>
      <c r="N20" s="526"/>
      <c r="O20" s="394"/>
      <c r="P20" s="526"/>
      <c r="Q20" s="394"/>
      <c r="R20" s="526"/>
      <c r="S20" s="440"/>
    </row>
    <row r="21" spans="1:19" ht="14.4" customHeight="1" x14ac:dyDescent="0.3">
      <c r="A21" s="420" t="s">
        <v>3808</v>
      </c>
      <c r="B21" s="526">
        <v>574872</v>
      </c>
      <c r="C21" s="394">
        <v>1</v>
      </c>
      <c r="D21" s="526">
        <v>541535</v>
      </c>
      <c r="E21" s="394">
        <v>0.94200969955050862</v>
      </c>
      <c r="F21" s="526">
        <v>597650</v>
      </c>
      <c r="G21" s="410">
        <v>1.0396227334084804</v>
      </c>
      <c r="H21" s="526">
        <v>4005.4900000000002</v>
      </c>
      <c r="I21" s="394">
        <v>1</v>
      </c>
      <c r="J21" s="526">
        <v>384.28999999999996</v>
      </c>
      <c r="K21" s="394">
        <v>9.5940821222871592E-2</v>
      </c>
      <c r="L21" s="526"/>
      <c r="M21" s="410"/>
      <c r="N21" s="526"/>
      <c r="O21" s="394"/>
      <c r="P21" s="526"/>
      <c r="Q21" s="394"/>
      <c r="R21" s="526"/>
      <c r="S21" s="440"/>
    </row>
    <row r="22" spans="1:19" ht="14.4" customHeight="1" x14ac:dyDescent="0.3">
      <c r="A22" s="420" t="s">
        <v>3809</v>
      </c>
      <c r="B22" s="526">
        <v>41120</v>
      </c>
      <c r="C22" s="394">
        <v>1</v>
      </c>
      <c r="D22" s="526">
        <v>42836</v>
      </c>
      <c r="E22" s="394">
        <v>1.0417315175097277</v>
      </c>
      <c r="F22" s="526">
        <v>41937</v>
      </c>
      <c r="G22" s="410">
        <v>1.0198686770428016</v>
      </c>
      <c r="H22" s="526">
        <v>141.52000000000001</v>
      </c>
      <c r="I22" s="394">
        <v>1</v>
      </c>
      <c r="J22" s="526">
        <v>294</v>
      </c>
      <c r="K22" s="394">
        <v>2.077444884115319</v>
      </c>
      <c r="L22" s="526"/>
      <c r="M22" s="410"/>
      <c r="N22" s="526"/>
      <c r="O22" s="394"/>
      <c r="P22" s="526"/>
      <c r="Q22" s="394"/>
      <c r="R22" s="526"/>
      <c r="S22" s="440"/>
    </row>
    <row r="23" spans="1:19" ht="14.4" customHeight="1" x14ac:dyDescent="0.3">
      <c r="A23" s="420" t="s">
        <v>3810</v>
      </c>
      <c r="B23" s="526"/>
      <c r="C23" s="394"/>
      <c r="D23" s="526">
        <v>500</v>
      </c>
      <c r="E23" s="394"/>
      <c r="F23" s="526"/>
      <c r="G23" s="410"/>
      <c r="H23" s="526"/>
      <c r="I23" s="394"/>
      <c r="J23" s="526"/>
      <c r="K23" s="394"/>
      <c r="L23" s="526"/>
      <c r="M23" s="410"/>
      <c r="N23" s="526"/>
      <c r="O23" s="394"/>
      <c r="P23" s="526"/>
      <c r="Q23" s="394"/>
      <c r="R23" s="526"/>
      <c r="S23" s="440"/>
    </row>
    <row r="24" spans="1:19" ht="14.4" customHeight="1" x14ac:dyDescent="0.3">
      <c r="A24" s="420" t="s">
        <v>3811</v>
      </c>
      <c r="B24" s="526">
        <v>5780</v>
      </c>
      <c r="C24" s="394">
        <v>1</v>
      </c>
      <c r="D24" s="526">
        <v>8997</v>
      </c>
      <c r="E24" s="394">
        <v>1.5565743944636679</v>
      </c>
      <c r="F24" s="526">
        <v>7898</v>
      </c>
      <c r="G24" s="410">
        <v>1.3664359861591695</v>
      </c>
      <c r="H24" s="526"/>
      <c r="I24" s="394"/>
      <c r="J24" s="526"/>
      <c r="K24" s="394"/>
      <c r="L24" s="526">
        <v>3731.16</v>
      </c>
      <c r="M24" s="410"/>
      <c r="N24" s="526"/>
      <c r="O24" s="394"/>
      <c r="P24" s="526"/>
      <c r="Q24" s="394"/>
      <c r="R24" s="526"/>
      <c r="S24" s="440"/>
    </row>
    <row r="25" spans="1:19" ht="14.4" customHeight="1" x14ac:dyDescent="0.3">
      <c r="A25" s="420" t="s">
        <v>3812</v>
      </c>
      <c r="B25" s="526">
        <v>43522</v>
      </c>
      <c r="C25" s="394">
        <v>1</v>
      </c>
      <c r="D25" s="526">
        <v>47906</v>
      </c>
      <c r="E25" s="394">
        <v>1.1007306649510593</v>
      </c>
      <c r="F25" s="526">
        <v>36773</v>
      </c>
      <c r="G25" s="410">
        <v>0.84492900142456684</v>
      </c>
      <c r="H25" s="526"/>
      <c r="I25" s="394"/>
      <c r="J25" s="526"/>
      <c r="K25" s="394"/>
      <c r="L25" s="526"/>
      <c r="M25" s="410"/>
      <c r="N25" s="526"/>
      <c r="O25" s="394"/>
      <c r="P25" s="526"/>
      <c r="Q25" s="394"/>
      <c r="R25" s="526"/>
      <c r="S25" s="440"/>
    </row>
    <row r="26" spans="1:19" ht="14.4" customHeight="1" x14ac:dyDescent="0.3">
      <c r="A26" s="420" t="s">
        <v>3813</v>
      </c>
      <c r="B26" s="526"/>
      <c r="C26" s="394"/>
      <c r="D26" s="526">
        <v>283</v>
      </c>
      <c r="E26" s="394"/>
      <c r="F26" s="526"/>
      <c r="G26" s="410"/>
      <c r="H26" s="526"/>
      <c r="I26" s="394"/>
      <c r="J26" s="526"/>
      <c r="K26" s="394"/>
      <c r="L26" s="526"/>
      <c r="M26" s="410"/>
      <c r="N26" s="526"/>
      <c r="O26" s="394"/>
      <c r="P26" s="526"/>
      <c r="Q26" s="394"/>
      <c r="R26" s="526"/>
      <c r="S26" s="440"/>
    </row>
    <row r="27" spans="1:19" ht="14.4" customHeight="1" x14ac:dyDescent="0.3">
      <c r="A27" s="420" t="s">
        <v>3814</v>
      </c>
      <c r="B27" s="526">
        <v>30480</v>
      </c>
      <c r="C27" s="394">
        <v>1</v>
      </c>
      <c r="D27" s="526">
        <v>24558</v>
      </c>
      <c r="E27" s="394">
        <v>0.80570866141732278</v>
      </c>
      <c r="F27" s="526">
        <v>26007</v>
      </c>
      <c r="G27" s="410">
        <v>0.85324803149606299</v>
      </c>
      <c r="H27" s="526">
        <v>141.52000000000001</v>
      </c>
      <c r="I27" s="394">
        <v>1</v>
      </c>
      <c r="J27" s="526">
        <v>213.13</v>
      </c>
      <c r="K27" s="394">
        <v>1.5060062182023741</v>
      </c>
      <c r="L27" s="526"/>
      <c r="M27" s="410"/>
      <c r="N27" s="526"/>
      <c r="O27" s="394"/>
      <c r="P27" s="526"/>
      <c r="Q27" s="394"/>
      <c r="R27" s="526"/>
      <c r="S27" s="440"/>
    </row>
    <row r="28" spans="1:19" ht="14.4" customHeight="1" x14ac:dyDescent="0.3">
      <c r="A28" s="420" t="s">
        <v>3815</v>
      </c>
      <c r="B28" s="526">
        <v>2100</v>
      </c>
      <c r="C28" s="394">
        <v>1</v>
      </c>
      <c r="D28" s="526">
        <v>1775</v>
      </c>
      <c r="E28" s="394">
        <v>0.84523809523809523</v>
      </c>
      <c r="F28" s="526">
        <v>1371</v>
      </c>
      <c r="G28" s="410">
        <v>0.6528571428571428</v>
      </c>
      <c r="H28" s="526"/>
      <c r="I28" s="394"/>
      <c r="J28" s="526">
        <v>70</v>
      </c>
      <c r="K28" s="394"/>
      <c r="L28" s="526"/>
      <c r="M28" s="410"/>
      <c r="N28" s="526"/>
      <c r="O28" s="394"/>
      <c r="P28" s="526"/>
      <c r="Q28" s="394"/>
      <c r="R28" s="526"/>
      <c r="S28" s="440"/>
    </row>
    <row r="29" spans="1:19" ht="14.4" customHeight="1" x14ac:dyDescent="0.3">
      <c r="A29" s="420" t="s">
        <v>3816</v>
      </c>
      <c r="B29" s="526">
        <v>8725</v>
      </c>
      <c r="C29" s="394">
        <v>1</v>
      </c>
      <c r="D29" s="526">
        <v>13974</v>
      </c>
      <c r="E29" s="394">
        <v>1.6016045845272207</v>
      </c>
      <c r="F29" s="526"/>
      <c r="G29" s="410"/>
      <c r="H29" s="526">
        <v>389.30000000000007</v>
      </c>
      <c r="I29" s="394">
        <v>1</v>
      </c>
      <c r="J29" s="526">
        <v>149</v>
      </c>
      <c r="K29" s="394">
        <v>0.38273824813768298</v>
      </c>
      <c r="L29" s="526"/>
      <c r="M29" s="410"/>
      <c r="N29" s="526"/>
      <c r="O29" s="394"/>
      <c r="P29" s="526"/>
      <c r="Q29" s="394"/>
      <c r="R29" s="526"/>
      <c r="S29" s="440"/>
    </row>
    <row r="30" spans="1:19" ht="14.4" customHeight="1" x14ac:dyDescent="0.3">
      <c r="A30" s="420" t="s">
        <v>3817</v>
      </c>
      <c r="B30" s="526">
        <v>4154</v>
      </c>
      <c r="C30" s="394">
        <v>1</v>
      </c>
      <c r="D30" s="526">
        <v>5734</v>
      </c>
      <c r="E30" s="394">
        <v>1.380356283100626</v>
      </c>
      <c r="F30" s="526">
        <v>6448</v>
      </c>
      <c r="G30" s="410">
        <v>1.5522388059701493</v>
      </c>
      <c r="H30" s="526"/>
      <c r="I30" s="394"/>
      <c r="J30" s="526"/>
      <c r="K30" s="394"/>
      <c r="L30" s="526">
        <v>149</v>
      </c>
      <c r="M30" s="410"/>
      <c r="N30" s="526"/>
      <c r="O30" s="394"/>
      <c r="P30" s="526"/>
      <c r="Q30" s="394"/>
      <c r="R30" s="526"/>
      <c r="S30" s="440"/>
    </row>
    <row r="31" spans="1:19" ht="14.4" customHeight="1" x14ac:dyDescent="0.3">
      <c r="A31" s="420" t="s">
        <v>3818</v>
      </c>
      <c r="B31" s="526">
        <v>394114</v>
      </c>
      <c r="C31" s="394">
        <v>1</v>
      </c>
      <c r="D31" s="526">
        <v>333075</v>
      </c>
      <c r="E31" s="394">
        <v>0.84512349218753968</v>
      </c>
      <c r="F31" s="526">
        <v>432411</v>
      </c>
      <c r="G31" s="410">
        <v>1.0971723917445206</v>
      </c>
      <c r="H31" s="526">
        <v>73282.229999999967</v>
      </c>
      <c r="I31" s="394">
        <v>1</v>
      </c>
      <c r="J31" s="526">
        <v>14805.52</v>
      </c>
      <c r="K31" s="394">
        <v>0.20203424486400054</v>
      </c>
      <c r="L31" s="526">
        <v>4538.3100000000004</v>
      </c>
      <c r="M31" s="410">
        <v>6.1929201663213612E-2</v>
      </c>
      <c r="N31" s="526"/>
      <c r="O31" s="394"/>
      <c r="P31" s="526"/>
      <c r="Q31" s="394"/>
      <c r="R31" s="526"/>
      <c r="S31" s="440"/>
    </row>
    <row r="32" spans="1:19" ht="14.4" customHeight="1" x14ac:dyDescent="0.3">
      <c r="A32" s="420" t="s">
        <v>3819</v>
      </c>
      <c r="B32" s="526">
        <v>28299</v>
      </c>
      <c r="C32" s="394">
        <v>1</v>
      </c>
      <c r="D32" s="526">
        <v>22668</v>
      </c>
      <c r="E32" s="394">
        <v>0.80101770380578818</v>
      </c>
      <c r="F32" s="526">
        <v>27402</v>
      </c>
      <c r="G32" s="410">
        <v>0.96830276688222194</v>
      </c>
      <c r="H32" s="526">
        <v>0</v>
      </c>
      <c r="I32" s="394"/>
      <c r="J32" s="526"/>
      <c r="K32" s="394"/>
      <c r="L32" s="526"/>
      <c r="M32" s="410"/>
      <c r="N32" s="526"/>
      <c r="O32" s="394"/>
      <c r="P32" s="526"/>
      <c r="Q32" s="394"/>
      <c r="R32" s="526"/>
      <c r="S32" s="440"/>
    </row>
    <row r="33" spans="1:19" ht="14.4" customHeight="1" x14ac:dyDescent="0.3">
      <c r="A33" s="420" t="s">
        <v>3820</v>
      </c>
      <c r="B33" s="526">
        <v>7826</v>
      </c>
      <c r="C33" s="394">
        <v>1</v>
      </c>
      <c r="D33" s="526">
        <v>14176</v>
      </c>
      <c r="E33" s="394">
        <v>1.8113979044211603</v>
      </c>
      <c r="F33" s="526">
        <v>20046</v>
      </c>
      <c r="G33" s="410">
        <v>2.5614617940199333</v>
      </c>
      <c r="H33" s="526">
        <v>72.23</v>
      </c>
      <c r="I33" s="394">
        <v>1</v>
      </c>
      <c r="J33" s="526"/>
      <c r="K33" s="394"/>
      <c r="L33" s="526">
        <v>151.54</v>
      </c>
      <c r="M33" s="410">
        <v>2.0980202132078083</v>
      </c>
      <c r="N33" s="526"/>
      <c r="O33" s="394"/>
      <c r="P33" s="526"/>
      <c r="Q33" s="394"/>
      <c r="R33" s="526"/>
      <c r="S33" s="440"/>
    </row>
    <row r="34" spans="1:19" ht="14.4" customHeight="1" x14ac:dyDescent="0.3">
      <c r="A34" s="420" t="s">
        <v>3821</v>
      </c>
      <c r="B34" s="526">
        <v>53862</v>
      </c>
      <c r="C34" s="394">
        <v>1</v>
      </c>
      <c r="D34" s="526">
        <v>117950</v>
      </c>
      <c r="E34" s="394">
        <v>2.1898555567932867</v>
      </c>
      <c r="F34" s="526">
        <v>192096</v>
      </c>
      <c r="G34" s="410">
        <v>3.566447588281163</v>
      </c>
      <c r="H34" s="526">
        <v>1782.16</v>
      </c>
      <c r="I34" s="394">
        <v>1</v>
      </c>
      <c r="J34" s="526">
        <v>150.06</v>
      </c>
      <c r="K34" s="394">
        <v>8.4201194056650358E-2</v>
      </c>
      <c r="L34" s="526">
        <v>13220.789999999999</v>
      </c>
      <c r="M34" s="410">
        <v>7.4184079992817695</v>
      </c>
      <c r="N34" s="526"/>
      <c r="O34" s="394"/>
      <c r="P34" s="526"/>
      <c r="Q34" s="394"/>
      <c r="R34" s="526"/>
      <c r="S34" s="440"/>
    </row>
    <row r="35" spans="1:19" ht="14.4" customHeight="1" thickBot="1" x14ac:dyDescent="0.35">
      <c r="A35" s="528" t="s">
        <v>3822</v>
      </c>
      <c r="B35" s="527"/>
      <c r="C35" s="400"/>
      <c r="D35" s="527"/>
      <c r="E35" s="400"/>
      <c r="F35" s="527"/>
      <c r="G35" s="411"/>
      <c r="H35" s="527"/>
      <c r="I35" s="400"/>
      <c r="J35" s="527">
        <v>-461.74</v>
      </c>
      <c r="K35" s="400"/>
      <c r="L35" s="527"/>
      <c r="M35" s="411"/>
      <c r="N35" s="527"/>
      <c r="O35" s="400"/>
      <c r="P35" s="527"/>
      <c r="Q35" s="400"/>
      <c r="R35" s="527"/>
      <c r="S35" s="4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68" t="s">
        <v>197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ht="14.4" customHeight="1" thickBot="1" x14ac:dyDescent="0.4">
      <c r="A2" s="348" t="s">
        <v>235</v>
      </c>
      <c r="B2" s="119"/>
      <c r="C2" s="119"/>
      <c r="D2" s="119"/>
      <c r="E2" s="119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0"/>
      <c r="Q2" s="196"/>
    </row>
    <row r="3" spans="1:17" ht="14.4" customHeight="1" thickBot="1" x14ac:dyDescent="0.35">
      <c r="E3" s="156" t="s">
        <v>198</v>
      </c>
      <c r="F3" s="197">
        <f t="shared" ref="F3:O3" si="0">SUBTOTAL(9,F6:F1048576)</f>
        <v>17574.250000000004</v>
      </c>
      <c r="G3" s="198">
        <f t="shared" si="0"/>
        <v>3921136.1500000004</v>
      </c>
      <c r="H3" s="198"/>
      <c r="I3" s="198"/>
      <c r="J3" s="198">
        <f t="shared" si="0"/>
        <v>17593.150000000001</v>
      </c>
      <c r="K3" s="198">
        <f t="shared" si="0"/>
        <v>3765156.32</v>
      </c>
      <c r="L3" s="198"/>
      <c r="M3" s="198"/>
      <c r="N3" s="198">
        <f t="shared" si="0"/>
        <v>20337.2</v>
      </c>
      <c r="O3" s="198">
        <f t="shared" si="0"/>
        <v>4083256.14</v>
      </c>
      <c r="P3" s="121">
        <f>IF(G3=0,0,O3/G3)</f>
        <v>1.0413451570662753</v>
      </c>
      <c r="Q3" s="199">
        <f>IF(N3=0,0,O3/N3)</f>
        <v>200.77769506126702</v>
      </c>
    </row>
    <row r="4" spans="1:17" ht="14.4" customHeight="1" x14ac:dyDescent="0.3">
      <c r="A4" s="339" t="s">
        <v>132</v>
      </c>
      <c r="B4" s="338" t="s">
        <v>158</v>
      </c>
      <c r="C4" s="339" t="s">
        <v>159</v>
      </c>
      <c r="D4" s="340" t="s">
        <v>160</v>
      </c>
      <c r="E4" s="341" t="s">
        <v>133</v>
      </c>
      <c r="F4" s="345">
        <v>2011</v>
      </c>
      <c r="G4" s="346"/>
      <c r="H4" s="201"/>
      <c r="I4" s="201"/>
      <c r="J4" s="345">
        <v>2012</v>
      </c>
      <c r="K4" s="346"/>
      <c r="L4" s="201"/>
      <c r="M4" s="201"/>
      <c r="N4" s="345">
        <v>2013</v>
      </c>
      <c r="O4" s="346"/>
      <c r="P4" s="347" t="s">
        <v>5</v>
      </c>
      <c r="Q4" s="337" t="s">
        <v>161</v>
      </c>
    </row>
    <row r="5" spans="1:17" ht="14.4" customHeight="1" thickBot="1" x14ac:dyDescent="0.35">
      <c r="A5" s="530"/>
      <c r="B5" s="529"/>
      <c r="C5" s="530"/>
      <c r="D5" s="531"/>
      <c r="E5" s="532"/>
      <c r="F5" s="538" t="s">
        <v>135</v>
      </c>
      <c r="G5" s="539" t="s">
        <v>17</v>
      </c>
      <c r="H5" s="540"/>
      <c r="I5" s="540"/>
      <c r="J5" s="538" t="s">
        <v>135</v>
      </c>
      <c r="K5" s="539" t="s">
        <v>17</v>
      </c>
      <c r="L5" s="540"/>
      <c r="M5" s="540"/>
      <c r="N5" s="538" t="s">
        <v>135</v>
      </c>
      <c r="O5" s="539" t="s">
        <v>17</v>
      </c>
      <c r="P5" s="541"/>
      <c r="Q5" s="537"/>
    </row>
    <row r="6" spans="1:17" ht="14.4" customHeight="1" x14ac:dyDescent="0.3">
      <c r="A6" s="387" t="s">
        <v>3823</v>
      </c>
      <c r="B6" s="388" t="s">
        <v>3409</v>
      </c>
      <c r="C6" s="388" t="s">
        <v>3350</v>
      </c>
      <c r="D6" s="388" t="s">
        <v>3393</v>
      </c>
      <c r="E6" s="388" t="s">
        <v>3394</v>
      </c>
      <c r="F6" s="391">
        <v>2</v>
      </c>
      <c r="G6" s="391">
        <v>68</v>
      </c>
      <c r="H6" s="391">
        <v>1</v>
      </c>
      <c r="I6" s="391">
        <v>34</v>
      </c>
      <c r="J6" s="391">
        <v>4</v>
      </c>
      <c r="K6" s="391">
        <v>136</v>
      </c>
      <c r="L6" s="391">
        <v>2</v>
      </c>
      <c r="M6" s="391">
        <v>34</v>
      </c>
      <c r="N6" s="391">
        <v>1</v>
      </c>
      <c r="O6" s="391">
        <v>34</v>
      </c>
      <c r="P6" s="409">
        <v>0.5</v>
      </c>
      <c r="Q6" s="392">
        <v>34</v>
      </c>
    </row>
    <row r="7" spans="1:17" ht="14.4" customHeight="1" x14ac:dyDescent="0.3">
      <c r="A7" s="393" t="s">
        <v>3823</v>
      </c>
      <c r="B7" s="394" t="s">
        <v>3409</v>
      </c>
      <c r="C7" s="394" t="s">
        <v>3350</v>
      </c>
      <c r="D7" s="394" t="s">
        <v>3454</v>
      </c>
      <c r="E7" s="394" t="s">
        <v>3455</v>
      </c>
      <c r="F7" s="397">
        <v>192</v>
      </c>
      <c r="G7" s="397">
        <v>82752</v>
      </c>
      <c r="H7" s="397">
        <v>1</v>
      </c>
      <c r="I7" s="397">
        <v>431</v>
      </c>
      <c r="J7" s="397">
        <v>227</v>
      </c>
      <c r="K7" s="397">
        <v>98291</v>
      </c>
      <c r="L7" s="397">
        <v>1.1877779389017789</v>
      </c>
      <c r="M7" s="397">
        <v>433</v>
      </c>
      <c r="N7" s="397">
        <v>245</v>
      </c>
      <c r="O7" s="397">
        <v>80115</v>
      </c>
      <c r="P7" s="410">
        <v>0.96813370069605564</v>
      </c>
      <c r="Q7" s="398">
        <v>327</v>
      </c>
    </row>
    <row r="8" spans="1:17" ht="14.4" customHeight="1" x14ac:dyDescent="0.3">
      <c r="A8" s="393" t="s">
        <v>3823</v>
      </c>
      <c r="B8" s="394" t="s">
        <v>3409</v>
      </c>
      <c r="C8" s="394" t="s">
        <v>3350</v>
      </c>
      <c r="D8" s="394" t="s">
        <v>3460</v>
      </c>
      <c r="E8" s="394" t="s">
        <v>3461</v>
      </c>
      <c r="F8" s="397">
        <v>1</v>
      </c>
      <c r="G8" s="397">
        <v>0</v>
      </c>
      <c r="H8" s="397"/>
      <c r="I8" s="397">
        <v>0</v>
      </c>
      <c r="J8" s="397"/>
      <c r="K8" s="397"/>
      <c r="L8" s="397"/>
      <c r="M8" s="397"/>
      <c r="N8" s="397">
        <v>2</v>
      </c>
      <c r="O8" s="397">
        <v>0</v>
      </c>
      <c r="P8" s="410"/>
      <c r="Q8" s="398">
        <v>0</v>
      </c>
    </row>
    <row r="9" spans="1:17" ht="14.4" customHeight="1" x14ac:dyDescent="0.3">
      <c r="A9" s="393" t="s">
        <v>3823</v>
      </c>
      <c r="B9" s="394" t="s">
        <v>3462</v>
      </c>
      <c r="C9" s="394" t="s">
        <v>3350</v>
      </c>
      <c r="D9" s="394" t="s">
        <v>3472</v>
      </c>
      <c r="E9" s="394" t="s">
        <v>3473</v>
      </c>
      <c r="F9" s="397"/>
      <c r="G9" s="397"/>
      <c r="H9" s="397"/>
      <c r="I9" s="397"/>
      <c r="J9" s="397"/>
      <c r="K9" s="397"/>
      <c r="L9" s="397"/>
      <c r="M9" s="397"/>
      <c r="N9" s="397">
        <v>1</v>
      </c>
      <c r="O9" s="397">
        <v>0</v>
      </c>
      <c r="P9" s="410"/>
      <c r="Q9" s="398">
        <v>0</v>
      </c>
    </row>
    <row r="10" spans="1:17" ht="14.4" customHeight="1" x14ac:dyDescent="0.3">
      <c r="A10" s="393" t="s">
        <v>3823</v>
      </c>
      <c r="B10" s="394" t="s">
        <v>3462</v>
      </c>
      <c r="C10" s="394" t="s">
        <v>3350</v>
      </c>
      <c r="D10" s="394" t="s">
        <v>3474</v>
      </c>
      <c r="E10" s="394" t="s">
        <v>3475</v>
      </c>
      <c r="F10" s="397">
        <v>23</v>
      </c>
      <c r="G10" s="397">
        <v>7475</v>
      </c>
      <c r="H10" s="397">
        <v>1</v>
      </c>
      <c r="I10" s="397">
        <v>325</v>
      </c>
      <c r="J10" s="397">
        <v>35</v>
      </c>
      <c r="K10" s="397">
        <v>11445</v>
      </c>
      <c r="L10" s="397">
        <v>1.5311036789297658</v>
      </c>
      <c r="M10" s="397">
        <v>327</v>
      </c>
      <c r="N10" s="397">
        <v>52</v>
      </c>
      <c r="O10" s="397">
        <v>17004</v>
      </c>
      <c r="P10" s="410">
        <v>2.2747826086956522</v>
      </c>
      <c r="Q10" s="398">
        <v>327</v>
      </c>
    </row>
    <row r="11" spans="1:17" ht="14.4" customHeight="1" x14ac:dyDescent="0.3">
      <c r="A11" s="393" t="s">
        <v>3823</v>
      </c>
      <c r="B11" s="394" t="s">
        <v>3462</v>
      </c>
      <c r="C11" s="394" t="s">
        <v>3350</v>
      </c>
      <c r="D11" s="394" t="s">
        <v>3460</v>
      </c>
      <c r="E11" s="394" t="s">
        <v>3461</v>
      </c>
      <c r="F11" s="397"/>
      <c r="G11" s="397"/>
      <c r="H11" s="397"/>
      <c r="I11" s="397"/>
      <c r="J11" s="397">
        <v>1</v>
      </c>
      <c r="K11" s="397">
        <v>0</v>
      </c>
      <c r="L11" s="397"/>
      <c r="M11" s="397">
        <v>0</v>
      </c>
      <c r="N11" s="397"/>
      <c r="O11" s="397"/>
      <c r="P11" s="410"/>
      <c r="Q11" s="398"/>
    </row>
    <row r="12" spans="1:17" ht="14.4" customHeight="1" x14ac:dyDescent="0.3">
      <c r="A12" s="393" t="s">
        <v>3823</v>
      </c>
      <c r="B12" s="394" t="s">
        <v>3478</v>
      </c>
      <c r="C12" s="394" t="s">
        <v>3541</v>
      </c>
      <c r="D12" s="394" t="s">
        <v>3546</v>
      </c>
      <c r="E12" s="394" t="s">
        <v>3547</v>
      </c>
      <c r="F12" s="397"/>
      <c r="G12" s="397"/>
      <c r="H12" s="397"/>
      <c r="I12" s="397"/>
      <c r="J12" s="397"/>
      <c r="K12" s="397"/>
      <c r="L12" s="397"/>
      <c r="M12" s="397"/>
      <c r="N12" s="397">
        <v>2</v>
      </c>
      <c r="O12" s="397">
        <v>1851.14</v>
      </c>
      <c r="P12" s="410"/>
      <c r="Q12" s="398">
        <v>925.57</v>
      </c>
    </row>
    <row r="13" spans="1:17" ht="14.4" customHeight="1" x14ac:dyDescent="0.3">
      <c r="A13" s="393" t="s">
        <v>3823</v>
      </c>
      <c r="B13" s="394" t="s">
        <v>3478</v>
      </c>
      <c r="C13" s="394" t="s">
        <v>3350</v>
      </c>
      <c r="D13" s="394" t="s">
        <v>3554</v>
      </c>
      <c r="E13" s="394" t="s">
        <v>3555</v>
      </c>
      <c r="F13" s="397">
        <v>37</v>
      </c>
      <c r="G13" s="397">
        <v>6919</v>
      </c>
      <c r="H13" s="397">
        <v>1</v>
      </c>
      <c r="I13" s="397">
        <v>187</v>
      </c>
      <c r="J13" s="397">
        <v>63</v>
      </c>
      <c r="K13" s="397">
        <v>12159</v>
      </c>
      <c r="L13" s="397">
        <v>1.7573348749819337</v>
      </c>
      <c r="M13" s="397">
        <v>193</v>
      </c>
      <c r="N13" s="397">
        <v>68</v>
      </c>
      <c r="O13" s="397">
        <v>13192</v>
      </c>
      <c r="P13" s="410">
        <v>1.9066339066339066</v>
      </c>
      <c r="Q13" s="398">
        <v>194</v>
      </c>
    </row>
    <row r="14" spans="1:17" ht="14.4" customHeight="1" x14ac:dyDescent="0.3">
      <c r="A14" s="393" t="s">
        <v>3823</v>
      </c>
      <c r="B14" s="394" t="s">
        <v>3478</v>
      </c>
      <c r="C14" s="394" t="s">
        <v>3350</v>
      </c>
      <c r="D14" s="394" t="s">
        <v>3450</v>
      </c>
      <c r="E14" s="394" t="s">
        <v>3451</v>
      </c>
      <c r="F14" s="397">
        <v>1</v>
      </c>
      <c r="G14" s="397">
        <v>850</v>
      </c>
      <c r="H14" s="397">
        <v>1</v>
      </c>
      <c r="I14" s="397">
        <v>850</v>
      </c>
      <c r="J14" s="397">
        <v>3</v>
      </c>
      <c r="K14" s="397">
        <v>2556</v>
      </c>
      <c r="L14" s="397">
        <v>3.0070588235294116</v>
      </c>
      <c r="M14" s="397">
        <v>852</v>
      </c>
      <c r="N14" s="397">
        <v>4</v>
      </c>
      <c r="O14" s="397">
        <v>2812</v>
      </c>
      <c r="P14" s="410">
        <v>3.3082352941176469</v>
      </c>
      <c r="Q14" s="398">
        <v>703</v>
      </c>
    </row>
    <row r="15" spans="1:17" ht="14.4" customHeight="1" x14ac:dyDescent="0.3">
      <c r="A15" s="393" t="s">
        <v>3823</v>
      </c>
      <c r="B15" s="394" t="s">
        <v>3478</v>
      </c>
      <c r="C15" s="394" t="s">
        <v>3350</v>
      </c>
      <c r="D15" s="394" t="s">
        <v>3558</v>
      </c>
      <c r="E15" s="394" t="s">
        <v>3559</v>
      </c>
      <c r="F15" s="397"/>
      <c r="G15" s="397"/>
      <c r="H15" s="397"/>
      <c r="I15" s="397"/>
      <c r="J15" s="397"/>
      <c r="K15" s="397"/>
      <c r="L15" s="397"/>
      <c r="M15" s="397"/>
      <c r="N15" s="397">
        <v>1</v>
      </c>
      <c r="O15" s="397">
        <v>185</v>
      </c>
      <c r="P15" s="410"/>
      <c r="Q15" s="398">
        <v>185</v>
      </c>
    </row>
    <row r="16" spans="1:17" ht="14.4" customHeight="1" x14ac:dyDescent="0.3">
      <c r="A16" s="393" t="s">
        <v>3823</v>
      </c>
      <c r="B16" s="394" t="s">
        <v>3478</v>
      </c>
      <c r="C16" s="394" t="s">
        <v>3350</v>
      </c>
      <c r="D16" s="394" t="s">
        <v>3824</v>
      </c>
      <c r="E16" s="394" t="s">
        <v>3825</v>
      </c>
      <c r="F16" s="397">
        <v>2</v>
      </c>
      <c r="G16" s="397">
        <v>2182</v>
      </c>
      <c r="H16" s="397">
        <v>1</v>
      </c>
      <c r="I16" s="397">
        <v>1091</v>
      </c>
      <c r="J16" s="397">
        <v>1</v>
      </c>
      <c r="K16" s="397">
        <v>1093</v>
      </c>
      <c r="L16" s="397">
        <v>0.50091659028414304</v>
      </c>
      <c r="M16" s="397">
        <v>1093</v>
      </c>
      <c r="N16" s="397">
        <v>4</v>
      </c>
      <c r="O16" s="397">
        <v>4536</v>
      </c>
      <c r="P16" s="410">
        <v>2.0788267644362968</v>
      </c>
      <c r="Q16" s="398">
        <v>1134</v>
      </c>
    </row>
    <row r="17" spans="1:17" ht="14.4" customHeight="1" x14ac:dyDescent="0.3">
      <c r="A17" s="393" t="s">
        <v>3823</v>
      </c>
      <c r="B17" s="394" t="s">
        <v>3478</v>
      </c>
      <c r="C17" s="394" t="s">
        <v>3350</v>
      </c>
      <c r="D17" s="394" t="s">
        <v>3385</v>
      </c>
      <c r="E17" s="394" t="s">
        <v>3386</v>
      </c>
      <c r="F17" s="397">
        <v>1</v>
      </c>
      <c r="G17" s="397">
        <v>75</v>
      </c>
      <c r="H17" s="397">
        <v>1</v>
      </c>
      <c r="I17" s="397">
        <v>75</v>
      </c>
      <c r="J17" s="397"/>
      <c r="K17" s="397"/>
      <c r="L17" s="397"/>
      <c r="M17" s="397"/>
      <c r="N17" s="397"/>
      <c r="O17" s="397"/>
      <c r="P17" s="410"/>
      <c r="Q17" s="398"/>
    </row>
    <row r="18" spans="1:17" ht="14.4" customHeight="1" x14ac:dyDescent="0.3">
      <c r="A18" s="393" t="s">
        <v>3823</v>
      </c>
      <c r="B18" s="394" t="s">
        <v>3478</v>
      </c>
      <c r="C18" s="394" t="s">
        <v>3350</v>
      </c>
      <c r="D18" s="394" t="s">
        <v>3389</v>
      </c>
      <c r="E18" s="394" t="s">
        <v>3390</v>
      </c>
      <c r="F18" s="397">
        <v>3</v>
      </c>
      <c r="G18" s="397">
        <v>174</v>
      </c>
      <c r="H18" s="397">
        <v>1</v>
      </c>
      <c r="I18" s="397">
        <v>58</v>
      </c>
      <c r="J18" s="397">
        <v>9</v>
      </c>
      <c r="K18" s="397">
        <v>522</v>
      </c>
      <c r="L18" s="397">
        <v>3</v>
      </c>
      <c r="M18" s="397">
        <v>58</v>
      </c>
      <c r="N18" s="397">
        <v>6</v>
      </c>
      <c r="O18" s="397">
        <v>336</v>
      </c>
      <c r="P18" s="410">
        <v>1.9310344827586208</v>
      </c>
      <c r="Q18" s="398">
        <v>56</v>
      </c>
    </row>
    <row r="19" spans="1:17" ht="14.4" customHeight="1" x14ac:dyDescent="0.3">
      <c r="A19" s="393" t="s">
        <v>3823</v>
      </c>
      <c r="B19" s="394" t="s">
        <v>3478</v>
      </c>
      <c r="C19" s="394" t="s">
        <v>3350</v>
      </c>
      <c r="D19" s="394" t="s">
        <v>3393</v>
      </c>
      <c r="E19" s="394" t="s">
        <v>3394</v>
      </c>
      <c r="F19" s="397">
        <v>5</v>
      </c>
      <c r="G19" s="397">
        <v>170</v>
      </c>
      <c r="H19" s="397">
        <v>1</v>
      </c>
      <c r="I19" s="397">
        <v>34</v>
      </c>
      <c r="J19" s="397">
        <v>6</v>
      </c>
      <c r="K19" s="397">
        <v>204</v>
      </c>
      <c r="L19" s="397">
        <v>1.2</v>
      </c>
      <c r="M19" s="397">
        <v>34</v>
      </c>
      <c r="N19" s="397">
        <v>7</v>
      </c>
      <c r="O19" s="397">
        <v>238</v>
      </c>
      <c r="P19" s="410">
        <v>1.4</v>
      </c>
      <c r="Q19" s="398">
        <v>34</v>
      </c>
    </row>
    <row r="20" spans="1:17" ht="14.4" customHeight="1" x14ac:dyDescent="0.3">
      <c r="A20" s="393" t="s">
        <v>3823</v>
      </c>
      <c r="B20" s="394" t="s">
        <v>3478</v>
      </c>
      <c r="C20" s="394" t="s">
        <v>3350</v>
      </c>
      <c r="D20" s="394" t="s">
        <v>3566</v>
      </c>
      <c r="E20" s="394" t="s">
        <v>3567</v>
      </c>
      <c r="F20" s="397">
        <v>109</v>
      </c>
      <c r="G20" s="397">
        <v>27032</v>
      </c>
      <c r="H20" s="397">
        <v>1</v>
      </c>
      <c r="I20" s="397">
        <v>248</v>
      </c>
      <c r="J20" s="397">
        <v>118</v>
      </c>
      <c r="K20" s="397">
        <v>29382</v>
      </c>
      <c r="L20" s="397">
        <v>1.0869340041432376</v>
      </c>
      <c r="M20" s="397">
        <v>249</v>
      </c>
      <c r="N20" s="397">
        <v>110</v>
      </c>
      <c r="O20" s="397">
        <v>25520</v>
      </c>
      <c r="P20" s="410">
        <v>0.94406629180230839</v>
      </c>
      <c r="Q20" s="398">
        <v>232</v>
      </c>
    </row>
    <row r="21" spans="1:17" ht="14.4" customHeight="1" x14ac:dyDescent="0.3">
      <c r="A21" s="393" t="s">
        <v>3823</v>
      </c>
      <c r="B21" s="394" t="s">
        <v>3478</v>
      </c>
      <c r="C21" s="394" t="s">
        <v>3350</v>
      </c>
      <c r="D21" s="394" t="s">
        <v>3595</v>
      </c>
      <c r="E21" s="394" t="s">
        <v>3594</v>
      </c>
      <c r="F21" s="397">
        <v>1</v>
      </c>
      <c r="G21" s="397">
        <v>663</v>
      </c>
      <c r="H21" s="397">
        <v>1</v>
      </c>
      <c r="I21" s="397">
        <v>663</v>
      </c>
      <c r="J21" s="397"/>
      <c r="K21" s="397"/>
      <c r="L21" s="397"/>
      <c r="M21" s="397"/>
      <c r="N21" s="397"/>
      <c r="O21" s="397"/>
      <c r="P21" s="410"/>
      <c r="Q21" s="398"/>
    </row>
    <row r="22" spans="1:17" ht="14.4" customHeight="1" x14ac:dyDescent="0.3">
      <c r="A22" s="393" t="s">
        <v>3823</v>
      </c>
      <c r="B22" s="394" t="s">
        <v>3478</v>
      </c>
      <c r="C22" s="394" t="s">
        <v>3350</v>
      </c>
      <c r="D22" s="394" t="s">
        <v>3399</v>
      </c>
      <c r="E22" s="394" t="s">
        <v>3400</v>
      </c>
      <c r="F22" s="397">
        <v>25</v>
      </c>
      <c r="G22" s="397">
        <v>8075</v>
      </c>
      <c r="H22" s="397">
        <v>1</v>
      </c>
      <c r="I22" s="397">
        <v>323</v>
      </c>
      <c r="J22" s="397">
        <v>29</v>
      </c>
      <c r="K22" s="397">
        <v>9396</v>
      </c>
      <c r="L22" s="397">
        <v>1.1635913312693498</v>
      </c>
      <c r="M22" s="397">
        <v>324</v>
      </c>
      <c r="N22" s="397">
        <v>32</v>
      </c>
      <c r="O22" s="397">
        <v>10400</v>
      </c>
      <c r="P22" s="410">
        <v>1.2879256965944272</v>
      </c>
      <c r="Q22" s="398">
        <v>325</v>
      </c>
    </row>
    <row r="23" spans="1:17" ht="14.4" customHeight="1" x14ac:dyDescent="0.3">
      <c r="A23" s="393" t="s">
        <v>3823</v>
      </c>
      <c r="B23" s="394" t="s">
        <v>3478</v>
      </c>
      <c r="C23" s="394" t="s">
        <v>3350</v>
      </c>
      <c r="D23" s="394" t="s">
        <v>3610</v>
      </c>
      <c r="E23" s="394" t="s">
        <v>3611</v>
      </c>
      <c r="F23" s="397">
        <v>317</v>
      </c>
      <c r="G23" s="397">
        <v>34870</v>
      </c>
      <c r="H23" s="397">
        <v>1</v>
      </c>
      <c r="I23" s="397">
        <v>110</v>
      </c>
      <c r="J23" s="397">
        <v>328</v>
      </c>
      <c r="K23" s="397">
        <v>36408</v>
      </c>
      <c r="L23" s="397">
        <v>1.0441066819615716</v>
      </c>
      <c r="M23" s="397">
        <v>111</v>
      </c>
      <c r="N23" s="397">
        <v>414</v>
      </c>
      <c r="O23" s="397">
        <v>46368</v>
      </c>
      <c r="P23" s="410">
        <v>1.3297390306854029</v>
      </c>
      <c r="Q23" s="398">
        <v>112</v>
      </c>
    </row>
    <row r="24" spans="1:17" ht="14.4" customHeight="1" x14ac:dyDescent="0.3">
      <c r="A24" s="393" t="s">
        <v>3823</v>
      </c>
      <c r="B24" s="394" t="s">
        <v>3478</v>
      </c>
      <c r="C24" s="394" t="s">
        <v>3350</v>
      </c>
      <c r="D24" s="394" t="s">
        <v>3612</v>
      </c>
      <c r="E24" s="394" t="s">
        <v>3613</v>
      </c>
      <c r="F24" s="397"/>
      <c r="G24" s="397"/>
      <c r="H24" s="397"/>
      <c r="I24" s="397"/>
      <c r="J24" s="397">
        <v>2</v>
      </c>
      <c r="K24" s="397">
        <v>590</v>
      </c>
      <c r="L24" s="397"/>
      <c r="M24" s="397">
        <v>295</v>
      </c>
      <c r="N24" s="397"/>
      <c r="O24" s="397"/>
      <c r="P24" s="410"/>
      <c r="Q24" s="398"/>
    </row>
    <row r="25" spans="1:17" ht="14.4" customHeight="1" x14ac:dyDescent="0.3">
      <c r="A25" s="393" t="s">
        <v>3823</v>
      </c>
      <c r="B25" s="394" t="s">
        <v>3478</v>
      </c>
      <c r="C25" s="394" t="s">
        <v>3350</v>
      </c>
      <c r="D25" s="394" t="s">
        <v>3616</v>
      </c>
      <c r="E25" s="394" t="s">
        <v>3617</v>
      </c>
      <c r="F25" s="397">
        <v>19</v>
      </c>
      <c r="G25" s="397">
        <v>12825</v>
      </c>
      <c r="H25" s="397">
        <v>1</v>
      </c>
      <c r="I25" s="397">
        <v>675</v>
      </c>
      <c r="J25" s="397">
        <v>51</v>
      </c>
      <c r="K25" s="397">
        <v>34476</v>
      </c>
      <c r="L25" s="397">
        <v>2.688187134502924</v>
      </c>
      <c r="M25" s="397">
        <v>676</v>
      </c>
      <c r="N25" s="397">
        <v>52</v>
      </c>
      <c r="O25" s="397">
        <v>35204</v>
      </c>
      <c r="P25" s="410">
        <v>2.7449512670565301</v>
      </c>
      <c r="Q25" s="398">
        <v>677</v>
      </c>
    </row>
    <row r="26" spans="1:17" ht="14.4" customHeight="1" x14ac:dyDescent="0.3">
      <c r="A26" s="393" t="s">
        <v>3823</v>
      </c>
      <c r="B26" s="394" t="s">
        <v>3478</v>
      </c>
      <c r="C26" s="394" t="s">
        <v>3350</v>
      </c>
      <c r="D26" s="394" t="s">
        <v>3618</v>
      </c>
      <c r="E26" s="394" t="s">
        <v>3619</v>
      </c>
      <c r="F26" s="397">
        <v>19</v>
      </c>
      <c r="G26" s="397">
        <v>1520</v>
      </c>
      <c r="H26" s="397">
        <v>1</v>
      </c>
      <c r="I26" s="397">
        <v>80</v>
      </c>
      <c r="J26" s="397">
        <v>53</v>
      </c>
      <c r="K26" s="397">
        <v>4293</v>
      </c>
      <c r="L26" s="397">
        <v>2.8243421052631579</v>
      </c>
      <c r="M26" s="397">
        <v>81</v>
      </c>
      <c r="N26" s="397">
        <v>53</v>
      </c>
      <c r="O26" s="397">
        <v>4346</v>
      </c>
      <c r="P26" s="410">
        <v>2.8592105263157896</v>
      </c>
      <c r="Q26" s="398">
        <v>82</v>
      </c>
    </row>
    <row r="27" spans="1:17" ht="14.4" customHeight="1" x14ac:dyDescent="0.3">
      <c r="A27" s="393" t="s">
        <v>3823</v>
      </c>
      <c r="B27" s="394" t="s">
        <v>3478</v>
      </c>
      <c r="C27" s="394" t="s">
        <v>3350</v>
      </c>
      <c r="D27" s="394" t="s">
        <v>3620</v>
      </c>
      <c r="E27" s="394" t="s">
        <v>3621</v>
      </c>
      <c r="F27" s="397"/>
      <c r="G27" s="397"/>
      <c r="H27" s="397"/>
      <c r="I27" s="397"/>
      <c r="J27" s="397"/>
      <c r="K27" s="397"/>
      <c r="L27" s="397"/>
      <c r="M27" s="397"/>
      <c r="N27" s="397">
        <v>2</v>
      </c>
      <c r="O27" s="397">
        <v>670</v>
      </c>
      <c r="P27" s="410"/>
      <c r="Q27" s="398">
        <v>335</v>
      </c>
    </row>
    <row r="28" spans="1:17" ht="14.4" customHeight="1" x14ac:dyDescent="0.3">
      <c r="A28" s="393" t="s">
        <v>3823</v>
      </c>
      <c r="B28" s="394" t="s">
        <v>3478</v>
      </c>
      <c r="C28" s="394" t="s">
        <v>3350</v>
      </c>
      <c r="D28" s="394" t="s">
        <v>3622</v>
      </c>
      <c r="E28" s="394" t="s">
        <v>3623</v>
      </c>
      <c r="F28" s="397">
        <v>3</v>
      </c>
      <c r="G28" s="397">
        <v>1809</v>
      </c>
      <c r="H28" s="397">
        <v>1</v>
      </c>
      <c r="I28" s="397">
        <v>603</v>
      </c>
      <c r="J28" s="397">
        <v>4</v>
      </c>
      <c r="K28" s="397">
        <v>2416</v>
      </c>
      <c r="L28" s="397">
        <v>1.3355444997236041</v>
      </c>
      <c r="M28" s="397">
        <v>604</v>
      </c>
      <c r="N28" s="397">
        <v>1</v>
      </c>
      <c r="O28" s="397">
        <v>606</v>
      </c>
      <c r="P28" s="410">
        <v>0.33499170812603646</v>
      </c>
      <c r="Q28" s="398">
        <v>606</v>
      </c>
    </row>
    <row r="29" spans="1:17" ht="14.4" customHeight="1" x14ac:dyDescent="0.3">
      <c r="A29" s="393" t="s">
        <v>3823</v>
      </c>
      <c r="B29" s="394" t="s">
        <v>3478</v>
      </c>
      <c r="C29" s="394" t="s">
        <v>3350</v>
      </c>
      <c r="D29" s="394" t="s">
        <v>3624</v>
      </c>
      <c r="E29" s="394" t="s">
        <v>3623</v>
      </c>
      <c r="F29" s="397">
        <v>1</v>
      </c>
      <c r="G29" s="397">
        <v>517</v>
      </c>
      <c r="H29" s="397">
        <v>1</v>
      </c>
      <c r="I29" s="397">
        <v>517</v>
      </c>
      <c r="J29" s="397"/>
      <c r="K29" s="397"/>
      <c r="L29" s="397"/>
      <c r="M29" s="397"/>
      <c r="N29" s="397"/>
      <c r="O29" s="397"/>
      <c r="P29" s="410"/>
      <c r="Q29" s="398"/>
    </row>
    <row r="30" spans="1:17" ht="14.4" customHeight="1" x14ac:dyDescent="0.3">
      <c r="A30" s="393" t="s">
        <v>3823</v>
      </c>
      <c r="B30" s="394" t="s">
        <v>3478</v>
      </c>
      <c r="C30" s="394" t="s">
        <v>3350</v>
      </c>
      <c r="D30" s="394" t="s">
        <v>3625</v>
      </c>
      <c r="E30" s="394" t="s">
        <v>3626</v>
      </c>
      <c r="F30" s="397">
        <v>3</v>
      </c>
      <c r="G30" s="397">
        <v>513</v>
      </c>
      <c r="H30" s="397">
        <v>1</v>
      </c>
      <c r="I30" s="397">
        <v>171</v>
      </c>
      <c r="J30" s="397">
        <v>4</v>
      </c>
      <c r="K30" s="397">
        <v>688</v>
      </c>
      <c r="L30" s="397">
        <v>1.341130604288499</v>
      </c>
      <c r="M30" s="397">
        <v>172</v>
      </c>
      <c r="N30" s="397">
        <v>1</v>
      </c>
      <c r="O30" s="397">
        <v>172</v>
      </c>
      <c r="P30" s="410">
        <v>0.33528265107212474</v>
      </c>
      <c r="Q30" s="398">
        <v>172</v>
      </c>
    </row>
    <row r="31" spans="1:17" ht="14.4" customHeight="1" x14ac:dyDescent="0.3">
      <c r="A31" s="393" t="s">
        <v>3823</v>
      </c>
      <c r="B31" s="394" t="s">
        <v>3633</v>
      </c>
      <c r="C31" s="394" t="s">
        <v>3548</v>
      </c>
      <c r="D31" s="394" t="s">
        <v>3655</v>
      </c>
      <c r="E31" s="394" t="s">
        <v>3656</v>
      </c>
      <c r="F31" s="397"/>
      <c r="G31" s="397"/>
      <c r="H31" s="397"/>
      <c r="I31" s="397"/>
      <c r="J31" s="397">
        <v>1</v>
      </c>
      <c r="K31" s="397">
        <v>70</v>
      </c>
      <c r="L31" s="397"/>
      <c r="M31" s="397">
        <v>70</v>
      </c>
      <c r="N31" s="397"/>
      <c r="O31" s="397"/>
      <c r="P31" s="410"/>
      <c r="Q31" s="398"/>
    </row>
    <row r="32" spans="1:17" ht="14.4" customHeight="1" x14ac:dyDescent="0.3">
      <c r="A32" s="393" t="s">
        <v>3823</v>
      </c>
      <c r="B32" s="394" t="s">
        <v>3633</v>
      </c>
      <c r="C32" s="394" t="s">
        <v>3350</v>
      </c>
      <c r="D32" s="394" t="s">
        <v>3385</v>
      </c>
      <c r="E32" s="394" t="s">
        <v>3386</v>
      </c>
      <c r="F32" s="397"/>
      <c r="G32" s="397"/>
      <c r="H32" s="397"/>
      <c r="I32" s="397"/>
      <c r="J32" s="397">
        <v>4</v>
      </c>
      <c r="K32" s="397">
        <v>300</v>
      </c>
      <c r="L32" s="397"/>
      <c r="M32" s="397">
        <v>75</v>
      </c>
      <c r="N32" s="397">
        <v>2</v>
      </c>
      <c r="O32" s="397">
        <v>162</v>
      </c>
      <c r="P32" s="410"/>
      <c r="Q32" s="398">
        <v>81</v>
      </c>
    </row>
    <row r="33" spans="1:17" ht="14.4" customHeight="1" x14ac:dyDescent="0.3">
      <c r="A33" s="393" t="s">
        <v>3823</v>
      </c>
      <c r="B33" s="394" t="s">
        <v>3633</v>
      </c>
      <c r="C33" s="394" t="s">
        <v>3350</v>
      </c>
      <c r="D33" s="394" t="s">
        <v>3393</v>
      </c>
      <c r="E33" s="394" t="s">
        <v>3394</v>
      </c>
      <c r="F33" s="397">
        <v>1</v>
      </c>
      <c r="G33" s="397">
        <v>34</v>
      </c>
      <c r="H33" s="397">
        <v>1</v>
      </c>
      <c r="I33" s="397">
        <v>34</v>
      </c>
      <c r="J33" s="397">
        <v>2</v>
      </c>
      <c r="K33" s="397">
        <v>68</v>
      </c>
      <c r="L33" s="397">
        <v>2</v>
      </c>
      <c r="M33" s="397">
        <v>34</v>
      </c>
      <c r="N33" s="397"/>
      <c r="O33" s="397"/>
      <c r="P33" s="410"/>
      <c r="Q33" s="398"/>
    </row>
    <row r="34" spans="1:17" ht="14.4" customHeight="1" x14ac:dyDescent="0.3">
      <c r="A34" s="393" t="s">
        <v>3823</v>
      </c>
      <c r="B34" s="394" t="s">
        <v>3633</v>
      </c>
      <c r="C34" s="394" t="s">
        <v>3350</v>
      </c>
      <c r="D34" s="394" t="s">
        <v>3472</v>
      </c>
      <c r="E34" s="394" t="s">
        <v>3473</v>
      </c>
      <c r="F34" s="397"/>
      <c r="G34" s="397"/>
      <c r="H34" s="397"/>
      <c r="I34" s="397"/>
      <c r="J34" s="397"/>
      <c r="K34" s="397"/>
      <c r="L34" s="397"/>
      <c r="M34" s="397"/>
      <c r="N34" s="397">
        <v>0</v>
      </c>
      <c r="O34" s="397">
        <v>0</v>
      </c>
      <c r="P34" s="410"/>
      <c r="Q34" s="398"/>
    </row>
    <row r="35" spans="1:17" ht="14.4" customHeight="1" x14ac:dyDescent="0.3">
      <c r="A35" s="393" t="s">
        <v>3823</v>
      </c>
      <c r="B35" s="394" t="s">
        <v>3633</v>
      </c>
      <c r="C35" s="394" t="s">
        <v>3350</v>
      </c>
      <c r="D35" s="394" t="s">
        <v>3687</v>
      </c>
      <c r="E35" s="394" t="s">
        <v>3688</v>
      </c>
      <c r="F35" s="397">
        <v>1</v>
      </c>
      <c r="G35" s="397">
        <v>173</v>
      </c>
      <c r="H35" s="397">
        <v>1</v>
      </c>
      <c r="I35" s="397">
        <v>173</v>
      </c>
      <c r="J35" s="397">
        <v>2</v>
      </c>
      <c r="K35" s="397">
        <v>348</v>
      </c>
      <c r="L35" s="397">
        <v>2.0115606936416186</v>
      </c>
      <c r="M35" s="397">
        <v>174</v>
      </c>
      <c r="N35" s="397"/>
      <c r="O35" s="397"/>
      <c r="P35" s="410"/>
      <c r="Q35" s="398"/>
    </row>
    <row r="36" spans="1:17" ht="14.4" customHeight="1" x14ac:dyDescent="0.3">
      <c r="A36" s="393" t="s">
        <v>3823</v>
      </c>
      <c r="B36" s="394" t="s">
        <v>3633</v>
      </c>
      <c r="C36" s="394" t="s">
        <v>3350</v>
      </c>
      <c r="D36" s="394" t="s">
        <v>3566</v>
      </c>
      <c r="E36" s="394" t="s">
        <v>3567</v>
      </c>
      <c r="F36" s="397">
        <v>5</v>
      </c>
      <c r="G36" s="397">
        <v>1240</v>
      </c>
      <c r="H36" s="397">
        <v>1</v>
      </c>
      <c r="I36" s="397">
        <v>248</v>
      </c>
      <c r="J36" s="397">
        <v>7</v>
      </c>
      <c r="K36" s="397">
        <v>1743</v>
      </c>
      <c r="L36" s="397">
        <v>1.4056451612903227</v>
      </c>
      <c r="M36" s="397">
        <v>249</v>
      </c>
      <c r="N36" s="397">
        <v>2</v>
      </c>
      <c r="O36" s="397">
        <v>464</v>
      </c>
      <c r="P36" s="410">
        <v>0.37419354838709679</v>
      </c>
      <c r="Q36" s="398">
        <v>232</v>
      </c>
    </row>
    <row r="37" spans="1:17" ht="14.4" customHeight="1" x14ac:dyDescent="0.3">
      <c r="A37" s="393" t="s">
        <v>3823</v>
      </c>
      <c r="B37" s="394" t="s">
        <v>3633</v>
      </c>
      <c r="C37" s="394" t="s">
        <v>3350</v>
      </c>
      <c r="D37" s="394" t="s">
        <v>3577</v>
      </c>
      <c r="E37" s="394" t="s">
        <v>3578</v>
      </c>
      <c r="F37" s="397"/>
      <c r="G37" s="397"/>
      <c r="H37" s="397"/>
      <c r="I37" s="397"/>
      <c r="J37" s="397"/>
      <c r="K37" s="397"/>
      <c r="L37" s="397"/>
      <c r="M37" s="397"/>
      <c r="N37" s="397">
        <v>1</v>
      </c>
      <c r="O37" s="397">
        <v>628</v>
      </c>
      <c r="P37" s="410"/>
      <c r="Q37" s="398">
        <v>628</v>
      </c>
    </row>
    <row r="38" spans="1:17" ht="14.4" customHeight="1" x14ac:dyDescent="0.3">
      <c r="A38" s="393" t="s">
        <v>3823</v>
      </c>
      <c r="B38" s="394" t="s">
        <v>3633</v>
      </c>
      <c r="C38" s="394" t="s">
        <v>3350</v>
      </c>
      <c r="D38" s="394" t="s">
        <v>3696</v>
      </c>
      <c r="E38" s="394" t="s">
        <v>3697</v>
      </c>
      <c r="F38" s="397"/>
      <c r="G38" s="397"/>
      <c r="H38" s="397"/>
      <c r="I38" s="397"/>
      <c r="J38" s="397"/>
      <c r="K38" s="397"/>
      <c r="L38" s="397"/>
      <c r="M38" s="397"/>
      <c r="N38" s="397">
        <v>1</v>
      </c>
      <c r="O38" s="397">
        <v>149</v>
      </c>
      <c r="P38" s="410"/>
      <c r="Q38" s="398">
        <v>149</v>
      </c>
    </row>
    <row r="39" spans="1:17" ht="14.4" customHeight="1" x14ac:dyDescent="0.3">
      <c r="A39" s="393" t="s">
        <v>3823</v>
      </c>
      <c r="B39" s="394" t="s">
        <v>3633</v>
      </c>
      <c r="C39" s="394" t="s">
        <v>3350</v>
      </c>
      <c r="D39" s="394" t="s">
        <v>3585</v>
      </c>
      <c r="E39" s="394" t="s">
        <v>3586</v>
      </c>
      <c r="F39" s="397"/>
      <c r="G39" s="397"/>
      <c r="H39" s="397"/>
      <c r="I39" s="397"/>
      <c r="J39" s="397"/>
      <c r="K39" s="397"/>
      <c r="L39" s="397"/>
      <c r="M39" s="397"/>
      <c r="N39" s="397">
        <v>1</v>
      </c>
      <c r="O39" s="397">
        <v>91</v>
      </c>
      <c r="P39" s="410"/>
      <c r="Q39" s="398">
        <v>91</v>
      </c>
    </row>
    <row r="40" spans="1:17" ht="14.4" customHeight="1" x14ac:dyDescent="0.3">
      <c r="A40" s="393" t="s">
        <v>3823</v>
      </c>
      <c r="B40" s="394" t="s">
        <v>3633</v>
      </c>
      <c r="C40" s="394" t="s">
        <v>3350</v>
      </c>
      <c r="D40" s="394" t="s">
        <v>3716</v>
      </c>
      <c r="E40" s="394" t="s">
        <v>3717</v>
      </c>
      <c r="F40" s="397"/>
      <c r="G40" s="397"/>
      <c r="H40" s="397"/>
      <c r="I40" s="397"/>
      <c r="J40" s="397"/>
      <c r="K40" s="397"/>
      <c r="L40" s="397"/>
      <c r="M40" s="397"/>
      <c r="N40" s="397">
        <v>18</v>
      </c>
      <c r="O40" s="397">
        <v>4176</v>
      </c>
      <c r="P40" s="410"/>
      <c r="Q40" s="398">
        <v>232</v>
      </c>
    </row>
    <row r="41" spans="1:17" ht="14.4" customHeight="1" x14ac:dyDescent="0.3">
      <c r="A41" s="393" t="s">
        <v>3823</v>
      </c>
      <c r="B41" s="394" t="s">
        <v>3633</v>
      </c>
      <c r="C41" s="394" t="s">
        <v>3350</v>
      </c>
      <c r="D41" s="394" t="s">
        <v>3593</v>
      </c>
      <c r="E41" s="394" t="s">
        <v>3594</v>
      </c>
      <c r="F41" s="397"/>
      <c r="G41" s="397"/>
      <c r="H41" s="397"/>
      <c r="I41" s="397"/>
      <c r="J41" s="397">
        <v>1</v>
      </c>
      <c r="K41" s="397">
        <v>525</v>
      </c>
      <c r="L41" s="397"/>
      <c r="M41" s="397">
        <v>525</v>
      </c>
      <c r="N41" s="397"/>
      <c r="O41" s="397"/>
      <c r="P41" s="410"/>
      <c r="Q41" s="398"/>
    </row>
    <row r="42" spans="1:17" ht="14.4" customHeight="1" x14ac:dyDescent="0.3">
      <c r="A42" s="393" t="s">
        <v>3823</v>
      </c>
      <c r="B42" s="394" t="s">
        <v>3633</v>
      </c>
      <c r="C42" s="394" t="s">
        <v>3350</v>
      </c>
      <c r="D42" s="394" t="s">
        <v>3595</v>
      </c>
      <c r="E42" s="394" t="s">
        <v>3594</v>
      </c>
      <c r="F42" s="397"/>
      <c r="G42" s="397"/>
      <c r="H42" s="397"/>
      <c r="I42" s="397"/>
      <c r="J42" s="397">
        <v>1</v>
      </c>
      <c r="K42" s="397">
        <v>665</v>
      </c>
      <c r="L42" s="397"/>
      <c r="M42" s="397">
        <v>665</v>
      </c>
      <c r="N42" s="397">
        <v>1</v>
      </c>
      <c r="O42" s="397">
        <v>668</v>
      </c>
      <c r="P42" s="410"/>
      <c r="Q42" s="398">
        <v>668</v>
      </c>
    </row>
    <row r="43" spans="1:17" ht="14.4" customHeight="1" x14ac:dyDescent="0.3">
      <c r="A43" s="393" t="s">
        <v>3823</v>
      </c>
      <c r="B43" s="394" t="s">
        <v>3633</v>
      </c>
      <c r="C43" s="394" t="s">
        <v>3350</v>
      </c>
      <c r="D43" s="394" t="s">
        <v>3752</v>
      </c>
      <c r="E43" s="394" t="s">
        <v>3753</v>
      </c>
      <c r="F43" s="397"/>
      <c r="G43" s="397"/>
      <c r="H43" s="397"/>
      <c r="I43" s="397"/>
      <c r="J43" s="397">
        <v>1</v>
      </c>
      <c r="K43" s="397">
        <v>154</v>
      </c>
      <c r="L43" s="397"/>
      <c r="M43" s="397">
        <v>154</v>
      </c>
      <c r="N43" s="397"/>
      <c r="O43" s="397"/>
      <c r="P43" s="410"/>
      <c r="Q43" s="398"/>
    </row>
    <row r="44" spans="1:17" ht="14.4" customHeight="1" x14ac:dyDescent="0.3">
      <c r="A44" s="393" t="s">
        <v>3823</v>
      </c>
      <c r="B44" s="394" t="s">
        <v>3754</v>
      </c>
      <c r="C44" s="394" t="s">
        <v>3350</v>
      </c>
      <c r="D44" s="394" t="s">
        <v>3472</v>
      </c>
      <c r="E44" s="394" t="s">
        <v>3473</v>
      </c>
      <c r="F44" s="397"/>
      <c r="G44" s="397"/>
      <c r="H44" s="397"/>
      <c r="I44" s="397"/>
      <c r="J44" s="397"/>
      <c r="K44" s="397"/>
      <c r="L44" s="397"/>
      <c r="M44" s="397"/>
      <c r="N44" s="397">
        <v>1</v>
      </c>
      <c r="O44" s="397">
        <v>0</v>
      </c>
      <c r="P44" s="410"/>
      <c r="Q44" s="398">
        <v>0</v>
      </c>
    </row>
    <row r="45" spans="1:17" ht="14.4" customHeight="1" x14ac:dyDescent="0.3">
      <c r="A45" s="393" t="s">
        <v>3823</v>
      </c>
      <c r="B45" s="394" t="s">
        <v>3754</v>
      </c>
      <c r="C45" s="394" t="s">
        <v>3350</v>
      </c>
      <c r="D45" s="394" t="s">
        <v>3769</v>
      </c>
      <c r="E45" s="394" t="s">
        <v>3770</v>
      </c>
      <c r="F45" s="397">
        <v>4</v>
      </c>
      <c r="G45" s="397">
        <v>932</v>
      </c>
      <c r="H45" s="397">
        <v>1</v>
      </c>
      <c r="I45" s="397">
        <v>233</v>
      </c>
      <c r="J45" s="397">
        <v>8</v>
      </c>
      <c r="K45" s="397">
        <v>1872</v>
      </c>
      <c r="L45" s="397">
        <v>2.0085836909871246</v>
      </c>
      <c r="M45" s="397">
        <v>234</v>
      </c>
      <c r="N45" s="397">
        <v>13</v>
      </c>
      <c r="O45" s="397">
        <v>3016</v>
      </c>
      <c r="P45" s="410">
        <v>3.2360515021459229</v>
      </c>
      <c r="Q45" s="398">
        <v>232</v>
      </c>
    </row>
    <row r="46" spans="1:17" ht="14.4" customHeight="1" x14ac:dyDescent="0.3">
      <c r="A46" s="393" t="s">
        <v>3823</v>
      </c>
      <c r="B46" s="394" t="s">
        <v>3754</v>
      </c>
      <c r="C46" s="394" t="s">
        <v>3350</v>
      </c>
      <c r="D46" s="394" t="s">
        <v>3399</v>
      </c>
      <c r="E46" s="394" t="s">
        <v>3400</v>
      </c>
      <c r="F46" s="397">
        <v>2</v>
      </c>
      <c r="G46" s="397">
        <v>646</v>
      </c>
      <c r="H46" s="397">
        <v>1</v>
      </c>
      <c r="I46" s="397">
        <v>323</v>
      </c>
      <c r="J46" s="397">
        <v>1</v>
      </c>
      <c r="K46" s="397">
        <v>324</v>
      </c>
      <c r="L46" s="397">
        <v>0.50154798761609909</v>
      </c>
      <c r="M46" s="397">
        <v>324</v>
      </c>
      <c r="N46" s="397">
        <v>1</v>
      </c>
      <c r="O46" s="397">
        <v>325</v>
      </c>
      <c r="P46" s="410">
        <v>0.50309597523219818</v>
      </c>
      <c r="Q46" s="398">
        <v>325</v>
      </c>
    </row>
    <row r="47" spans="1:17" ht="14.4" customHeight="1" x14ac:dyDescent="0.3">
      <c r="A47" s="393" t="s">
        <v>3823</v>
      </c>
      <c r="B47" s="394" t="s">
        <v>3754</v>
      </c>
      <c r="C47" s="394" t="s">
        <v>3350</v>
      </c>
      <c r="D47" s="394" t="s">
        <v>3460</v>
      </c>
      <c r="E47" s="394" t="s">
        <v>3461</v>
      </c>
      <c r="F47" s="397"/>
      <c r="G47" s="397"/>
      <c r="H47" s="397"/>
      <c r="I47" s="397"/>
      <c r="J47" s="397"/>
      <c r="K47" s="397"/>
      <c r="L47" s="397"/>
      <c r="M47" s="397"/>
      <c r="N47" s="397">
        <v>1</v>
      </c>
      <c r="O47" s="397">
        <v>0</v>
      </c>
      <c r="P47" s="410"/>
      <c r="Q47" s="398">
        <v>0</v>
      </c>
    </row>
    <row r="48" spans="1:17" ht="14.4" customHeight="1" x14ac:dyDescent="0.3">
      <c r="A48" s="393" t="s">
        <v>3826</v>
      </c>
      <c r="B48" s="394" t="s">
        <v>3409</v>
      </c>
      <c r="C48" s="394" t="s">
        <v>3350</v>
      </c>
      <c r="D48" s="394" t="s">
        <v>3393</v>
      </c>
      <c r="E48" s="394" t="s">
        <v>3394</v>
      </c>
      <c r="F48" s="397">
        <v>11</v>
      </c>
      <c r="G48" s="397">
        <v>374</v>
      </c>
      <c r="H48" s="397">
        <v>1</v>
      </c>
      <c r="I48" s="397">
        <v>34</v>
      </c>
      <c r="J48" s="397">
        <v>5</v>
      </c>
      <c r="K48" s="397">
        <v>170</v>
      </c>
      <c r="L48" s="397">
        <v>0.45454545454545453</v>
      </c>
      <c r="M48" s="397">
        <v>34</v>
      </c>
      <c r="N48" s="397">
        <v>14</v>
      </c>
      <c r="O48" s="397">
        <v>476</v>
      </c>
      <c r="P48" s="410">
        <v>1.2727272727272727</v>
      </c>
      <c r="Q48" s="398">
        <v>34</v>
      </c>
    </row>
    <row r="49" spans="1:17" ht="14.4" customHeight="1" x14ac:dyDescent="0.3">
      <c r="A49" s="393" t="s">
        <v>3826</v>
      </c>
      <c r="B49" s="394" t="s">
        <v>3409</v>
      </c>
      <c r="C49" s="394" t="s">
        <v>3350</v>
      </c>
      <c r="D49" s="394" t="s">
        <v>3454</v>
      </c>
      <c r="E49" s="394" t="s">
        <v>3455</v>
      </c>
      <c r="F49" s="397">
        <v>345</v>
      </c>
      <c r="G49" s="397">
        <v>148695</v>
      </c>
      <c r="H49" s="397">
        <v>1</v>
      </c>
      <c r="I49" s="397">
        <v>431</v>
      </c>
      <c r="J49" s="397">
        <v>299</v>
      </c>
      <c r="K49" s="397">
        <v>129467</v>
      </c>
      <c r="L49" s="397">
        <v>0.87068832173240529</v>
      </c>
      <c r="M49" s="397">
        <v>433</v>
      </c>
      <c r="N49" s="397">
        <v>116</v>
      </c>
      <c r="O49" s="397">
        <v>37932</v>
      </c>
      <c r="P49" s="410">
        <v>0.25509936447089682</v>
      </c>
      <c r="Q49" s="398">
        <v>327</v>
      </c>
    </row>
    <row r="50" spans="1:17" ht="14.4" customHeight="1" x14ac:dyDescent="0.3">
      <c r="A50" s="393" t="s">
        <v>3826</v>
      </c>
      <c r="B50" s="394" t="s">
        <v>3409</v>
      </c>
      <c r="C50" s="394" t="s">
        <v>3350</v>
      </c>
      <c r="D50" s="394" t="s">
        <v>3460</v>
      </c>
      <c r="E50" s="394" t="s">
        <v>3461</v>
      </c>
      <c r="F50" s="397"/>
      <c r="G50" s="397"/>
      <c r="H50" s="397"/>
      <c r="I50" s="397"/>
      <c r="J50" s="397">
        <v>3</v>
      </c>
      <c r="K50" s="397">
        <v>0</v>
      </c>
      <c r="L50" s="397"/>
      <c r="M50" s="397">
        <v>0</v>
      </c>
      <c r="N50" s="397">
        <v>1</v>
      </c>
      <c r="O50" s="397">
        <v>0</v>
      </c>
      <c r="P50" s="410"/>
      <c r="Q50" s="398">
        <v>0</v>
      </c>
    </row>
    <row r="51" spans="1:17" ht="14.4" customHeight="1" x14ac:dyDescent="0.3">
      <c r="A51" s="393" t="s">
        <v>3826</v>
      </c>
      <c r="B51" s="394" t="s">
        <v>3409</v>
      </c>
      <c r="C51" s="394" t="s">
        <v>3350</v>
      </c>
      <c r="D51" s="394" t="s">
        <v>3403</v>
      </c>
      <c r="E51" s="394" t="s">
        <v>3404</v>
      </c>
      <c r="F51" s="397"/>
      <c r="G51" s="397"/>
      <c r="H51" s="397"/>
      <c r="I51" s="397"/>
      <c r="J51" s="397">
        <v>1</v>
      </c>
      <c r="K51" s="397">
        <v>0</v>
      </c>
      <c r="L51" s="397"/>
      <c r="M51" s="397">
        <v>0</v>
      </c>
      <c r="N51" s="397"/>
      <c r="O51" s="397"/>
      <c r="P51" s="410"/>
      <c r="Q51" s="398"/>
    </row>
    <row r="52" spans="1:17" ht="14.4" customHeight="1" x14ac:dyDescent="0.3">
      <c r="A52" s="393" t="s">
        <v>3826</v>
      </c>
      <c r="B52" s="394" t="s">
        <v>3462</v>
      </c>
      <c r="C52" s="394" t="s">
        <v>3350</v>
      </c>
      <c r="D52" s="394" t="s">
        <v>3393</v>
      </c>
      <c r="E52" s="394" t="s">
        <v>3394</v>
      </c>
      <c r="F52" s="397"/>
      <c r="G52" s="397"/>
      <c r="H52" s="397"/>
      <c r="I52" s="397"/>
      <c r="J52" s="397">
        <v>1</v>
      </c>
      <c r="K52" s="397">
        <v>34</v>
      </c>
      <c r="L52" s="397"/>
      <c r="M52" s="397">
        <v>34</v>
      </c>
      <c r="N52" s="397"/>
      <c r="O52" s="397"/>
      <c r="P52" s="410"/>
      <c r="Q52" s="398"/>
    </row>
    <row r="53" spans="1:17" ht="14.4" customHeight="1" x14ac:dyDescent="0.3">
      <c r="A53" s="393" t="s">
        <v>3826</v>
      </c>
      <c r="B53" s="394" t="s">
        <v>3462</v>
      </c>
      <c r="C53" s="394" t="s">
        <v>3350</v>
      </c>
      <c r="D53" s="394" t="s">
        <v>3472</v>
      </c>
      <c r="E53" s="394" t="s">
        <v>3473</v>
      </c>
      <c r="F53" s="397"/>
      <c r="G53" s="397"/>
      <c r="H53" s="397"/>
      <c r="I53" s="397"/>
      <c r="J53" s="397"/>
      <c r="K53" s="397"/>
      <c r="L53" s="397"/>
      <c r="M53" s="397"/>
      <c r="N53" s="397">
        <v>5</v>
      </c>
      <c r="O53" s="397">
        <v>0</v>
      </c>
      <c r="P53" s="410"/>
      <c r="Q53" s="398">
        <v>0</v>
      </c>
    </row>
    <row r="54" spans="1:17" ht="14.4" customHeight="1" x14ac:dyDescent="0.3">
      <c r="A54" s="393" t="s">
        <v>3826</v>
      </c>
      <c r="B54" s="394" t="s">
        <v>3462</v>
      </c>
      <c r="C54" s="394" t="s">
        <v>3350</v>
      </c>
      <c r="D54" s="394" t="s">
        <v>3474</v>
      </c>
      <c r="E54" s="394" t="s">
        <v>3475</v>
      </c>
      <c r="F54" s="397">
        <v>62</v>
      </c>
      <c r="G54" s="397">
        <v>20150</v>
      </c>
      <c r="H54" s="397">
        <v>1</v>
      </c>
      <c r="I54" s="397">
        <v>325</v>
      </c>
      <c r="J54" s="397">
        <v>70</v>
      </c>
      <c r="K54" s="397">
        <v>22890</v>
      </c>
      <c r="L54" s="397">
        <v>1.1359801488833747</v>
      </c>
      <c r="M54" s="397">
        <v>327</v>
      </c>
      <c r="N54" s="397">
        <v>69</v>
      </c>
      <c r="O54" s="397">
        <v>22563</v>
      </c>
      <c r="P54" s="410">
        <v>1.1197518610421837</v>
      </c>
      <c r="Q54" s="398">
        <v>327</v>
      </c>
    </row>
    <row r="55" spans="1:17" ht="14.4" customHeight="1" x14ac:dyDescent="0.3">
      <c r="A55" s="393" t="s">
        <v>3826</v>
      </c>
      <c r="B55" s="394" t="s">
        <v>3462</v>
      </c>
      <c r="C55" s="394" t="s">
        <v>3350</v>
      </c>
      <c r="D55" s="394" t="s">
        <v>3399</v>
      </c>
      <c r="E55" s="394" t="s">
        <v>3400</v>
      </c>
      <c r="F55" s="397"/>
      <c r="G55" s="397"/>
      <c r="H55" s="397"/>
      <c r="I55" s="397"/>
      <c r="J55" s="397"/>
      <c r="K55" s="397"/>
      <c r="L55" s="397"/>
      <c r="M55" s="397"/>
      <c r="N55" s="397">
        <v>1</v>
      </c>
      <c r="O55" s="397">
        <v>325</v>
      </c>
      <c r="P55" s="410"/>
      <c r="Q55" s="398">
        <v>325</v>
      </c>
    </row>
    <row r="56" spans="1:17" ht="14.4" customHeight="1" x14ac:dyDescent="0.3">
      <c r="A56" s="393" t="s">
        <v>3826</v>
      </c>
      <c r="B56" s="394" t="s">
        <v>3462</v>
      </c>
      <c r="C56" s="394" t="s">
        <v>3350</v>
      </c>
      <c r="D56" s="394" t="s">
        <v>3460</v>
      </c>
      <c r="E56" s="394" t="s">
        <v>3461</v>
      </c>
      <c r="F56" s="397"/>
      <c r="G56" s="397"/>
      <c r="H56" s="397"/>
      <c r="I56" s="397"/>
      <c r="J56" s="397">
        <v>1</v>
      </c>
      <c r="K56" s="397">
        <v>0</v>
      </c>
      <c r="L56" s="397"/>
      <c r="M56" s="397">
        <v>0</v>
      </c>
      <c r="N56" s="397"/>
      <c r="O56" s="397"/>
      <c r="P56" s="410"/>
      <c r="Q56" s="398"/>
    </row>
    <row r="57" spans="1:17" ht="14.4" customHeight="1" x14ac:dyDescent="0.3">
      <c r="A57" s="393" t="s">
        <v>3826</v>
      </c>
      <c r="B57" s="394" t="s">
        <v>3478</v>
      </c>
      <c r="C57" s="394" t="s">
        <v>3232</v>
      </c>
      <c r="D57" s="394" t="s">
        <v>3494</v>
      </c>
      <c r="E57" s="394" t="s">
        <v>3495</v>
      </c>
      <c r="F57" s="397">
        <v>0.4</v>
      </c>
      <c r="G57" s="397">
        <v>953.74</v>
      </c>
      <c r="H57" s="397">
        <v>1</v>
      </c>
      <c r="I57" s="397">
        <v>2384.35</v>
      </c>
      <c r="J57" s="397"/>
      <c r="K57" s="397"/>
      <c r="L57" s="397"/>
      <c r="M57" s="397"/>
      <c r="N57" s="397"/>
      <c r="O57" s="397"/>
      <c r="P57" s="410"/>
      <c r="Q57" s="398"/>
    </row>
    <row r="58" spans="1:17" ht="14.4" customHeight="1" x14ac:dyDescent="0.3">
      <c r="A58" s="393" t="s">
        <v>3826</v>
      </c>
      <c r="B58" s="394" t="s">
        <v>3478</v>
      </c>
      <c r="C58" s="394" t="s">
        <v>3232</v>
      </c>
      <c r="D58" s="394" t="s">
        <v>3827</v>
      </c>
      <c r="E58" s="394" t="s">
        <v>3828</v>
      </c>
      <c r="F58" s="397">
        <v>1</v>
      </c>
      <c r="G58" s="397">
        <v>101.34</v>
      </c>
      <c r="H58" s="397">
        <v>1</v>
      </c>
      <c r="I58" s="397">
        <v>101.34</v>
      </c>
      <c r="J58" s="397"/>
      <c r="K58" s="397"/>
      <c r="L58" s="397"/>
      <c r="M58" s="397"/>
      <c r="N58" s="397"/>
      <c r="O58" s="397"/>
      <c r="P58" s="410"/>
      <c r="Q58" s="398"/>
    </row>
    <row r="59" spans="1:17" ht="14.4" customHeight="1" x14ac:dyDescent="0.3">
      <c r="A59" s="393" t="s">
        <v>3826</v>
      </c>
      <c r="B59" s="394" t="s">
        <v>3478</v>
      </c>
      <c r="C59" s="394" t="s">
        <v>3232</v>
      </c>
      <c r="D59" s="394" t="s">
        <v>3524</v>
      </c>
      <c r="E59" s="394" t="s">
        <v>3525</v>
      </c>
      <c r="F59" s="397">
        <v>0.1</v>
      </c>
      <c r="G59" s="397">
        <v>10.4</v>
      </c>
      <c r="H59" s="397">
        <v>1</v>
      </c>
      <c r="I59" s="397">
        <v>104</v>
      </c>
      <c r="J59" s="397"/>
      <c r="K59" s="397"/>
      <c r="L59" s="397"/>
      <c r="M59" s="397"/>
      <c r="N59" s="397"/>
      <c r="O59" s="397"/>
      <c r="P59" s="410"/>
      <c r="Q59" s="398"/>
    </row>
    <row r="60" spans="1:17" ht="14.4" customHeight="1" x14ac:dyDescent="0.3">
      <c r="A60" s="393" t="s">
        <v>3826</v>
      </c>
      <c r="B60" s="394" t="s">
        <v>3478</v>
      </c>
      <c r="C60" s="394" t="s">
        <v>3232</v>
      </c>
      <c r="D60" s="394" t="s">
        <v>3438</v>
      </c>
      <c r="E60" s="394" t="s">
        <v>3439</v>
      </c>
      <c r="F60" s="397"/>
      <c r="G60" s="397"/>
      <c r="H60" s="397"/>
      <c r="I60" s="397"/>
      <c r="J60" s="397">
        <v>0</v>
      </c>
      <c r="K60" s="397">
        <v>0</v>
      </c>
      <c r="L60" s="397"/>
      <c r="M60" s="397"/>
      <c r="N60" s="397"/>
      <c r="O60" s="397"/>
      <c r="P60" s="410"/>
      <c r="Q60" s="398"/>
    </row>
    <row r="61" spans="1:17" ht="14.4" customHeight="1" x14ac:dyDescent="0.3">
      <c r="A61" s="393" t="s">
        <v>3826</v>
      </c>
      <c r="B61" s="394" t="s">
        <v>3478</v>
      </c>
      <c r="C61" s="394" t="s">
        <v>3541</v>
      </c>
      <c r="D61" s="394" t="s">
        <v>3542</v>
      </c>
      <c r="E61" s="394" t="s">
        <v>3543</v>
      </c>
      <c r="F61" s="397">
        <v>4</v>
      </c>
      <c r="G61" s="397">
        <v>7128.64</v>
      </c>
      <c r="H61" s="397">
        <v>1</v>
      </c>
      <c r="I61" s="397">
        <v>1782.16</v>
      </c>
      <c r="J61" s="397">
        <v>5</v>
      </c>
      <c r="K61" s="397">
        <v>8980.82</v>
      </c>
      <c r="L61" s="397">
        <v>1.2598223504062485</v>
      </c>
      <c r="M61" s="397">
        <v>1796.164</v>
      </c>
      <c r="N61" s="397">
        <v>10</v>
      </c>
      <c r="O61" s="397">
        <v>18415.48</v>
      </c>
      <c r="P61" s="410">
        <v>2.5833090182699645</v>
      </c>
      <c r="Q61" s="398">
        <v>1841.548</v>
      </c>
    </row>
    <row r="62" spans="1:17" ht="14.4" customHeight="1" x14ac:dyDescent="0.3">
      <c r="A62" s="393" t="s">
        <v>3826</v>
      </c>
      <c r="B62" s="394" t="s">
        <v>3478</v>
      </c>
      <c r="C62" s="394" t="s">
        <v>3541</v>
      </c>
      <c r="D62" s="394" t="s">
        <v>3546</v>
      </c>
      <c r="E62" s="394" t="s">
        <v>3547</v>
      </c>
      <c r="F62" s="397"/>
      <c r="G62" s="397"/>
      <c r="H62" s="397"/>
      <c r="I62" s="397"/>
      <c r="J62" s="397">
        <v>2</v>
      </c>
      <c r="K62" s="397">
        <v>1777.82</v>
      </c>
      <c r="L62" s="397"/>
      <c r="M62" s="397">
        <v>888.91</v>
      </c>
      <c r="N62" s="397">
        <v>11</v>
      </c>
      <c r="O62" s="397">
        <v>9997.9700000000012</v>
      </c>
      <c r="P62" s="410"/>
      <c r="Q62" s="398">
        <v>908.90636363636372</v>
      </c>
    </row>
    <row r="63" spans="1:17" ht="14.4" customHeight="1" x14ac:dyDescent="0.3">
      <c r="A63" s="393" t="s">
        <v>3826</v>
      </c>
      <c r="B63" s="394" t="s">
        <v>3478</v>
      </c>
      <c r="C63" s="394" t="s">
        <v>3350</v>
      </c>
      <c r="D63" s="394" t="s">
        <v>3554</v>
      </c>
      <c r="E63" s="394" t="s">
        <v>3555</v>
      </c>
      <c r="F63" s="397">
        <v>379</v>
      </c>
      <c r="G63" s="397">
        <v>70873</v>
      </c>
      <c r="H63" s="397">
        <v>1</v>
      </c>
      <c r="I63" s="397">
        <v>187</v>
      </c>
      <c r="J63" s="397">
        <v>430</v>
      </c>
      <c r="K63" s="397">
        <v>82990</v>
      </c>
      <c r="L63" s="397">
        <v>1.1709677874507922</v>
      </c>
      <c r="M63" s="397">
        <v>193</v>
      </c>
      <c r="N63" s="397">
        <v>405</v>
      </c>
      <c r="O63" s="397">
        <v>78570</v>
      </c>
      <c r="P63" s="410">
        <v>1.1086027118931046</v>
      </c>
      <c r="Q63" s="398">
        <v>194</v>
      </c>
    </row>
    <row r="64" spans="1:17" ht="14.4" customHeight="1" x14ac:dyDescent="0.3">
      <c r="A64" s="393" t="s">
        <v>3826</v>
      </c>
      <c r="B64" s="394" t="s">
        <v>3478</v>
      </c>
      <c r="C64" s="394" t="s">
        <v>3350</v>
      </c>
      <c r="D64" s="394" t="s">
        <v>3450</v>
      </c>
      <c r="E64" s="394" t="s">
        <v>3451</v>
      </c>
      <c r="F64" s="397"/>
      <c r="G64" s="397"/>
      <c r="H64" s="397"/>
      <c r="I64" s="397"/>
      <c r="J64" s="397">
        <v>1</v>
      </c>
      <c r="K64" s="397">
        <v>852</v>
      </c>
      <c r="L64" s="397"/>
      <c r="M64" s="397">
        <v>852</v>
      </c>
      <c r="N64" s="397"/>
      <c r="O64" s="397"/>
      <c r="P64" s="410"/>
      <c r="Q64" s="398"/>
    </row>
    <row r="65" spans="1:17" ht="14.4" customHeight="1" x14ac:dyDescent="0.3">
      <c r="A65" s="393" t="s">
        <v>3826</v>
      </c>
      <c r="B65" s="394" t="s">
        <v>3478</v>
      </c>
      <c r="C65" s="394" t="s">
        <v>3350</v>
      </c>
      <c r="D65" s="394" t="s">
        <v>3558</v>
      </c>
      <c r="E65" s="394" t="s">
        <v>3559</v>
      </c>
      <c r="F65" s="397">
        <v>3</v>
      </c>
      <c r="G65" s="397">
        <v>549</v>
      </c>
      <c r="H65" s="397">
        <v>1</v>
      </c>
      <c r="I65" s="397">
        <v>183</v>
      </c>
      <c r="J65" s="397">
        <v>5</v>
      </c>
      <c r="K65" s="397">
        <v>925</v>
      </c>
      <c r="L65" s="397">
        <v>1.6848816029143898</v>
      </c>
      <c r="M65" s="397">
        <v>185</v>
      </c>
      <c r="N65" s="397">
        <v>9</v>
      </c>
      <c r="O65" s="397">
        <v>1665</v>
      </c>
      <c r="P65" s="410">
        <v>3.0327868852459017</v>
      </c>
      <c r="Q65" s="398">
        <v>185</v>
      </c>
    </row>
    <row r="66" spans="1:17" ht="14.4" customHeight="1" x14ac:dyDescent="0.3">
      <c r="A66" s="393" t="s">
        <v>3826</v>
      </c>
      <c r="B66" s="394" t="s">
        <v>3478</v>
      </c>
      <c r="C66" s="394" t="s">
        <v>3350</v>
      </c>
      <c r="D66" s="394" t="s">
        <v>3385</v>
      </c>
      <c r="E66" s="394" t="s">
        <v>3386</v>
      </c>
      <c r="F66" s="397"/>
      <c r="G66" s="397"/>
      <c r="H66" s="397"/>
      <c r="I66" s="397"/>
      <c r="J66" s="397">
        <v>1</v>
      </c>
      <c r="K66" s="397">
        <v>75</v>
      </c>
      <c r="L66" s="397"/>
      <c r="M66" s="397">
        <v>75</v>
      </c>
      <c r="N66" s="397">
        <v>2</v>
      </c>
      <c r="O66" s="397">
        <v>162</v>
      </c>
      <c r="P66" s="410"/>
      <c r="Q66" s="398">
        <v>81</v>
      </c>
    </row>
    <row r="67" spans="1:17" ht="14.4" customHeight="1" x14ac:dyDescent="0.3">
      <c r="A67" s="393" t="s">
        <v>3826</v>
      </c>
      <c r="B67" s="394" t="s">
        <v>3478</v>
      </c>
      <c r="C67" s="394" t="s">
        <v>3350</v>
      </c>
      <c r="D67" s="394" t="s">
        <v>3389</v>
      </c>
      <c r="E67" s="394" t="s">
        <v>3390</v>
      </c>
      <c r="F67" s="397">
        <v>5</v>
      </c>
      <c r="G67" s="397">
        <v>290</v>
      </c>
      <c r="H67" s="397">
        <v>1</v>
      </c>
      <c r="I67" s="397">
        <v>58</v>
      </c>
      <c r="J67" s="397">
        <v>3</v>
      </c>
      <c r="K67" s="397">
        <v>174</v>
      </c>
      <c r="L67" s="397">
        <v>0.6</v>
      </c>
      <c r="M67" s="397">
        <v>58</v>
      </c>
      <c r="N67" s="397">
        <v>6</v>
      </c>
      <c r="O67" s="397">
        <v>336</v>
      </c>
      <c r="P67" s="410">
        <v>1.1586206896551725</v>
      </c>
      <c r="Q67" s="398">
        <v>56</v>
      </c>
    </row>
    <row r="68" spans="1:17" ht="14.4" customHeight="1" x14ac:dyDescent="0.3">
      <c r="A68" s="393" t="s">
        <v>3826</v>
      </c>
      <c r="B68" s="394" t="s">
        <v>3478</v>
      </c>
      <c r="C68" s="394" t="s">
        <v>3350</v>
      </c>
      <c r="D68" s="394" t="s">
        <v>3393</v>
      </c>
      <c r="E68" s="394" t="s">
        <v>3394</v>
      </c>
      <c r="F68" s="397">
        <v>134</v>
      </c>
      <c r="G68" s="397">
        <v>4556</v>
      </c>
      <c r="H68" s="397">
        <v>1</v>
      </c>
      <c r="I68" s="397">
        <v>34</v>
      </c>
      <c r="J68" s="397">
        <v>135</v>
      </c>
      <c r="K68" s="397">
        <v>4590</v>
      </c>
      <c r="L68" s="397">
        <v>1.0074626865671641</v>
      </c>
      <c r="M68" s="397">
        <v>34</v>
      </c>
      <c r="N68" s="397">
        <v>130</v>
      </c>
      <c r="O68" s="397">
        <v>4420</v>
      </c>
      <c r="P68" s="410">
        <v>0.97014925373134331</v>
      </c>
      <c r="Q68" s="398">
        <v>34</v>
      </c>
    </row>
    <row r="69" spans="1:17" ht="14.4" customHeight="1" x14ac:dyDescent="0.3">
      <c r="A69" s="393" t="s">
        <v>3826</v>
      </c>
      <c r="B69" s="394" t="s">
        <v>3478</v>
      </c>
      <c r="C69" s="394" t="s">
        <v>3350</v>
      </c>
      <c r="D69" s="394" t="s">
        <v>3476</v>
      </c>
      <c r="E69" s="394" t="s">
        <v>3477</v>
      </c>
      <c r="F69" s="397"/>
      <c r="G69" s="397"/>
      <c r="H69" s="397"/>
      <c r="I69" s="397"/>
      <c r="J69" s="397">
        <v>1</v>
      </c>
      <c r="K69" s="397">
        <v>279</v>
      </c>
      <c r="L69" s="397"/>
      <c r="M69" s="397">
        <v>279</v>
      </c>
      <c r="N69" s="397"/>
      <c r="O69" s="397"/>
      <c r="P69" s="410"/>
      <c r="Q69" s="398"/>
    </row>
    <row r="70" spans="1:17" ht="14.4" customHeight="1" x14ac:dyDescent="0.3">
      <c r="A70" s="393" t="s">
        <v>3826</v>
      </c>
      <c r="B70" s="394" t="s">
        <v>3478</v>
      </c>
      <c r="C70" s="394" t="s">
        <v>3350</v>
      </c>
      <c r="D70" s="394" t="s">
        <v>3566</v>
      </c>
      <c r="E70" s="394" t="s">
        <v>3567</v>
      </c>
      <c r="F70" s="397">
        <v>243</v>
      </c>
      <c r="G70" s="397">
        <v>60264</v>
      </c>
      <c r="H70" s="397">
        <v>1</v>
      </c>
      <c r="I70" s="397">
        <v>248</v>
      </c>
      <c r="J70" s="397">
        <v>205</v>
      </c>
      <c r="K70" s="397">
        <v>51045</v>
      </c>
      <c r="L70" s="397">
        <v>0.84702309836718437</v>
      </c>
      <c r="M70" s="397">
        <v>249</v>
      </c>
      <c r="N70" s="397">
        <v>327</v>
      </c>
      <c r="O70" s="397">
        <v>75864</v>
      </c>
      <c r="P70" s="410">
        <v>1.2588610115491836</v>
      </c>
      <c r="Q70" s="398">
        <v>232</v>
      </c>
    </row>
    <row r="71" spans="1:17" ht="14.4" customHeight="1" x14ac:dyDescent="0.3">
      <c r="A71" s="393" t="s">
        <v>3826</v>
      </c>
      <c r="B71" s="394" t="s">
        <v>3478</v>
      </c>
      <c r="C71" s="394" t="s">
        <v>3350</v>
      </c>
      <c r="D71" s="394" t="s">
        <v>3568</v>
      </c>
      <c r="E71" s="394" t="s">
        <v>3569</v>
      </c>
      <c r="F71" s="397">
        <v>1</v>
      </c>
      <c r="G71" s="397">
        <v>124</v>
      </c>
      <c r="H71" s="397">
        <v>1</v>
      </c>
      <c r="I71" s="397">
        <v>124</v>
      </c>
      <c r="J71" s="397"/>
      <c r="K71" s="397"/>
      <c r="L71" s="397"/>
      <c r="M71" s="397"/>
      <c r="N71" s="397"/>
      <c r="O71" s="397"/>
      <c r="P71" s="410"/>
      <c r="Q71" s="398"/>
    </row>
    <row r="72" spans="1:17" ht="14.4" customHeight="1" x14ac:dyDescent="0.3">
      <c r="A72" s="393" t="s">
        <v>3826</v>
      </c>
      <c r="B72" s="394" t="s">
        <v>3478</v>
      </c>
      <c r="C72" s="394" t="s">
        <v>3350</v>
      </c>
      <c r="D72" s="394" t="s">
        <v>3572</v>
      </c>
      <c r="E72" s="394" t="s">
        <v>3573</v>
      </c>
      <c r="F72" s="397"/>
      <c r="G72" s="397"/>
      <c r="H72" s="397"/>
      <c r="I72" s="397"/>
      <c r="J72" s="397"/>
      <c r="K72" s="397"/>
      <c r="L72" s="397"/>
      <c r="M72" s="397"/>
      <c r="N72" s="397">
        <v>2</v>
      </c>
      <c r="O72" s="397">
        <v>354</v>
      </c>
      <c r="P72" s="410"/>
      <c r="Q72" s="398">
        <v>177</v>
      </c>
    </row>
    <row r="73" spans="1:17" ht="14.4" customHeight="1" x14ac:dyDescent="0.3">
      <c r="A73" s="393" t="s">
        <v>3826</v>
      </c>
      <c r="B73" s="394" t="s">
        <v>3478</v>
      </c>
      <c r="C73" s="394" t="s">
        <v>3350</v>
      </c>
      <c r="D73" s="394" t="s">
        <v>3595</v>
      </c>
      <c r="E73" s="394" t="s">
        <v>3594</v>
      </c>
      <c r="F73" s="397"/>
      <c r="G73" s="397"/>
      <c r="H73" s="397"/>
      <c r="I73" s="397"/>
      <c r="J73" s="397">
        <v>1</v>
      </c>
      <c r="K73" s="397">
        <v>665</v>
      </c>
      <c r="L73" s="397"/>
      <c r="M73" s="397">
        <v>665</v>
      </c>
      <c r="N73" s="397"/>
      <c r="O73" s="397"/>
      <c r="P73" s="410"/>
      <c r="Q73" s="398"/>
    </row>
    <row r="74" spans="1:17" ht="14.4" customHeight="1" x14ac:dyDescent="0.3">
      <c r="A74" s="393" t="s">
        <v>3826</v>
      </c>
      <c r="B74" s="394" t="s">
        <v>3478</v>
      </c>
      <c r="C74" s="394" t="s">
        <v>3350</v>
      </c>
      <c r="D74" s="394" t="s">
        <v>3399</v>
      </c>
      <c r="E74" s="394" t="s">
        <v>3400</v>
      </c>
      <c r="F74" s="397">
        <v>29</v>
      </c>
      <c r="G74" s="397">
        <v>9367</v>
      </c>
      <c r="H74" s="397">
        <v>1</v>
      </c>
      <c r="I74" s="397">
        <v>323</v>
      </c>
      <c r="J74" s="397">
        <v>19</v>
      </c>
      <c r="K74" s="397">
        <v>6156</v>
      </c>
      <c r="L74" s="397">
        <v>0.65720081135902642</v>
      </c>
      <c r="M74" s="397">
        <v>324</v>
      </c>
      <c r="N74" s="397">
        <v>35</v>
      </c>
      <c r="O74" s="397">
        <v>11375</v>
      </c>
      <c r="P74" s="410">
        <v>1.2143695953880644</v>
      </c>
      <c r="Q74" s="398">
        <v>325</v>
      </c>
    </row>
    <row r="75" spans="1:17" ht="14.4" customHeight="1" x14ac:dyDescent="0.3">
      <c r="A75" s="393" t="s">
        <v>3826</v>
      </c>
      <c r="B75" s="394" t="s">
        <v>3478</v>
      </c>
      <c r="C75" s="394" t="s">
        <v>3350</v>
      </c>
      <c r="D75" s="394" t="s">
        <v>3610</v>
      </c>
      <c r="E75" s="394" t="s">
        <v>3611</v>
      </c>
      <c r="F75" s="397">
        <v>428</v>
      </c>
      <c r="G75" s="397">
        <v>47080</v>
      </c>
      <c r="H75" s="397">
        <v>1</v>
      </c>
      <c r="I75" s="397">
        <v>110</v>
      </c>
      <c r="J75" s="397">
        <v>325</v>
      </c>
      <c r="K75" s="397">
        <v>36075</v>
      </c>
      <c r="L75" s="397">
        <v>0.76624893797790994</v>
      </c>
      <c r="M75" s="397">
        <v>111</v>
      </c>
      <c r="N75" s="397">
        <v>798</v>
      </c>
      <c r="O75" s="397">
        <v>89376</v>
      </c>
      <c r="P75" s="410">
        <v>1.8983857264231097</v>
      </c>
      <c r="Q75" s="398">
        <v>112</v>
      </c>
    </row>
    <row r="76" spans="1:17" ht="14.4" customHeight="1" x14ac:dyDescent="0.3">
      <c r="A76" s="393" t="s">
        <v>3826</v>
      </c>
      <c r="B76" s="394" t="s">
        <v>3478</v>
      </c>
      <c r="C76" s="394" t="s">
        <v>3350</v>
      </c>
      <c r="D76" s="394" t="s">
        <v>3612</v>
      </c>
      <c r="E76" s="394" t="s">
        <v>3613</v>
      </c>
      <c r="F76" s="397">
        <v>2</v>
      </c>
      <c r="G76" s="397">
        <v>588</v>
      </c>
      <c r="H76" s="397">
        <v>1</v>
      </c>
      <c r="I76" s="397">
        <v>294</v>
      </c>
      <c r="J76" s="397"/>
      <c r="K76" s="397"/>
      <c r="L76" s="397"/>
      <c r="M76" s="397"/>
      <c r="N76" s="397">
        <v>2</v>
      </c>
      <c r="O76" s="397">
        <v>592</v>
      </c>
      <c r="P76" s="410">
        <v>1.0068027210884354</v>
      </c>
      <c r="Q76" s="398">
        <v>296</v>
      </c>
    </row>
    <row r="77" spans="1:17" ht="14.4" customHeight="1" x14ac:dyDescent="0.3">
      <c r="A77" s="393" t="s">
        <v>3826</v>
      </c>
      <c r="B77" s="394" t="s">
        <v>3478</v>
      </c>
      <c r="C77" s="394" t="s">
        <v>3350</v>
      </c>
      <c r="D77" s="394" t="s">
        <v>3616</v>
      </c>
      <c r="E77" s="394" t="s">
        <v>3617</v>
      </c>
      <c r="F77" s="397">
        <v>4</v>
      </c>
      <c r="G77" s="397">
        <v>2700</v>
      </c>
      <c r="H77" s="397">
        <v>1</v>
      </c>
      <c r="I77" s="397">
        <v>675</v>
      </c>
      <c r="J77" s="397"/>
      <c r="K77" s="397"/>
      <c r="L77" s="397"/>
      <c r="M77" s="397"/>
      <c r="N77" s="397"/>
      <c r="O77" s="397"/>
      <c r="P77" s="410"/>
      <c r="Q77" s="398"/>
    </row>
    <row r="78" spans="1:17" ht="14.4" customHeight="1" x14ac:dyDescent="0.3">
      <c r="A78" s="393" t="s">
        <v>3826</v>
      </c>
      <c r="B78" s="394" t="s">
        <v>3478</v>
      </c>
      <c r="C78" s="394" t="s">
        <v>3350</v>
      </c>
      <c r="D78" s="394" t="s">
        <v>3618</v>
      </c>
      <c r="E78" s="394" t="s">
        <v>3619</v>
      </c>
      <c r="F78" s="397">
        <v>4</v>
      </c>
      <c r="G78" s="397">
        <v>320</v>
      </c>
      <c r="H78" s="397">
        <v>1</v>
      </c>
      <c r="I78" s="397">
        <v>80</v>
      </c>
      <c r="J78" s="397"/>
      <c r="K78" s="397"/>
      <c r="L78" s="397"/>
      <c r="M78" s="397"/>
      <c r="N78" s="397"/>
      <c r="O78" s="397"/>
      <c r="P78" s="410"/>
      <c r="Q78" s="398"/>
    </row>
    <row r="79" spans="1:17" ht="14.4" customHeight="1" x14ac:dyDescent="0.3">
      <c r="A79" s="393" t="s">
        <v>3826</v>
      </c>
      <c r="B79" s="394" t="s">
        <v>3478</v>
      </c>
      <c r="C79" s="394" t="s">
        <v>3350</v>
      </c>
      <c r="D79" s="394" t="s">
        <v>3620</v>
      </c>
      <c r="E79" s="394" t="s">
        <v>3621</v>
      </c>
      <c r="F79" s="397"/>
      <c r="G79" s="397"/>
      <c r="H79" s="397"/>
      <c r="I79" s="397"/>
      <c r="J79" s="397"/>
      <c r="K79" s="397"/>
      <c r="L79" s="397"/>
      <c r="M79" s="397"/>
      <c r="N79" s="397">
        <v>1</v>
      </c>
      <c r="O79" s="397">
        <v>335</v>
      </c>
      <c r="P79" s="410"/>
      <c r="Q79" s="398">
        <v>335</v>
      </c>
    </row>
    <row r="80" spans="1:17" ht="14.4" customHeight="1" x14ac:dyDescent="0.3">
      <c r="A80" s="393" t="s">
        <v>3826</v>
      </c>
      <c r="B80" s="394" t="s">
        <v>3478</v>
      </c>
      <c r="C80" s="394" t="s">
        <v>3350</v>
      </c>
      <c r="D80" s="394" t="s">
        <v>3622</v>
      </c>
      <c r="E80" s="394" t="s">
        <v>3623</v>
      </c>
      <c r="F80" s="397"/>
      <c r="G80" s="397"/>
      <c r="H80" s="397"/>
      <c r="I80" s="397"/>
      <c r="J80" s="397">
        <v>1</v>
      </c>
      <c r="K80" s="397">
        <v>604</v>
      </c>
      <c r="L80" s="397"/>
      <c r="M80" s="397">
        <v>604</v>
      </c>
      <c r="N80" s="397"/>
      <c r="O80" s="397"/>
      <c r="P80" s="410"/>
      <c r="Q80" s="398"/>
    </row>
    <row r="81" spans="1:17" ht="14.4" customHeight="1" x14ac:dyDescent="0.3">
      <c r="A81" s="393" t="s">
        <v>3826</v>
      </c>
      <c r="B81" s="394" t="s">
        <v>3478</v>
      </c>
      <c r="C81" s="394" t="s">
        <v>3350</v>
      </c>
      <c r="D81" s="394" t="s">
        <v>3829</v>
      </c>
      <c r="E81" s="394" t="s">
        <v>3830</v>
      </c>
      <c r="F81" s="397"/>
      <c r="G81" s="397"/>
      <c r="H81" s="397"/>
      <c r="I81" s="397"/>
      <c r="J81" s="397">
        <v>1</v>
      </c>
      <c r="K81" s="397">
        <v>1364</v>
      </c>
      <c r="L81" s="397"/>
      <c r="M81" s="397">
        <v>1364</v>
      </c>
      <c r="N81" s="397"/>
      <c r="O81" s="397"/>
      <c r="P81" s="410"/>
      <c r="Q81" s="398"/>
    </row>
    <row r="82" spans="1:17" ht="14.4" customHeight="1" x14ac:dyDescent="0.3">
      <c r="A82" s="393" t="s">
        <v>3826</v>
      </c>
      <c r="B82" s="394" t="s">
        <v>3478</v>
      </c>
      <c r="C82" s="394" t="s">
        <v>3350</v>
      </c>
      <c r="D82" s="394" t="s">
        <v>3625</v>
      </c>
      <c r="E82" s="394" t="s">
        <v>3626</v>
      </c>
      <c r="F82" s="397">
        <v>1</v>
      </c>
      <c r="G82" s="397">
        <v>171</v>
      </c>
      <c r="H82" s="397">
        <v>1</v>
      </c>
      <c r="I82" s="397">
        <v>171</v>
      </c>
      <c r="J82" s="397">
        <v>1</v>
      </c>
      <c r="K82" s="397">
        <v>172</v>
      </c>
      <c r="L82" s="397">
        <v>1.0058479532163742</v>
      </c>
      <c r="M82" s="397">
        <v>172</v>
      </c>
      <c r="N82" s="397"/>
      <c r="O82" s="397"/>
      <c r="P82" s="410"/>
      <c r="Q82" s="398"/>
    </row>
    <row r="83" spans="1:17" ht="14.4" customHeight="1" x14ac:dyDescent="0.3">
      <c r="A83" s="393" t="s">
        <v>3826</v>
      </c>
      <c r="B83" s="394" t="s">
        <v>3478</v>
      </c>
      <c r="C83" s="394" t="s">
        <v>3350</v>
      </c>
      <c r="D83" s="394" t="s">
        <v>3403</v>
      </c>
      <c r="E83" s="394" t="s">
        <v>3404</v>
      </c>
      <c r="F83" s="397"/>
      <c r="G83" s="397"/>
      <c r="H83" s="397"/>
      <c r="I83" s="397"/>
      <c r="J83" s="397">
        <v>1</v>
      </c>
      <c r="K83" s="397">
        <v>0</v>
      </c>
      <c r="L83" s="397"/>
      <c r="M83" s="397">
        <v>0</v>
      </c>
      <c r="N83" s="397"/>
      <c r="O83" s="397"/>
      <c r="P83" s="410"/>
      <c r="Q83" s="398"/>
    </row>
    <row r="84" spans="1:17" ht="14.4" customHeight="1" x14ac:dyDescent="0.3">
      <c r="A84" s="393" t="s">
        <v>3826</v>
      </c>
      <c r="B84" s="394" t="s">
        <v>3633</v>
      </c>
      <c r="C84" s="394" t="s">
        <v>3548</v>
      </c>
      <c r="D84" s="394" t="s">
        <v>3655</v>
      </c>
      <c r="E84" s="394" t="s">
        <v>3656</v>
      </c>
      <c r="F84" s="397"/>
      <c r="G84" s="397"/>
      <c r="H84" s="397"/>
      <c r="I84" s="397"/>
      <c r="J84" s="397">
        <v>1</v>
      </c>
      <c r="K84" s="397">
        <v>70</v>
      </c>
      <c r="L84" s="397"/>
      <c r="M84" s="397">
        <v>70</v>
      </c>
      <c r="N84" s="397"/>
      <c r="O84" s="397"/>
      <c r="P84" s="410"/>
      <c r="Q84" s="398"/>
    </row>
    <row r="85" spans="1:17" ht="14.4" customHeight="1" x14ac:dyDescent="0.3">
      <c r="A85" s="393" t="s">
        <v>3826</v>
      </c>
      <c r="B85" s="394" t="s">
        <v>3633</v>
      </c>
      <c r="C85" s="394" t="s">
        <v>3350</v>
      </c>
      <c r="D85" s="394" t="s">
        <v>3385</v>
      </c>
      <c r="E85" s="394" t="s">
        <v>3386</v>
      </c>
      <c r="F85" s="397">
        <v>2</v>
      </c>
      <c r="G85" s="397">
        <v>150</v>
      </c>
      <c r="H85" s="397">
        <v>1</v>
      </c>
      <c r="I85" s="397">
        <v>75</v>
      </c>
      <c r="J85" s="397">
        <v>2</v>
      </c>
      <c r="K85" s="397">
        <v>150</v>
      </c>
      <c r="L85" s="397">
        <v>1</v>
      </c>
      <c r="M85" s="397">
        <v>75</v>
      </c>
      <c r="N85" s="397">
        <v>1</v>
      </c>
      <c r="O85" s="397">
        <v>81</v>
      </c>
      <c r="P85" s="410">
        <v>0.54</v>
      </c>
      <c r="Q85" s="398">
        <v>81</v>
      </c>
    </row>
    <row r="86" spans="1:17" ht="14.4" customHeight="1" x14ac:dyDescent="0.3">
      <c r="A86" s="393" t="s">
        <v>3826</v>
      </c>
      <c r="B86" s="394" t="s">
        <v>3633</v>
      </c>
      <c r="C86" s="394" t="s">
        <v>3350</v>
      </c>
      <c r="D86" s="394" t="s">
        <v>3393</v>
      </c>
      <c r="E86" s="394" t="s">
        <v>3394</v>
      </c>
      <c r="F86" s="397">
        <v>1</v>
      </c>
      <c r="G86" s="397">
        <v>34</v>
      </c>
      <c r="H86" s="397">
        <v>1</v>
      </c>
      <c r="I86" s="397">
        <v>34</v>
      </c>
      <c r="J86" s="397">
        <v>1</v>
      </c>
      <c r="K86" s="397">
        <v>34</v>
      </c>
      <c r="L86" s="397">
        <v>1</v>
      </c>
      <c r="M86" s="397">
        <v>34</v>
      </c>
      <c r="N86" s="397"/>
      <c r="O86" s="397"/>
      <c r="P86" s="410"/>
      <c r="Q86" s="398"/>
    </row>
    <row r="87" spans="1:17" ht="14.4" customHeight="1" x14ac:dyDescent="0.3">
      <c r="A87" s="393" t="s">
        <v>3826</v>
      </c>
      <c r="B87" s="394" t="s">
        <v>3633</v>
      </c>
      <c r="C87" s="394" t="s">
        <v>3350</v>
      </c>
      <c r="D87" s="394" t="s">
        <v>3472</v>
      </c>
      <c r="E87" s="394" t="s">
        <v>3473</v>
      </c>
      <c r="F87" s="397"/>
      <c r="G87" s="397"/>
      <c r="H87" s="397"/>
      <c r="I87" s="397"/>
      <c r="J87" s="397"/>
      <c r="K87" s="397"/>
      <c r="L87" s="397"/>
      <c r="M87" s="397"/>
      <c r="N87" s="397">
        <v>1</v>
      </c>
      <c r="O87" s="397">
        <v>0</v>
      </c>
      <c r="P87" s="410"/>
      <c r="Q87" s="398">
        <v>0</v>
      </c>
    </row>
    <row r="88" spans="1:17" ht="14.4" customHeight="1" x14ac:dyDescent="0.3">
      <c r="A88" s="393" t="s">
        <v>3826</v>
      </c>
      <c r="B88" s="394" t="s">
        <v>3633</v>
      </c>
      <c r="C88" s="394" t="s">
        <v>3350</v>
      </c>
      <c r="D88" s="394" t="s">
        <v>3687</v>
      </c>
      <c r="E88" s="394" t="s">
        <v>3688</v>
      </c>
      <c r="F88" s="397">
        <v>3</v>
      </c>
      <c r="G88" s="397">
        <v>519</v>
      </c>
      <c r="H88" s="397">
        <v>1</v>
      </c>
      <c r="I88" s="397">
        <v>173</v>
      </c>
      <c r="J88" s="397">
        <v>4</v>
      </c>
      <c r="K88" s="397">
        <v>696</v>
      </c>
      <c r="L88" s="397">
        <v>1.3410404624277457</v>
      </c>
      <c r="M88" s="397">
        <v>174</v>
      </c>
      <c r="N88" s="397"/>
      <c r="O88" s="397"/>
      <c r="P88" s="410"/>
      <c r="Q88" s="398"/>
    </row>
    <row r="89" spans="1:17" ht="14.4" customHeight="1" x14ac:dyDescent="0.3">
      <c r="A89" s="393" t="s">
        <v>3826</v>
      </c>
      <c r="B89" s="394" t="s">
        <v>3633</v>
      </c>
      <c r="C89" s="394" t="s">
        <v>3350</v>
      </c>
      <c r="D89" s="394" t="s">
        <v>3566</v>
      </c>
      <c r="E89" s="394" t="s">
        <v>3567</v>
      </c>
      <c r="F89" s="397">
        <v>9</v>
      </c>
      <c r="G89" s="397">
        <v>2232</v>
      </c>
      <c r="H89" s="397">
        <v>1</v>
      </c>
      <c r="I89" s="397">
        <v>248</v>
      </c>
      <c r="J89" s="397">
        <v>8</v>
      </c>
      <c r="K89" s="397">
        <v>1992</v>
      </c>
      <c r="L89" s="397">
        <v>0.89247311827956988</v>
      </c>
      <c r="M89" s="397">
        <v>249</v>
      </c>
      <c r="N89" s="397">
        <v>3</v>
      </c>
      <c r="O89" s="397">
        <v>696</v>
      </c>
      <c r="P89" s="410">
        <v>0.31182795698924731</v>
      </c>
      <c r="Q89" s="398">
        <v>232</v>
      </c>
    </row>
    <row r="90" spans="1:17" ht="14.4" customHeight="1" x14ac:dyDescent="0.3">
      <c r="A90" s="393" t="s">
        <v>3826</v>
      </c>
      <c r="B90" s="394" t="s">
        <v>3633</v>
      </c>
      <c r="C90" s="394" t="s">
        <v>3350</v>
      </c>
      <c r="D90" s="394" t="s">
        <v>3568</v>
      </c>
      <c r="E90" s="394" t="s">
        <v>3569</v>
      </c>
      <c r="F90" s="397">
        <v>2</v>
      </c>
      <c r="G90" s="397">
        <v>248</v>
      </c>
      <c r="H90" s="397">
        <v>1</v>
      </c>
      <c r="I90" s="397">
        <v>124</v>
      </c>
      <c r="J90" s="397"/>
      <c r="K90" s="397"/>
      <c r="L90" s="397"/>
      <c r="M90" s="397"/>
      <c r="N90" s="397"/>
      <c r="O90" s="397"/>
      <c r="P90" s="410"/>
      <c r="Q90" s="398"/>
    </row>
    <row r="91" spans="1:17" ht="14.4" customHeight="1" x14ac:dyDescent="0.3">
      <c r="A91" s="393" t="s">
        <v>3826</v>
      </c>
      <c r="B91" s="394" t="s">
        <v>3633</v>
      </c>
      <c r="C91" s="394" t="s">
        <v>3350</v>
      </c>
      <c r="D91" s="394" t="s">
        <v>3572</v>
      </c>
      <c r="E91" s="394" t="s">
        <v>3573</v>
      </c>
      <c r="F91" s="397">
        <v>1</v>
      </c>
      <c r="G91" s="397">
        <v>175</v>
      </c>
      <c r="H91" s="397">
        <v>1</v>
      </c>
      <c r="I91" s="397">
        <v>175</v>
      </c>
      <c r="J91" s="397"/>
      <c r="K91" s="397"/>
      <c r="L91" s="397"/>
      <c r="M91" s="397"/>
      <c r="N91" s="397"/>
      <c r="O91" s="397"/>
      <c r="P91" s="410"/>
      <c r="Q91" s="398"/>
    </row>
    <row r="92" spans="1:17" ht="14.4" customHeight="1" x14ac:dyDescent="0.3">
      <c r="A92" s="393" t="s">
        <v>3826</v>
      </c>
      <c r="B92" s="394" t="s">
        <v>3633</v>
      </c>
      <c r="C92" s="394" t="s">
        <v>3350</v>
      </c>
      <c r="D92" s="394" t="s">
        <v>3696</v>
      </c>
      <c r="E92" s="394" t="s">
        <v>3697</v>
      </c>
      <c r="F92" s="397">
        <v>1</v>
      </c>
      <c r="G92" s="397">
        <v>296</v>
      </c>
      <c r="H92" s="397">
        <v>1</v>
      </c>
      <c r="I92" s="397">
        <v>296</v>
      </c>
      <c r="J92" s="397"/>
      <c r="K92" s="397"/>
      <c r="L92" s="397"/>
      <c r="M92" s="397"/>
      <c r="N92" s="397"/>
      <c r="O92" s="397"/>
      <c r="P92" s="410"/>
      <c r="Q92" s="398"/>
    </row>
    <row r="93" spans="1:17" ht="14.4" customHeight="1" x14ac:dyDescent="0.3">
      <c r="A93" s="393" t="s">
        <v>3826</v>
      </c>
      <c r="B93" s="394" t="s">
        <v>3633</v>
      </c>
      <c r="C93" s="394" t="s">
        <v>3350</v>
      </c>
      <c r="D93" s="394" t="s">
        <v>3585</v>
      </c>
      <c r="E93" s="394" t="s">
        <v>3586</v>
      </c>
      <c r="F93" s="397"/>
      <c r="G93" s="397"/>
      <c r="H93" s="397"/>
      <c r="I93" s="397"/>
      <c r="J93" s="397">
        <v>1</v>
      </c>
      <c r="K93" s="397">
        <v>91</v>
      </c>
      <c r="L93" s="397"/>
      <c r="M93" s="397">
        <v>91</v>
      </c>
      <c r="N93" s="397"/>
      <c r="O93" s="397"/>
      <c r="P93" s="410"/>
      <c r="Q93" s="398"/>
    </row>
    <row r="94" spans="1:17" ht="14.4" customHeight="1" x14ac:dyDescent="0.3">
      <c r="A94" s="393" t="s">
        <v>3826</v>
      </c>
      <c r="B94" s="394" t="s">
        <v>3633</v>
      </c>
      <c r="C94" s="394" t="s">
        <v>3350</v>
      </c>
      <c r="D94" s="394" t="s">
        <v>3716</v>
      </c>
      <c r="E94" s="394" t="s">
        <v>3717</v>
      </c>
      <c r="F94" s="397"/>
      <c r="G94" s="397"/>
      <c r="H94" s="397"/>
      <c r="I94" s="397"/>
      <c r="J94" s="397"/>
      <c r="K94" s="397"/>
      <c r="L94" s="397"/>
      <c r="M94" s="397"/>
      <c r="N94" s="397">
        <v>10</v>
      </c>
      <c r="O94" s="397">
        <v>2320</v>
      </c>
      <c r="P94" s="410"/>
      <c r="Q94" s="398">
        <v>232</v>
      </c>
    </row>
    <row r="95" spans="1:17" ht="14.4" customHeight="1" x14ac:dyDescent="0.3">
      <c r="A95" s="393" t="s">
        <v>3826</v>
      </c>
      <c r="B95" s="394" t="s">
        <v>3633</v>
      </c>
      <c r="C95" s="394" t="s">
        <v>3350</v>
      </c>
      <c r="D95" s="394" t="s">
        <v>3728</v>
      </c>
      <c r="E95" s="394" t="s">
        <v>3729</v>
      </c>
      <c r="F95" s="397">
        <v>1</v>
      </c>
      <c r="G95" s="397">
        <v>110</v>
      </c>
      <c r="H95" s="397">
        <v>1</v>
      </c>
      <c r="I95" s="397">
        <v>110</v>
      </c>
      <c r="J95" s="397"/>
      <c r="K95" s="397"/>
      <c r="L95" s="397"/>
      <c r="M95" s="397"/>
      <c r="N95" s="397"/>
      <c r="O95" s="397"/>
      <c r="P95" s="410"/>
      <c r="Q95" s="398"/>
    </row>
    <row r="96" spans="1:17" ht="14.4" customHeight="1" x14ac:dyDescent="0.3">
      <c r="A96" s="393" t="s">
        <v>3826</v>
      </c>
      <c r="B96" s="394" t="s">
        <v>3633</v>
      </c>
      <c r="C96" s="394" t="s">
        <v>3350</v>
      </c>
      <c r="D96" s="394" t="s">
        <v>3593</v>
      </c>
      <c r="E96" s="394" t="s">
        <v>3594</v>
      </c>
      <c r="F96" s="397"/>
      <c r="G96" s="397"/>
      <c r="H96" s="397"/>
      <c r="I96" s="397"/>
      <c r="J96" s="397"/>
      <c r="K96" s="397"/>
      <c r="L96" s="397"/>
      <c r="M96" s="397"/>
      <c r="N96" s="397">
        <v>1</v>
      </c>
      <c r="O96" s="397">
        <v>527</v>
      </c>
      <c r="P96" s="410"/>
      <c r="Q96" s="398">
        <v>527</v>
      </c>
    </row>
    <row r="97" spans="1:17" ht="14.4" customHeight="1" x14ac:dyDescent="0.3">
      <c r="A97" s="393" t="s">
        <v>3826</v>
      </c>
      <c r="B97" s="394" t="s">
        <v>3633</v>
      </c>
      <c r="C97" s="394" t="s">
        <v>3350</v>
      </c>
      <c r="D97" s="394" t="s">
        <v>3595</v>
      </c>
      <c r="E97" s="394" t="s">
        <v>3594</v>
      </c>
      <c r="F97" s="397">
        <v>1</v>
      </c>
      <c r="G97" s="397">
        <v>663</v>
      </c>
      <c r="H97" s="397">
        <v>1</v>
      </c>
      <c r="I97" s="397">
        <v>663</v>
      </c>
      <c r="J97" s="397">
        <v>1</v>
      </c>
      <c r="K97" s="397">
        <v>665</v>
      </c>
      <c r="L97" s="397">
        <v>1.0030165912518854</v>
      </c>
      <c r="M97" s="397">
        <v>665</v>
      </c>
      <c r="N97" s="397"/>
      <c r="O97" s="397"/>
      <c r="P97" s="410"/>
      <c r="Q97" s="398"/>
    </row>
    <row r="98" spans="1:17" ht="14.4" customHeight="1" x14ac:dyDescent="0.3">
      <c r="A98" s="393" t="s">
        <v>3826</v>
      </c>
      <c r="B98" s="394" t="s">
        <v>3633</v>
      </c>
      <c r="C98" s="394" t="s">
        <v>3350</v>
      </c>
      <c r="D98" s="394" t="s">
        <v>3460</v>
      </c>
      <c r="E98" s="394" t="s">
        <v>3461</v>
      </c>
      <c r="F98" s="397">
        <v>1</v>
      </c>
      <c r="G98" s="397">
        <v>0</v>
      </c>
      <c r="H98" s="397"/>
      <c r="I98" s="397">
        <v>0</v>
      </c>
      <c r="J98" s="397">
        <v>1</v>
      </c>
      <c r="K98" s="397">
        <v>0</v>
      </c>
      <c r="L98" s="397"/>
      <c r="M98" s="397">
        <v>0</v>
      </c>
      <c r="N98" s="397"/>
      <c r="O98" s="397"/>
      <c r="P98" s="410"/>
      <c r="Q98" s="398"/>
    </row>
    <row r="99" spans="1:17" ht="14.4" customHeight="1" x14ac:dyDescent="0.3">
      <c r="A99" s="393" t="s">
        <v>3826</v>
      </c>
      <c r="B99" s="394" t="s">
        <v>3754</v>
      </c>
      <c r="C99" s="394" t="s">
        <v>3350</v>
      </c>
      <c r="D99" s="394" t="s">
        <v>3385</v>
      </c>
      <c r="E99" s="394" t="s">
        <v>3386</v>
      </c>
      <c r="F99" s="397"/>
      <c r="G99" s="397"/>
      <c r="H99" s="397"/>
      <c r="I99" s="397"/>
      <c r="J99" s="397">
        <v>1</v>
      </c>
      <c r="K99" s="397">
        <v>75</v>
      </c>
      <c r="L99" s="397"/>
      <c r="M99" s="397">
        <v>75</v>
      </c>
      <c r="N99" s="397"/>
      <c r="O99" s="397"/>
      <c r="P99" s="410"/>
      <c r="Q99" s="398"/>
    </row>
    <row r="100" spans="1:17" ht="14.4" customHeight="1" x14ac:dyDescent="0.3">
      <c r="A100" s="393" t="s">
        <v>3826</v>
      </c>
      <c r="B100" s="394" t="s">
        <v>3754</v>
      </c>
      <c r="C100" s="394" t="s">
        <v>3350</v>
      </c>
      <c r="D100" s="394" t="s">
        <v>3472</v>
      </c>
      <c r="E100" s="394" t="s">
        <v>3473</v>
      </c>
      <c r="F100" s="397"/>
      <c r="G100" s="397"/>
      <c r="H100" s="397"/>
      <c r="I100" s="397"/>
      <c r="J100" s="397"/>
      <c r="K100" s="397"/>
      <c r="L100" s="397"/>
      <c r="M100" s="397"/>
      <c r="N100" s="397">
        <v>1</v>
      </c>
      <c r="O100" s="397">
        <v>0</v>
      </c>
      <c r="P100" s="410"/>
      <c r="Q100" s="398">
        <v>0</v>
      </c>
    </row>
    <row r="101" spans="1:17" ht="14.4" customHeight="1" x14ac:dyDescent="0.3">
      <c r="A101" s="393" t="s">
        <v>3826</v>
      </c>
      <c r="B101" s="394" t="s">
        <v>3754</v>
      </c>
      <c r="C101" s="394" t="s">
        <v>3350</v>
      </c>
      <c r="D101" s="394" t="s">
        <v>3769</v>
      </c>
      <c r="E101" s="394" t="s">
        <v>3770</v>
      </c>
      <c r="F101" s="397">
        <v>20</v>
      </c>
      <c r="G101" s="397">
        <v>4660</v>
      </c>
      <c r="H101" s="397">
        <v>1</v>
      </c>
      <c r="I101" s="397">
        <v>233</v>
      </c>
      <c r="J101" s="397">
        <v>26</v>
      </c>
      <c r="K101" s="397">
        <v>6084</v>
      </c>
      <c r="L101" s="397">
        <v>1.3055793991416309</v>
      </c>
      <c r="M101" s="397">
        <v>234</v>
      </c>
      <c r="N101" s="397">
        <v>21</v>
      </c>
      <c r="O101" s="397">
        <v>4872</v>
      </c>
      <c r="P101" s="410">
        <v>1.0454935622317596</v>
      </c>
      <c r="Q101" s="398">
        <v>232</v>
      </c>
    </row>
    <row r="102" spans="1:17" ht="14.4" customHeight="1" x14ac:dyDescent="0.3">
      <c r="A102" s="393" t="s">
        <v>3826</v>
      </c>
      <c r="B102" s="394" t="s">
        <v>3754</v>
      </c>
      <c r="C102" s="394" t="s">
        <v>3350</v>
      </c>
      <c r="D102" s="394" t="s">
        <v>3399</v>
      </c>
      <c r="E102" s="394" t="s">
        <v>3400</v>
      </c>
      <c r="F102" s="397">
        <v>2</v>
      </c>
      <c r="G102" s="397">
        <v>646</v>
      </c>
      <c r="H102" s="397">
        <v>1</v>
      </c>
      <c r="I102" s="397">
        <v>323</v>
      </c>
      <c r="J102" s="397">
        <v>2</v>
      </c>
      <c r="K102" s="397">
        <v>648</v>
      </c>
      <c r="L102" s="397">
        <v>1.0030959752321982</v>
      </c>
      <c r="M102" s="397">
        <v>324</v>
      </c>
      <c r="N102" s="397">
        <v>1</v>
      </c>
      <c r="O102" s="397">
        <v>325</v>
      </c>
      <c r="P102" s="410">
        <v>0.50309597523219818</v>
      </c>
      <c r="Q102" s="398">
        <v>325</v>
      </c>
    </row>
    <row r="103" spans="1:17" ht="14.4" customHeight="1" x14ac:dyDescent="0.3">
      <c r="A103" s="393" t="s">
        <v>3826</v>
      </c>
      <c r="B103" s="394" t="s">
        <v>3754</v>
      </c>
      <c r="C103" s="394" t="s">
        <v>3350</v>
      </c>
      <c r="D103" s="394" t="s">
        <v>3783</v>
      </c>
      <c r="E103" s="394" t="s">
        <v>3784</v>
      </c>
      <c r="F103" s="397"/>
      <c r="G103" s="397"/>
      <c r="H103" s="397"/>
      <c r="I103" s="397"/>
      <c r="J103" s="397">
        <v>1</v>
      </c>
      <c r="K103" s="397">
        <v>301</v>
      </c>
      <c r="L103" s="397"/>
      <c r="M103" s="397">
        <v>301</v>
      </c>
      <c r="N103" s="397"/>
      <c r="O103" s="397"/>
      <c r="P103" s="410"/>
      <c r="Q103" s="398"/>
    </row>
    <row r="104" spans="1:17" ht="14.4" customHeight="1" x14ac:dyDescent="0.3">
      <c r="A104" s="393" t="s">
        <v>3826</v>
      </c>
      <c r="B104" s="394" t="s">
        <v>3754</v>
      </c>
      <c r="C104" s="394" t="s">
        <v>3350</v>
      </c>
      <c r="D104" s="394" t="s">
        <v>3460</v>
      </c>
      <c r="E104" s="394" t="s">
        <v>3461</v>
      </c>
      <c r="F104" s="397"/>
      <c r="G104" s="397"/>
      <c r="H104" s="397"/>
      <c r="I104" s="397"/>
      <c r="J104" s="397">
        <v>1</v>
      </c>
      <c r="K104" s="397">
        <v>0</v>
      </c>
      <c r="L104" s="397"/>
      <c r="M104" s="397">
        <v>0</v>
      </c>
      <c r="N104" s="397"/>
      <c r="O104" s="397"/>
      <c r="P104" s="410"/>
      <c r="Q104" s="398"/>
    </row>
    <row r="105" spans="1:17" ht="14.4" customHeight="1" x14ac:dyDescent="0.3">
      <c r="A105" s="393" t="s">
        <v>3826</v>
      </c>
      <c r="B105" s="394" t="s">
        <v>3831</v>
      </c>
      <c r="C105" s="394" t="s">
        <v>3350</v>
      </c>
      <c r="D105" s="394" t="s">
        <v>3454</v>
      </c>
      <c r="E105" s="394" t="s">
        <v>3455</v>
      </c>
      <c r="F105" s="397">
        <v>1</v>
      </c>
      <c r="G105" s="397">
        <v>431</v>
      </c>
      <c r="H105" s="397">
        <v>1</v>
      </c>
      <c r="I105" s="397">
        <v>431</v>
      </c>
      <c r="J105" s="397"/>
      <c r="K105" s="397"/>
      <c r="L105" s="397"/>
      <c r="M105" s="397"/>
      <c r="N105" s="397"/>
      <c r="O105" s="397"/>
      <c r="P105" s="410"/>
      <c r="Q105" s="398"/>
    </row>
    <row r="106" spans="1:17" ht="14.4" customHeight="1" x14ac:dyDescent="0.3">
      <c r="A106" s="393" t="s">
        <v>3832</v>
      </c>
      <c r="B106" s="394" t="s">
        <v>3409</v>
      </c>
      <c r="C106" s="394" t="s">
        <v>3350</v>
      </c>
      <c r="D106" s="394" t="s">
        <v>3393</v>
      </c>
      <c r="E106" s="394" t="s">
        <v>3394</v>
      </c>
      <c r="F106" s="397">
        <v>2</v>
      </c>
      <c r="G106" s="397">
        <v>68</v>
      </c>
      <c r="H106" s="397">
        <v>1</v>
      </c>
      <c r="I106" s="397">
        <v>34</v>
      </c>
      <c r="J106" s="397">
        <v>2</v>
      </c>
      <c r="K106" s="397">
        <v>68</v>
      </c>
      <c r="L106" s="397">
        <v>1</v>
      </c>
      <c r="M106" s="397">
        <v>34</v>
      </c>
      <c r="N106" s="397">
        <v>4</v>
      </c>
      <c r="O106" s="397">
        <v>136</v>
      </c>
      <c r="P106" s="410">
        <v>2</v>
      </c>
      <c r="Q106" s="398">
        <v>34</v>
      </c>
    </row>
    <row r="107" spans="1:17" ht="14.4" customHeight="1" x14ac:dyDescent="0.3">
      <c r="A107" s="393" t="s">
        <v>3832</v>
      </c>
      <c r="B107" s="394" t="s">
        <v>3409</v>
      </c>
      <c r="C107" s="394" t="s">
        <v>3350</v>
      </c>
      <c r="D107" s="394" t="s">
        <v>3454</v>
      </c>
      <c r="E107" s="394" t="s">
        <v>3455</v>
      </c>
      <c r="F107" s="397">
        <v>174</v>
      </c>
      <c r="G107" s="397">
        <v>74994</v>
      </c>
      <c r="H107" s="397">
        <v>1</v>
      </c>
      <c r="I107" s="397">
        <v>431</v>
      </c>
      <c r="J107" s="397">
        <v>169</v>
      </c>
      <c r="K107" s="397">
        <v>73177</v>
      </c>
      <c r="L107" s="397">
        <v>0.97577139504493693</v>
      </c>
      <c r="M107" s="397">
        <v>433</v>
      </c>
      <c r="N107" s="397">
        <v>127</v>
      </c>
      <c r="O107" s="397">
        <v>41529</v>
      </c>
      <c r="P107" s="410">
        <v>0.55376430114409148</v>
      </c>
      <c r="Q107" s="398">
        <v>327</v>
      </c>
    </row>
    <row r="108" spans="1:17" ht="14.4" customHeight="1" x14ac:dyDescent="0.3">
      <c r="A108" s="393" t="s">
        <v>3832</v>
      </c>
      <c r="B108" s="394" t="s">
        <v>3409</v>
      </c>
      <c r="C108" s="394" t="s">
        <v>3350</v>
      </c>
      <c r="D108" s="394" t="s">
        <v>3460</v>
      </c>
      <c r="E108" s="394" t="s">
        <v>3461</v>
      </c>
      <c r="F108" s="397"/>
      <c r="G108" s="397"/>
      <c r="H108" s="397"/>
      <c r="I108" s="397"/>
      <c r="J108" s="397">
        <v>1</v>
      </c>
      <c r="K108" s="397">
        <v>0</v>
      </c>
      <c r="L108" s="397"/>
      <c r="M108" s="397">
        <v>0</v>
      </c>
      <c r="N108" s="397"/>
      <c r="O108" s="397"/>
      <c r="P108" s="410"/>
      <c r="Q108" s="398"/>
    </row>
    <row r="109" spans="1:17" ht="14.4" customHeight="1" x14ac:dyDescent="0.3">
      <c r="A109" s="393" t="s">
        <v>3832</v>
      </c>
      <c r="B109" s="394" t="s">
        <v>3462</v>
      </c>
      <c r="C109" s="394" t="s">
        <v>3350</v>
      </c>
      <c r="D109" s="394" t="s">
        <v>3472</v>
      </c>
      <c r="E109" s="394" t="s">
        <v>3473</v>
      </c>
      <c r="F109" s="397"/>
      <c r="G109" s="397"/>
      <c r="H109" s="397"/>
      <c r="I109" s="397"/>
      <c r="J109" s="397"/>
      <c r="K109" s="397"/>
      <c r="L109" s="397"/>
      <c r="M109" s="397"/>
      <c r="N109" s="397">
        <v>4</v>
      </c>
      <c r="O109" s="397">
        <v>0</v>
      </c>
      <c r="P109" s="410"/>
      <c r="Q109" s="398">
        <v>0</v>
      </c>
    </row>
    <row r="110" spans="1:17" ht="14.4" customHeight="1" x14ac:dyDescent="0.3">
      <c r="A110" s="393" t="s">
        <v>3832</v>
      </c>
      <c r="B110" s="394" t="s">
        <v>3462</v>
      </c>
      <c r="C110" s="394" t="s">
        <v>3350</v>
      </c>
      <c r="D110" s="394" t="s">
        <v>3474</v>
      </c>
      <c r="E110" s="394" t="s">
        <v>3475</v>
      </c>
      <c r="F110" s="397">
        <v>74</v>
      </c>
      <c r="G110" s="397">
        <v>24050</v>
      </c>
      <c r="H110" s="397">
        <v>1</v>
      </c>
      <c r="I110" s="397">
        <v>325</v>
      </c>
      <c r="J110" s="397">
        <v>96</v>
      </c>
      <c r="K110" s="397">
        <v>31392</v>
      </c>
      <c r="L110" s="397">
        <v>1.3052806652806652</v>
      </c>
      <c r="M110" s="397">
        <v>327</v>
      </c>
      <c r="N110" s="397">
        <v>80</v>
      </c>
      <c r="O110" s="397">
        <v>26160</v>
      </c>
      <c r="P110" s="410">
        <v>1.0877338877338878</v>
      </c>
      <c r="Q110" s="398">
        <v>327</v>
      </c>
    </row>
    <row r="111" spans="1:17" ht="14.4" customHeight="1" x14ac:dyDescent="0.3">
      <c r="A111" s="393" t="s">
        <v>3832</v>
      </c>
      <c r="B111" s="394" t="s">
        <v>3478</v>
      </c>
      <c r="C111" s="394" t="s">
        <v>3232</v>
      </c>
      <c r="D111" s="394" t="s">
        <v>3494</v>
      </c>
      <c r="E111" s="394" t="s">
        <v>3495</v>
      </c>
      <c r="F111" s="397">
        <v>0.2</v>
      </c>
      <c r="G111" s="397">
        <v>476.87</v>
      </c>
      <c r="H111" s="397">
        <v>1</v>
      </c>
      <c r="I111" s="397">
        <v>2384.35</v>
      </c>
      <c r="J111" s="397"/>
      <c r="K111" s="397"/>
      <c r="L111" s="397"/>
      <c r="M111" s="397"/>
      <c r="N111" s="397"/>
      <c r="O111" s="397"/>
      <c r="P111" s="410"/>
      <c r="Q111" s="398"/>
    </row>
    <row r="112" spans="1:17" ht="14.4" customHeight="1" x14ac:dyDescent="0.3">
      <c r="A112" s="393" t="s">
        <v>3832</v>
      </c>
      <c r="B112" s="394" t="s">
        <v>3478</v>
      </c>
      <c r="C112" s="394" t="s">
        <v>3232</v>
      </c>
      <c r="D112" s="394" t="s">
        <v>3465</v>
      </c>
      <c r="E112" s="394" t="s">
        <v>3466</v>
      </c>
      <c r="F112" s="397">
        <v>0.25</v>
      </c>
      <c r="G112" s="397">
        <v>167.96</v>
      </c>
      <c r="H112" s="397">
        <v>1</v>
      </c>
      <c r="I112" s="397">
        <v>671.84</v>
      </c>
      <c r="J112" s="397"/>
      <c r="K112" s="397"/>
      <c r="L112" s="397"/>
      <c r="M112" s="397"/>
      <c r="N112" s="397"/>
      <c r="O112" s="397"/>
      <c r="P112" s="410"/>
      <c r="Q112" s="398"/>
    </row>
    <row r="113" spans="1:17" ht="14.4" customHeight="1" x14ac:dyDescent="0.3">
      <c r="A113" s="393" t="s">
        <v>3832</v>
      </c>
      <c r="B113" s="394" t="s">
        <v>3478</v>
      </c>
      <c r="C113" s="394" t="s">
        <v>3232</v>
      </c>
      <c r="D113" s="394" t="s">
        <v>3510</v>
      </c>
      <c r="E113" s="394" t="s">
        <v>3511</v>
      </c>
      <c r="F113" s="397"/>
      <c r="G113" s="397"/>
      <c r="H113" s="397"/>
      <c r="I113" s="397"/>
      <c r="J113" s="397">
        <v>0.4</v>
      </c>
      <c r="K113" s="397">
        <v>237.69</v>
      </c>
      <c r="L113" s="397"/>
      <c r="M113" s="397">
        <v>594.22499999999991</v>
      </c>
      <c r="N113" s="397"/>
      <c r="O113" s="397"/>
      <c r="P113" s="410"/>
      <c r="Q113" s="398"/>
    </row>
    <row r="114" spans="1:17" ht="14.4" customHeight="1" x14ac:dyDescent="0.3">
      <c r="A114" s="393" t="s">
        <v>3832</v>
      </c>
      <c r="B114" s="394" t="s">
        <v>3478</v>
      </c>
      <c r="C114" s="394" t="s">
        <v>3232</v>
      </c>
      <c r="D114" s="394" t="s">
        <v>3512</v>
      </c>
      <c r="E114" s="394" t="s">
        <v>3513</v>
      </c>
      <c r="F114" s="397">
        <v>2</v>
      </c>
      <c r="G114" s="397">
        <v>8820.48</v>
      </c>
      <c r="H114" s="397">
        <v>1</v>
      </c>
      <c r="I114" s="397">
        <v>4410.24</v>
      </c>
      <c r="J114" s="397"/>
      <c r="K114" s="397"/>
      <c r="L114" s="397"/>
      <c r="M114" s="397"/>
      <c r="N114" s="397">
        <v>5</v>
      </c>
      <c r="O114" s="397">
        <v>31288.95</v>
      </c>
      <c r="P114" s="410">
        <v>3.5473069492816718</v>
      </c>
      <c r="Q114" s="398">
        <v>6257.79</v>
      </c>
    </row>
    <row r="115" spans="1:17" ht="14.4" customHeight="1" x14ac:dyDescent="0.3">
      <c r="A115" s="393" t="s">
        <v>3832</v>
      </c>
      <c r="B115" s="394" t="s">
        <v>3478</v>
      </c>
      <c r="C115" s="394" t="s">
        <v>3232</v>
      </c>
      <c r="D115" s="394" t="s">
        <v>3833</v>
      </c>
      <c r="E115" s="394" t="s">
        <v>3834</v>
      </c>
      <c r="F115" s="397"/>
      <c r="G115" s="397"/>
      <c r="H115" s="397"/>
      <c r="I115" s="397"/>
      <c r="J115" s="397">
        <v>0.2</v>
      </c>
      <c r="K115" s="397">
        <v>118.84</v>
      </c>
      <c r="L115" s="397"/>
      <c r="M115" s="397">
        <v>594.19999999999993</v>
      </c>
      <c r="N115" s="397"/>
      <c r="O115" s="397"/>
      <c r="P115" s="410"/>
      <c r="Q115" s="398"/>
    </row>
    <row r="116" spans="1:17" ht="14.4" customHeight="1" x14ac:dyDescent="0.3">
      <c r="A116" s="393" t="s">
        <v>3832</v>
      </c>
      <c r="B116" s="394" t="s">
        <v>3478</v>
      </c>
      <c r="C116" s="394" t="s">
        <v>3232</v>
      </c>
      <c r="D116" s="394" t="s">
        <v>3524</v>
      </c>
      <c r="E116" s="394" t="s">
        <v>3525</v>
      </c>
      <c r="F116" s="397"/>
      <c r="G116" s="397"/>
      <c r="H116" s="397"/>
      <c r="I116" s="397"/>
      <c r="J116" s="397">
        <v>0.2</v>
      </c>
      <c r="K116" s="397">
        <v>22.84</v>
      </c>
      <c r="L116" s="397"/>
      <c r="M116" s="397">
        <v>114.19999999999999</v>
      </c>
      <c r="N116" s="397"/>
      <c r="O116" s="397"/>
      <c r="P116" s="410"/>
      <c r="Q116" s="398"/>
    </row>
    <row r="117" spans="1:17" ht="14.4" customHeight="1" x14ac:dyDescent="0.3">
      <c r="A117" s="393" t="s">
        <v>3832</v>
      </c>
      <c r="B117" s="394" t="s">
        <v>3478</v>
      </c>
      <c r="C117" s="394" t="s">
        <v>3541</v>
      </c>
      <c r="D117" s="394" t="s">
        <v>3542</v>
      </c>
      <c r="E117" s="394" t="s">
        <v>3543</v>
      </c>
      <c r="F117" s="397">
        <v>1</v>
      </c>
      <c r="G117" s="397">
        <v>1782.16</v>
      </c>
      <c r="H117" s="397">
        <v>1</v>
      </c>
      <c r="I117" s="397">
        <v>1782.16</v>
      </c>
      <c r="J117" s="397">
        <v>4</v>
      </c>
      <c r="K117" s="397">
        <v>7128.64</v>
      </c>
      <c r="L117" s="397">
        <v>4</v>
      </c>
      <c r="M117" s="397">
        <v>1782.16</v>
      </c>
      <c r="N117" s="397"/>
      <c r="O117" s="397"/>
      <c r="P117" s="410"/>
      <c r="Q117" s="398"/>
    </row>
    <row r="118" spans="1:17" ht="14.4" customHeight="1" x14ac:dyDescent="0.3">
      <c r="A118" s="393" t="s">
        <v>3832</v>
      </c>
      <c r="B118" s="394" t="s">
        <v>3478</v>
      </c>
      <c r="C118" s="394" t="s">
        <v>3541</v>
      </c>
      <c r="D118" s="394" t="s">
        <v>3546</v>
      </c>
      <c r="E118" s="394" t="s">
        <v>3547</v>
      </c>
      <c r="F118" s="397"/>
      <c r="G118" s="397"/>
      <c r="H118" s="397"/>
      <c r="I118" s="397"/>
      <c r="J118" s="397"/>
      <c r="K118" s="397"/>
      <c r="L118" s="397"/>
      <c r="M118" s="397"/>
      <c r="N118" s="397">
        <v>4</v>
      </c>
      <c r="O118" s="397">
        <v>3555.64</v>
      </c>
      <c r="P118" s="410"/>
      <c r="Q118" s="398">
        <v>888.91</v>
      </c>
    </row>
    <row r="119" spans="1:17" ht="14.4" customHeight="1" x14ac:dyDescent="0.3">
      <c r="A119" s="393" t="s">
        <v>3832</v>
      </c>
      <c r="B119" s="394" t="s">
        <v>3478</v>
      </c>
      <c r="C119" s="394" t="s">
        <v>3350</v>
      </c>
      <c r="D119" s="394" t="s">
        <v>3554</v>
      </c>
      <c r="E119" s="394" t="s">
        <v>3555</v>
      </c>
      <c r="F119" s="397">
        <v>286</v>
      </c>
      <c r="G119" s="397">
        <v>53482</v>
      </c>
      <c r="H119" s="397">
        <v>1</v>
      </c>
      <c r="I119" s="397">
        <v>187</v>
      </c>
      <c r="J119" s="397">
        <v>332</v>
      </c>
      <c r="K119" s="397">
        <v>64076</v>
      </c>
      <c r="L119" s="397">
        <v>1.1980853371227702</v>
      </c>
      <c r="M119" s="397">
        <v>193</v>
      </c>
      <c r="N119" s="397">
        <v>257</v>
      </c>
      <c r="O119" s="397">
        <v>49858</v>
      </c>
      <c r="P119" s="410">
        <v>0.9322388841105419</v>
      </c>
      <c r="Q119" s="398">
        <v>194</v>
      </c>
    </row>
    <row r="120" spans="1:17" ht="14.4" customHeight="1" x14ac:dyDescent="0.3">
      <c r="A120" s="393" t="s">
        <v>3832</v>
      </c>
      <c r="B120" s="394" t="s">
        <v>3478</v>
      </c>
      <c r="C120" s="394" t="s">
        <v>3350</v>
      </c>
      <c r="D120" s="394" t="s">
        <v>3450</v>
      </c>
      <c r="E120" s="394" t="s">
        <v>3451</v>
      </c>
      <c r="F120" s="397"/>
      <c r="G120" s="397"/>
      <c r="H120" s="397"/>
      <c r="I120" s="397"/>
      <c r="J120" s="397"/>
      <c r="K120" s="397"/>
      <c r="L120" s="397"/>
      <c r="M120" s="397"/>
      <c r="N120" s="397">
        <v>1</v>
      </c>
      <c r="O120" s="397">
        <v>703</v>
      </c>
      <c r="P120" s="410"/>
      <c r="Q120" s="398">
        <v>703</v>
      </c>
    </row>
    <row r="121" spans="1:17" ht="14.4" customHeight="1" x14ac:dyDescent="0.3">
      <c r="A121" s="393" t="s">
        <v>3832</v>
      </c>
      <c r="B121" s="394" t="s">
        <v>3478</v>
      </c>
      <c r="C121" s="394" t="s">
        <v>3350</v>
      </c>
      <c r="D121" s="394" t="s">
        <v>3558</v>
      </c>
      <c r="E121" s="394" t="s">
        <v>3559</v>
      </c>
      <c r="F121" s="397">
        <v>1</v>
      </c>
      <c r="G121" s="397">
        <v>183</v>
      </c>
      <c r="H121" s="397">
        <v>1</v>
      </c>
      <c r="I121" s="397">
        <v>183</v>
      </c>
      <c r="J121" s="397">
        <v>2</v>
      </c>
      <c r="K121" s="397">
        <v>370</v>
      </c>
      <c r="L121" s="397">
        <v>2.0218579234972678</v>
      </c>
      <c r="M121" s="397">
        <v>185</v>
      </c>
      <c r="N121" s="397">
        <v>1</v>
      </c>
      <c r="O121" s="397">
        <v>185</v>
      </c>
      <c r="P121" s="410">
        <v>1.0109289617486339</v>
      </c>
      <c r="Q121" s="398">
        <v>185</v>
      </c>
    </row>
    <row r="122" spans="1:17" ht="14.4" customHeight="1" x14ac:dyDescent="0.3">
      <c r="A122" s="393" t="s">
        <v>3832</v>
      </c>
      <c r="B122" s="394" t="s">
        <v>3478</v>
      </c>
      <c r="C122" s="394" t="s">
        <v>3350</v>
      </c>
      <c r="D122" s="394" t="s">
        <v>3385</v>
      </c>
      <c r="E122" s="394" t="s">
        <v>3386</v>
      </c>
      <c r="F122" s="397"/>
      <c r="G122" s="397"/>
      <c r="H122" s="397"/>
      <c r="I122" s="397"/>
      <c r="J122" s="397">
        <v>1</v>
      </c>
      <c r="K122" s="397">
        <v>75</v>
      </c>
      <c r="L122" s="397"/>
      <c r="M122" s="397">
        <v>75</v>
      </c>
      <c r="N122" s="397"/>
      <c r="O122" s="397"/>
      <c r="P122" s="410"/>
      <c r="Q122" s="398"/>
    </row>
    <row r="123" spans="1:17" ht="14.4" customHeight="1" x14ac:dyDescent="0.3">
      <c r="A123" s="393" t="s">
        <v>3832</v>
      </c>
      <c r="B123" s="394" t="s">
        <v>3478</v>
      </c>
      <c r="C123" s="394" t="s">
        <v>3350</v>
      </c>
      <c r="D123" s="394" t="s">
        <v>3389</v>
      </c>
      <c r="E123" s="394" t="s">
        <v>3390</v>
      </c>
      <c r="F123" s="397">
        <v>5</v>
      </c>
      <c r="G123" s="397">
        <v>290</v>
      </c>
      <c r="H123" s="397">
        <v>1</v>
      </c>
      <c r="I123" s="397">
        <v>58</v>
      </c>
      <c r="J123" s="397">
        <v>5</v>
      </c>
      <c r="K123" s="397">
        <v>290</v>
      </c>
      <c r="L123" s="397">
        <v>1</v>
      </c>
      <c r="M123" s="397">
        <v>58</v>
      </c>
      <c r="N123" s="397">
        <v>6</v>
      </c>
      <c r="O123" s="397">
        <v>336</v>
      </c>
      <c r="P123" s="410">
        <v>1.1586206896551725</v>
      </c>
      <c r="Q123" s="398">
        <v>56</v>
      </c>
    </row>
    <row r="124" spans="1:17" ht="14.4" customHeight="1" x14ac:dyDescent="0.3">
      <c r="A124" s="393" t="s">
        <v>3832</v>
      </c>
      <c r="B124" s="394" t="s">
        <v>3478</v>
      </c>
      <c r="C124" s="394" t="s">
        <v>3350</v>
      </c>
      <c r="D124" s="394" t="s">
        <v>3393</v>
      </c>
      <c r="E124" s="394" t="s">
        <v>3394</v>
      </c>
      <c r="F124" s="397">
        <v>28</v>
      </c>
      <c r="G124" s="397">
        <v>952</v>
      </c>
      <c r="H124" s="397">
        <v>1</v>
      </c>
      <c r="I124" s="397">
        <v>34</v>
      </c>
      <c r="J124" s="397">
        <v>45</v>
      </c>
      <c r="K124" s="397">
        <v>1530</v>
      </c>
      <c r="L124" s="397">
        <v>1.6071428571428572</v>
      </c>
      <c r="M124" s="397">
        <v>34</v>
      </c>
      <c r="N124" s="397">
        <v>64</v>
      </c>
      <c r="O124" s="397">
        <v>2176</v>
      </c>
      <c r="P124" s="410">
        <v>2.2857142857142856</v>
      </c>
      <c r="Q124" s="398">
        <v>34</v>
      </c>
    </row>
    <row r="125" spans="1:17" ht="14.4" customHeight="1" x14ac:dyDescent="0.3">
      <c r="A125" s="393" t="s">
        <v>3832</v>
      </c>
      <c r="B125" s="394" t="s">
        <v>3478</v>
      </c>
      <c r="C125" s="394" t="s">
        <v>3350</v>
      </c>
      <c r="D125" s="394" t="s">
        <v>3476</v>
      </c>
      <c r="E125" s="394" t="s">
        <v>3477</v>
      </c>
      <c r="F125" s="397">
        <v>1</v>
      </c>
      <c r="G125" s="397">
        <v>277</v>
      </c>
      <c r="H125" s="397">
        <v>1</v>
      </c>
      <c r="I125" s="397">
        <v>277</v>
      </c>
      <c r="J125" s="397">
        <v>2</v>
      </c>
      <c r="K125" s="397">
        <v>558</v>
      </c>
      <c r="L125" s="397">
        <v>2.0144404332129966</v>
      </c>
      <c r="M125" s="397">
        <v>279</v>
      </c>
      <c r="N125" s="397"/>
      <c r="O125" s="397"/>
      <c r="P125" s="410"/>
      <c r="Q125" s="398"/>
    </row>
    <row r="126" spans="1:17" ht="14.4" customHeight="1" x14ac:dyDescent="0.3">
      <c r="A126" s="393" t="s">
        <v>3832</v>
      </c>
      <c r="B126" s="394" t="s">
        <v>3478</v>
      </c>
      <c r="C126" s="394" t="s">
        <v>3350</v>
      </c>
      <c r="D126" s="394" t="s">
        <v>3566</v>
      </c>
      <c r="E126" s="394" t="s">
        <v>3567</v>
      </c>
      <c r="F126" s="397">
        <v>145</v>
      </c>
      <c r="G126" s="397">
        <v>35960</v>
      </c>
      <c r="H126" s="397">
        <v>1</v>
      </c>
      <c r="I126" s="397">
        <v>248</v>
      </c>
      <c r="J126" s="397">
        <v>139</v>
      </c>
      <c r="K126" s="397">
        <v>34611</v>
      </c>
      <c r="L126" s="397">
        <v>0.96248609566184651</v>
      </c>
      <c r="M126" s="397">
        <v>249</v>
      </c>
      <c r="N126" s="397">
        <v>220</v>
      </c>
      <c r="O126" s="397">
        <v>51040</v>
      </c>
      <c r="P126" s="410">
        <v>1.4193548387096775</v>
      </c>
      <c r="Q126" s="398">
        <v>232</v>
      </c>
    </row>
    <row r="127" spans="1:17" ht="14.4" customHeight="1" x14ac:dyDescent="0.3">
      <c r="A127" s="393" t="s">
        <v>3832</v>
      </c>
      <c r="B127" s="394" t="s">
        <v>3478</v>
      </c>
      <c r="C127" s="394" t="s">
        <v>3350</v>
      </c>
      <c r="D127" s="394" t="s">
        <v>3568</v>
      </c>
      <c r="E127" s="394" t="s">
        <v>3569</v>
      </c>
      <c r="F127" s="397"/>
      <c r="G127" s="397"/>
      <c r="H127" s="397"/>
      <c r="I127" s="397"/>
      <c r="J127" s="397">
        <v>1</v>
      </c>
      <c r="K127" s="397">
        <v>125</v>
      </c>
      <c r="L127" s="397"/>
      <c r="M127" s="397">
        <v>125</v>
      </c>
      <c r="N127" s="397"/>
      <c r="O127" s="397"/>
      <c r="P127" s="410"/>
      <c r="Q127" s="398"/>
    </row>
    <row r="128" spans="1:17" ht="14.4" customHeight="1" x14ac:dyDescent="0.3">
      <c r="A128" s="393" t="s">
        <v>3832</v>
      </c>
      <c r="B128" s="394" t="s">
        <v>3478</v>
      </c>
      <c r="C128" s="394" t="s">
        <v>3350</v>
      </c>
      <c r="D128" s="394" t="s">
        <v>3595</v>
      </c>
      <c r="E128" s="394" t="s">
        <v>3594</v>
      </c>
      <c r="F128" s="397"/>
      <c r="G128" s="397"/>
      <c r="H128" s="397"/>
      <c r="I128" s="397"/>
      <c r="J128" s="397"/>
      <c r="K128" s="397"/>
      <c r="L128" s="397"/>
      <c r="M128" s="397"/>
      <c r="N128" s="397">
        <v>1</v>
      </c>
      <c r="O128" s="397">
        <v>668</v>
      </c>
      <c r="P128" s="410"/>
      <c r="Q128" s="398">
        <v>668</v>
      </c>
    </row>
    <row r="129" spans="1:17" ht="14.4" customHeight="1" x14ac:dyDescent="0.3">
      <c r="A129" s="393" t="s">
        <v>3832</v>
      </c>
      <c r="B129" s="394" t="s">
        <v>3478</v>
      </c>
      <c r="C129" s="394" t="s">
        <v>3350</v>
      </c>
      <c r="D129" s="394" t="s">
        <v>3399</v>
      </c>
      <c r="E129" s="394" t="s">
        <v>3400</v>
      </c>
      <c r="F129" s="397">
        <v>37</v>
      </c>
      <c r="G129" s="397">
        <v>11951</v>
      </c>
      <c r="H129" s="397">
        <v>1</v>
      </c>
      <c r="I129" s="397">
        <v>323</v>
      </c>
      <c r="J129" s="397">
        <v>39</v>
      </c>
      <c r="K129" s="397">
        <v>12636</v>
      </c>
      <c r="L129" s="397">
        <v>1.0573173792988035</v>
      </c>
      <c r="M129" s="397">
        <v>324</v>
      </c>
      <c r="N129" s="397">
        <v>52</v>
      </c>
      <c r="O129" s="397">
        <v>16900</v>
      </c>
      <c r="P129" s="410">
        <v>1.4141076060580704</v>
      </c>
      <c r="Q129" s="398">
        <v>325</v>
      </c>
    </row>
    <row r="130" spans="1:17" ht="14.4" customHeight="1" x14ac:dyDescent="0.3">
      <c r="A130" s="393" t="s">
        <v>3832</v>
      </c>
      <c r="B130" s="394" t="s">
        <v>3478</v>
      </c>
      <c r="C130" s="394" t="s">
        <v>3350</v>
      </c>
      <c r="D130" s="394" t="s">
        <v>3610</v>
      </c>
      <c r="E130" s="394" t="s">
        <v>3611</v>
      </c>
      <c r="F130" s="397">
        <v>455</v>
      </c>
      <c r="G130" s="397">
        <v>50050</v>
      </c>
      <c r="H130" s="397">
        <v>1</v>
      </c>
      <c r="I130" s="397">
        <v>110</v>
      </c>
      <c r="J130" s="397">
        <v>435</v>
      </c>
      <c r="K130" s="397">
        <v>48285</v>
      </c>
      <c r="L130" s="397">
        <v>0.96473526473526472</v>
      </c>
      <c r="M130" s="397">
        <v>111</v>
      </c>
      <c r="N130" s="397">
        <v>852</v>
      </c>
      <c r="O130" s="397">
        <v>95424</v>
      </c>
      <c r="P130" s="410">
        <v>1.9065734265734267</v>
      </c>
      <c r="Q130" s="398">
        <v>112</v>
      </c>
    </row>
    <row r="131" spans="1:17" ht="14.4" customHeight="1" x14ac:dyDescent="0.3">
      <c r="A131" s="393" t="s">
        <v>3832</v>
      </c>
      <c r="B131" s="394" t="s">
        <v>3478</v>
      </c>
      <c r="C131" s="394" t="s">
        <v>3350</v>
      </c>
      <c r="D131" s="394" t="s">
        <v>3612</v>
      </c>
      <c r="E131" s="394" t="s">
        <v>3613</v>
      </c>
      <c r="F131" s="397"/>
      <c r="G131" s="397"/>
      <c r="H131" s="397"/>
      <c r="I131" s="397"/>
      <c r="J131" s="397"/>
      <c r="K131" s="397"/>
      <c r="L131" s="397"/>
      <c r="M131" s="397"/>
      <c r="N131" s="397">
        <v>1</v>
      </c>
      <c r="O131" s="397">
        <v>296</v>
      </c>
      <c r="P131" s="410"/>
      <c r="Q131" s="398">
        <v>296</v>
      </c>
    </row>
    <row r="132" spans="1:17" ht="14.4" customHeight="1" x14ac:dyDescent="0.3">
      <c r="A132" s="393" t="s">
        <v>3832</v>
      </c>
      <c r="B132" s="394" t="s">
        <v>3478</v>
      </c>
      <c r="C132" s="394" t="s">
        <v>3350</v>
      </c>
      <c r="D132" s="394" t="s">
        <v>3616</v>
      </c>
      <c r="E132" s="394" t="s">
        <v>3617</v>
      </c>
      <c r="F132" s="397">
        <v>5</v>
      </c>
      <c r="G132" s="397">
        <v>3375</v>
      </c>
      <c r="H132" s="397">
        <v>1</v>
      </c>
      <c r="I132" s="397">
        <v>675</v>
      </c>
      <c r="J132" s="397">
        <v>2</v>
      </c>
      <c r="K132" s="397">
        <v>1352</v>
      </c>
      <c r="L132" s="397">
        <v>0.40059259259259261</v>
      </c>
      <c r="M132" s="397">
        <v>676</v>
      </c>
      <c r="N132" s="397"/>
      <c r="O132" s="397"/>
      <c r="P132" s="410"/>
      <c r="Q132" s="398"/>
    </row>
    <row r="133" spans="1:17" ht="14.4" customHeight="1" x14ac:dyDescent="0.3">
      <c r="A133" s="393" t="s">
        <v>3832</v>
      </c>
      <c r="B133" s="394" t="s">
        <v>3478</v>
      </c>
      <c r="C133" s="394" t="s">
        <v>3350</v>
      </c>
      <c r="D133" s="394" t="s">
        <v>3618</v>
      </c>
      <c r="E133" s="394" t="s">
        <v>3619</v>
      </c>
      <c r="F133" s="397">
        <v>5</v>
      </c>
      <c r="G133" s="397">
        <v>400</v>
      </c>
      <c r="H133" s="397">
        <v>1</v>
      </c>
      <c r="I133" s="397">
        <v>80</v>
      </c>
      <c r="J133" s="397">
        <v>2</v>
      </c>
      <c r="K133" s="397">
        <v>162</v>
      </c>
      <c r="L133" s="397">
        <v>0.40500000000000003</v>
      </c>
      <c r="M133" s="397">
        <v>81</v>
      </c>
      <c r="N133" s="397"/>
      <c r="O133" s="397"/>
      <c r="P133" s="410"/>
      <c r="Q133" s="398"/>
    </row>
    <row r="134" spans="1:17" ht="14.4" customHeight="1" x14ac:dyDescent="0.3">
      <c r="A134" s="393" t="s">
        <v>3832</v>
      </c>
      <c r="B134" s="394" t="s">
        <v>3478</v>
      </c>
      <c r="C134" s="394" t="s">
        <v>3350</v>
      </c>
      <c r="D134" s="394" t="s">
        <v>3620</v>
      </c>
      <c r="E134" s="394" t="s">
        <v>3621</v>
      </c>
      <c r="F134" s="397"/>
      <c r="G134" s="397"/>
      <c r="H134" s="397"/>
      <c r="I134" s="397"/>
      <c r="J134" s="397">
        <v>1</v>
      </c>
      <c r="K134" s="397">
        <v>333</v>
      </c>
      <c r="L134" s="397"/>
      <c r="M134" s="397">
        <v>333</v>
      </c>
      <c r="N134" s="397">
        <v>1</v>
      </c>
      <c r="O134" s="397">
        <v>335</v>
      </c>
      <c r="P134" s="410"/>
      <c r="Q134" s="398">
        <v>335</v>
      </c>
    </row>
    <row r="135" spans="1:17" ht="14.4" customHeight="1" x14ac:dyDescent="0.3">
      <c r="A135" s="393" t="s">
        <v>3832</v>
      </c>
      <c r="B135" s="394" t="s">
        <v>3478</v>
      </c>
      <c r="C135" s="394" t="s">
        <v>3350</v>
      </c>
      <c r="D135" s="394" t="s">
        <v>3622</v>
      </c>
      <c r="E135" s="394" t="s">
        <v>3623</v>
      </c>
      <c r="F135" s="397"/>
      <c r="G135" s="397"/>
      <c r="H135" s="397"/>
      <c r="I135" s="397"/>
      <c r="J135" s="397">
        <v>1</v>
      </c>
      <c r="K135" s="397">
        <v>604</v>
      </c>
      <c r="L135" s="397"/>
      <c r="M135" s="397">
        <v>604</v>
      </c>
      <c r="N135" s="397"/>
      <c r="O135" s="397"/>
      <c r="P135" s="410"/>
      <c r="Q135" s="398"/>
    </row>
    <row r="136" spans="1:17" ht="14.4" customHeight="1" x14ac:dyDescent="0.3">
      <c r="A136" s="393" t="s">
        <v>3832</v>
      </c>
      <c r="B136" s="394" t="s">
        <v>3478</v>
      </c>
      <c r="C136" s="394" t="s">
        <v>3350</v>
      </c>
      <c r="D136" s="394" t="s">
        <v>3625</v>
      </c>
      <c r="E136" s="394" t="s">
        <v>3626</v>
      </c>
      <c r="F136" s="397">
        <v>1</v>
      </c>
      <c r="G136" s="397">
        <v>171</v>
      </c>
      <c r="H136" s="397">
        <v>1</v>
      </c>
      <c r="I136" s="397">
        <v>171</v>
      </c>
      <c r="J136" s="397">
        <v>1</v>
      </c>
      <c r="K136" s="397">
        <v>172</v>
      </c>
      <c r="L136" s="397">
        <v>1.0058479532163742</v>
      </c>
      <c r="M136" s="397">
        <v>172</v>
      </c>
      <c r="N136" s="397"/>
      <c r="O136" s="397"/>
      <c r="P136" s="410"/>
      <c r="Q136" s="398"/>
    </row>
    <row r="137" spans="1:17" ht="14.4" customHeight="1" x14ac:dyDescent="0.3">
      <c r="A137" s="393" t="s">
        <v>3832</v>
      </c>
      <c r="B137" s="394" t="s">
        <v>3633</v>
      </c>
      <c r="C137" s="394" t="s">
        <v>3232</v>
      </c>
      <c r="D137" s="394" t="s">
        <v>3536</v>
      </c>
      <c r="E137" s="394" t="s">
        <v>3537</v>
      </c>
      <c r="F137" s="397"/>
      <c r="G137" s="397"/>
      <c r="H137" s="397"/>
      <c r="I137" s="397"/>
      <c r="J137" s="397">
        <v>1</v>
      </c>
      <c r="K137" s="397">
        <v>0</v>
      </c>
      <c r="L137" s="397"/>
      <c r="M137" s="397">
        <v>0</v>
      </c>
      <c r="N137" s="397"/>
      <c r="O137" s="397"/>
      <c r="P137" s="410"/>
      <c r="Q137" s="398"/>
    </row>
    <row r="138" spans="1:17" ht="14.4" customHeight="1" x14ac:dyDescent="0.3">
      <c r="A138" s="393" t="s">
        <v>3832</v>
      </c>
      <c r="B138" s="394" t="s">
        <v>3633</v>
      </c>
      <c r="C138" s="394" t="s">
        <v>3548</v>
      </c>
      <c r="D138" s="394" t="s">
        <v>3549</v>
      </c>
      <c r="E138" s="394" t="s">
        <v>3550</v>
      </c>
      <c r="F138" s="397"/>
      <c r="G138" s="397"/>
      <c r="H138" s="397"/>
      <c r="I138" s="397"/>
      <c r="J138" s="397">
        <v>1</v>
      </c>
      <c r="K138" s="397">
        <v>147</v>
      </c>
      <c r="L138" s="397"/>
      <c r="M138" s="397">
        <v>147</v>
      </c>
      <c r="N138" s="397"/>
      <c r="O138" s="397"/>
      <c r="P138" s="410"/>
      <c r="Q138" s="398"/>
    </row>
    <row r="139" spans="1:17" ht="14.4" customHeight="1" x14ac:dyDescent="0.3">
      <c r="A139" s="393" t="s">
        <v>3832</v>
      </c>
      <c r="B139" s="394" t="s">
        <v>3633</v>
      </c>
      <c r="C139" s="394" t="s">
        <v>3350</v>
      </c>
      <c r="D139" s="394" t="s">
        <v>3385</v>
      </c>
      <c r="E139" s="394" t="s">
        <v>3386</v>
      </c>
      <c r="F139" s="397">
        <v>5</v>
      </c>
      <c r="G139" s="397">
        <v>375</v>
      </c>
      <c r="H139" s="397">
        <v>1</v>
      </c>
      <c r="I139" s="397">
        <v>75</v>
      </c>
      <c r="J139" s="397">
        <v>7</v>
      </c>
      <c r="K139" s="397">
        <v>525</v>
      </c>
      <c r="L139" s="397">
        <v>1.4</v>
      </c>
      <c r="M139" s="397">
        <v>75</v>
      </c>
      <c r="N139" s="397">
        <v>1</v>
      </c>
      <c r="O139" s="397">
        <v>81</v>
      </c>
      <c r="P139" s="410">
        <v>0.216</v>
      </c>
      <c r="Q139" s="398">
        <v>81</v>
      </c>
    </row>
    <row r="140" spans="1:17" ht="14.4" customHeight="1" x14ac:dyDescent="0.3">
      <c r="A140" s="393" t="s">
        <v>3832</v>
      </c>
      <c r="B140" s="394" t="s">
        <v>3633</v>
      </c>
      <c r="C140" s="394" t="s">
        <v>3350</v>
      </c>
      <c r="D140" s="394" t="s">
        <v>3393</v>
      </c>
      <c r="E140" s="394" t="s">
        <v>3394</v>
      </c>
      <c r="F140" s="397">
        <v>2</v>
      </c>
      <c r="G140" s="397">
        <v>68</v>
      </c>
      <c r="H140" s="397">
        <v>1</v>
      </c>
      <c r="I140" s="397">
        <v>34</v>
      </c>
      <c r="J140" s="397">
        <v>2</v>
      </c>
      <c r="K140" s="397">
        <v>68</v>
      </c>
      <c r="L140" s="397">
        <v>1</v>
      </c>
      <c r="M140" s="397">
        <v>34</v>
      </c>
      <c r="N140" s="397"/>
      <c r="O140" s="397"/>
      <c r="P140" s="410"/>
      <c r="Q140" s="398"/>
    </row>
    <row r="141" spans="1:17" ht="14.4" customHeight="1" x14ac:dyDescent="0.3">
      <c r="A141" s="393" t="s">
        <v>3832</v>
      </c>
      <c r="B141" s="394" t="s">
        <v>3633</v>
      </c>
      <c r="C141" s="394" t="s">
        <v>3350</v>
      </c>
      <c r="D141" s="394" t="s">
        <v>3472</v>
      </c>
      <c r="E141" s="394" t="s">
        <v>3473</v>
      </c>
      <c r="F141" s="397"/>
      <c r="G141" s="397"/>
      <c r="H141" s="397"/>
      <c r="I141" s="397"/>
      <c r="J141" s="397"/>
      <c r="K141" s="397"/>
      <c r="L141" s="397"/>
      <c r="M141" s="397"/>
      <c r="N141" s="397">
        <v>2</v>
      </c>
      <c r="O141" s="397">
        <v>0</v>
      </c>
      <c r="P141" s="410"/>
      <c r="Q141" s="398">
        <v>0</v>
      </c>
    </row>
    <row r="142" spans="1:17" ht="14.4" customHeight="1" x14ac:dyDescent="0.3">
      <c r="A142" s="393" t="s">
        <v>3832</v>
      </c>
      <c r="B142" s="394" t="s">
        <v>3633</v>
      </c>
      <c r="C142" s="394" t="s">
        <v>3350</v>
      </c>
      <c r="D142" s="394" t="s">
        <v>3687</v>
      </c>
      <c r="E142" s="394" t="s">
        <v>3688</v>
      </c>
      <c r="F142" s="397">
        <v>6</v>
      </c>
      <c r="G142" s="397">
        <v>1038</v>
      </c>
      <c r="H142" s="397">
        <v>1</v>
      </c>
      <c r="I142" s="397">
        <v>173</v>
      </c>
      <c r="J142" s="397">
        <v>12</v>
      </c>
      <c r="K142" s="397">
        <v>2088</v>
      </c>
      <c r="L142" s="397">
        <v>2.0115606936416186</v>
      </c>
      <c r="M142" s="397">
        <v>174</v>
      </c>
      <c r="N142" s="397"/>
      <c r="O142" s="397"/>
      <c r="P142" s="410"/>
      <c r="Q142" s="398"/>
    </row>
    <row r="143" spans="1:17" ht="14.4" customHeight="1" x14ac:dyDescent="0.3">
      <c r="A143" s="393" t="s">
        <v>3832</v>
      </c>
      <c r="B143" s="394" t="s">
        <v>3633</v>
      </c>
      <c r="C143" s="394" t="s">
        <v>3350</v>
      </c>
      <c r="D143" s="394" t="s">
        <v>3566</v>
      </c>
      <c r="E143" s="394" t="s">
        <v>3567</v>
      </c>
      <c r="F143" s="397">
        <v>19</v>
      </c>
      <c r="G143" s="397">
        <v>4712</v>
      </c>
      <c r="H143" s="397">
        <v>1</v>
      </c>
      <c r="I143" s="397">
        <v>248</v>
      </c>
      <c r="J143" s="397">
        <v>17</v>
      </c>
      <c r="K143" s="397">
        <v>4233</v>
      </c>
      <c r="L143" s="397">
        <v>0.89834465195246183</v>
      </c>
      <c r="M143" s="397">
        <v>249</v>
      </c>
      <c r="N143" s="397">
        <v>4</v>
      </c>
      <c r="O143" s="397">
        <v>928</v>
      </c>
      <c r="P143" s="410">
        <v>0.19694397283531409</v>
      </c>
      <c r="Q143" s="398">
        <v>232</v>
      </c>
    </row>
    <row r="144" spans="1:17" ht="14.4" customHeight="1" x14ac:dyDescent="0.3">
      <c r="A144" s="393" t="s">
        <v>3832</v>
      </c>
      <c r="B144" s="394" t="s">
        <v>3633</v>
      </c>
      <c r="C144" s="394" t="s">
        <v>3350</v>
      </c>
      <c r="D144" s="394" t="s">
        <v>3568</v>
      </c>
      <c r="E144" s="394" t="s">
        <v>3569</v>
      </c>
      <c r="F144" s="397">
        <v>2</v>
      </c>
      <c r="G144" s="397">
        <v>248</v>
      </c>
      <c r="H144" s="397">
        <v>1</v>
      </c>
      <c r="I144" s="397">
        <v>124</v>
      </c>
      <c r="J144" s="397"/>
      <c r="K144" s="397"/>
      <c r="L144" s="397"/>
      <c r="M144" s="397"/>
      <c r="N144" s="397"/>
      <c r="O144" s="397"/>
      <c r="P144" s="410"/>
      <c r="Q144" s="398"/>
    </row>
    <row r="145" spans="1:17" ht="14.4" customHeight="1" x14ac:dyDescent="0.3">
      <c r="A145" s="393" t="s">
        <v>3832</v>
      </c>
      <c r="B145" s="394" t="s">
        <v>3633</v>
      </c>
      <c r="C145" s="394" t="s">
        <v>3350</v>
      </c>
      <c r="D145" s="394" t="s">
        <v>3583</v>
      </c>
      <c r="E145" s="394" t="s">
        <v>3584</v>
      </c>
      <c r="F145" s="397"/>
      <c r="G145" s="397"/>
      <c r="H145" s="397"/>
      <c r="I145" s="397"/>
      <c r="J145" s="397">
        <v>1</v>
      </c>
      <c r="K145" s="397">
        <v>160</v>
      </c>
      <c r="L145" s="397"/>
      <c r="M145" s="397">
        <v>160</v>
      </c>
      <c r="N145" s="397"/>
      <c r="O145" s="397"/>
      <c r="P145" s="410"/>
      <c r="Q145" s="398"/>
    </row>
    <row r="146" spans="1:17" ht="14.4" customHeight="1" x14ac:dyDescent="0.3">
      <c r="A146" s="393" t="s">
        <v>3832</v>
      </c>
      <c r="B146" s="394" t="s">
        <v>3633</v>
      </c>
      <c r="C146" s="394" t="s">
        <v>3350</v>
      </c>
      <c r="D146" s="394" t="s">
        <v>3585</v>
      </c>
      <c r="E146" s="394" t="s">
        <v>3586</v>
      </c>
      <c r="F146" s="397">
        <v>1</v>
      </c>
      <c r="G146" s="397">
        <v>90</v>
      </c>
      <c r="H146" s="397">
        <v>1</v>
      </c>
      <c r="I146" s="397">
        <v>90</v>
      </c>
      <c r="J146" s="397">
        <v>3</v>
      </c>
      <c r="K146" s="397">
        <v>273</v>
      </c>
      <c r="L146" s="397">
        <v>3.0333333333333332</v>
      </c>
      <c r="M146" s="397">
        <v>91</v>
      </c>
      <c r="N146" s="397">
        <v>2</v>
      </c>
      <c r="O146" s="397">
        <v>182</v>
      </c>
      <c r="P146" s="410">
        <v>2.0222222222222221</v>
      </c>
      <c r="Q146" s="398">
        <v>91</v>
      </c>
    </row>
    <row r="147" spans="1:17" ht="14.4" customHeight="1" x14ac:dyDescent="0.3">
      <c r="A147" s="393" t="s">
        <v>3832</v>
      </c>
      <c r="B147" s="394" t="s">
        <v>3633</v>
      </c>
      <c r="C147" s="394" t="s">
        <v>3350</v>
      </c>
      <c r="D147" s="394" t="s">
        <v>3716</v>
      </c>
      <c r="E147" s="394" t="s">
        <v>3717</v>
      </c>
      <c r="F147" s="397"/>
      <c r="G147" s="397"/>
      <c r="H147" s="397"/>
      <c r="I147" s="397"/>
      <c r="J147" s="397"/>
      <c r="K147" s="397"/>
      <c r="L147" s="397"/>
      <c r="M147" s="397"/>
      <c r="N147" s="397">
        <v>21</v>
      </c>
      <c r="O147" s="397">
        <v>4872</v>
      </c>
      <c r="P147" s="410"/>
      <c r="Q147" s="398">
        <v>232</v>
      </c>
    </row>
    <row r="148" spans="1:17" ht="14.4" customHeight="1" x14ac:dyDescent="0.3">
      <c r="A148" s="393" t="s">
        <v>3832</v>
      </c>
      <c r="B148" s="394" t="s">
        <v>3633</v>
      </c>
      <c r="C148" s="394" t="s">
        <v>3350</v>
      </c>
      <c r="D148" s="394" t="s">
        <v>3587</v>
      </c>
      <c r="E148" s="394" t="s">
        <v>3588</v>
      </c>
      <c r="F148" s="397">
        <v>1</v>
      </c>
      <c r="G148" s="397">
        <v>110</v>
      </c>
      <c r="H148" s="397">
        <v>1</v>
      </c>
      <c r="I148" s="397">
        <v>110</v>
      </c>
      <c r="J148" s="397"/>
      <c r="K148" s="397"/>
      <c r="L148" s="397"/>
      <c r="M148" s="397"/>
      <c r="N148" s="397"/>
      <c r="O148" s="397"/>
      <c r="P148" s="410"/>
      <c r="Q148" s="398"/>
    </row>
    <row r="149" spans="1:17" ht="14.4" customHeight="1" x14ac:dyDescent="0.3">
      <c r="A149" s="393" t="s">
        <v>3832</v>
      </c>
      <c r="B149" s="394" t="s">
        <v>3633</v>
      </c>
      <c r="C149" s="394" t="s">
        <v>3350</v>
      </c>
      <c r="D149" s="394" t="s">
        <v>3593</v>
      </c>
      <c r="E149" s="394" t="s">
        <v>3594</v>
      </c>
      <c r="F149" s="397"/>
      <c r="G149" s="397"/>
      <c r="H149" s="397"/>
      <c r="I149" s="397"/>
      <c r="J149" s="397">
        <v>1</v>
      </c>
      <c r="K149" s="397">
        <v>525</v>
      </c>
      <c r="L149" s="397"/>
      <c r="M149" s="397">
        <v>525</v>
      </c>
      <c r="N149" s="397"/>
      <c r="O149" s="397"/>
      <c r="P149" s="410"/>
      <c r="Q149" s="398"/>
    </row>
    <row r="150" spans="1:17" ht="14.4" customHeight="1" x14ac:dyDescent="0.3">
      <c r="A150" s="393" t="s">
        <v>3832</v>
      </c>
      <c r="B150" s="394" t="s">
        <v>3633</v>
      </c>
      <c r="C150" s="394" t="s">
        <v>3350</v>
      </c>
      <c r="D150" s="394" t="s">
        <v>3595</v>
      </c>
      <c r="E150" s="394" t="s">
        <v>3594</v>
      </c>
      <c r="F150" s="397">
        <v>3</v>
      </c>
      <c r="G150" s="397">
        <v>1989</v>
      </c>
      <c r="H150" s="397">
        <v>1</v>
      </c>
      <c r="I150" s="397">
        <v>663</v>
      </c>
      <c r="J150" s="397">
        <v>2</v>
      </c>
      <c r="K150" s="397">
        <v>1330</v>
      </c>
      <c r="L150" s="397">
        <v>0.66867772750125687</v>
      </c>
      <c r="M150" s="397">
        <v>665</v>
      </c>
      <c r="N150" s="397">
        <v>1</v>
      </c>
      <c r="O150" s="397">
        <v>668</v>
      </c>
      <c r="P150" s="410">
        <v>0.33584715937657111</v>
      </c>
      <c r="Q150" s="398">
        <v>668</v>
      </c>
    </row>
    <row r="151" spans="1:17" ht="14.4" customHeight="1" x14ac:dyDescent="0.3">
      <c r="A151" s="393" t="s">
        <v>3832</v>
      </c>
      <c r="B151" s="394" t="s">
        <v>3633</v>
      </c>
      <c r="C151" s="394" t="s">
        <v>3350</v>
      </c>
      <c r="D151" s="394" t="s">
        <v>3460</v>
      </c>
      <c r="E151" s="394" t="s">
        <v>3461</v>
      </c>
      <c r="F151" s="397">
        <v>3</v>
      </c>
      <c r="G151" s="397">
        <v>0</v>
      </c>
      <c r="H151" s="397"/>
      <c r="I151" s="397">
        <v>0</v>
      </c>
      <c r="J151" s="397"/>
      <c r="K151" s="397"/>
      <c r="L151" s="397"/>
      <c r="M151" s="397"/>
      <c r="N151" s="397"/>
      <c r="O151" s="397"/>
      <c r="P151" s="410"/>
      <c r="Q151" s="398"/>
    </row>
    <row r="152" spans="1:17" ht="14.4" customHeight="1" x14ac:dyDescent="0.3">
      <c r="A152" s="393" t="s">
        <v>3832</v>
      </c>
      <c r="B152" s="394" t="s">
        <v>3754</v>
      </c>
      <c r="C152" s="394" t="s">
        <v>3232</v>
      </c>
      <c r="D152" s="394" t="s">
        <v>3755</v>
      </c>
      <c r="E152" s="394" t="s">
        <v>3756</v>
      </c>
      <c r="F152" s="397"/>
      <c r="G152" s="397"/>
      <c r="H152" s="397"/>
      <c r="I152" s="397"/>
      <c r="J152" s="397">
        <v>0.1</v>
      </c>
      <c r="K152" s="397">
        <v>541.33000000000004</v>
      </c>
      <c r="L152" s="397"/>
      <c r="M152" s="397">
        <v>5413.3</v>
      </c>
      <c r="N152" s="397"/>
      <c r="O152" s="397"/>
      <c r="P152" s="410"/>
      <c r="Q152" s="398"/>
    </row>
    <row r="153" spans="1:17" ht="14.4" customHeight="1" x14ac:dyDescent="0.3">
      <c r="A153" s="393" t="s">
        <v>3832</v>
      </c>
      <c r="B153" s="394" t="s">
        <v>3754</v>
      </c>
      <c r="C153" s="394" t="s">
        <v>3350</v>
      </c>
      <c r="D153" s="394" t="s">
        <v>3393</v>
      </c>
      <c r="E153" s="394" t="s">
        <v>3394</v>
      </c>
      <c r="F153" s="397"/>
      <c r="G153" s="397"/>
      <c r="H153" s="397"/>
      <c r="I153" s="397"/>
      <c r="J153" s="397"/>
      <c r="K153" s="397"/>
      <c r="L153" s="397"/>
      <c r="M153" s="397"/>
      <c r="N153" s="397">
        <v>1</v>
      </c>
      <c r="O153" s="397">
        <v>34</v>
      </c>
      <c r="P153" s="410"/>
      <c r="Q153" s="398">
        <v>34</v>
      </c>
    </row>
    <row r="154" spans="1:17" ht="14.4" customHeight="1" x14ac:dyDescent="0.3">
      <c r="A154" s="393" t="s">
        <v>3832</v>
      </c>
      <c r="B154" s="394" t="s">
        <v>3754</v>
      </c>
      <c r="C154" s="394" t="s">
        <v>3350</v>
      </c>
      <c r="D154" s="394" t="s">
        <v>3472</v>
      </c>
      <c r="E154" s="394" t="s">
        <v>3473</v>
      </c>
      <c r="F154" s="397"/>
      <c r="G154" s="397"/>
      <c r="H154" s="397"/>
      <c r="I154" s="397"/>
      <c r="J154" s="397"/>
      <c r="K154" s="397"/>
      <c r="L154" s="397"/>
      <c r="M154" s="397"/>
      <c r="N154" s="397">
        <v>3</v>
      </c>
      <c r="O154" s="397">
        <v>0</v>
      </c>
      <c r="P154" s="410"/>
      <c r="Q154" s="398">
        <v>0</v>
      </c>
    </row>
    <row r="155" spans="1:17" ht="14.4" customHeight="1" x14ac:dyDescent="0.3">
      <c r="A155" s="393" t="s">
        <v>3832</v>
      </c>
      <c r="B155" s="394" t="s">
        <v>3754</v>
      </c>
      <c r="C155" s="394" t="s">
        <v>3350</v>
      </c>
      <c r="D155" s="394" t="s">
        <v>3769</v>
      </c>
      <c r="E155" s="394" t="s">
        <v>3770</v>
      </c>
      <c r="F155" s="397">
        <v>54</v>
      </c>
      <c r="G155" s="397">
        <v>12582</v>
      </c>
      <c r="H155" s="397">
        <v>1</v>
      </c>
      <c r="I155" s="397">
        <v>233</v>
      </c>
      <c r="J155" s="397">
        <v>55</v>
      </c>
      <c r="K155" s="397">
        <v>12870</v>
      </c>
      <c r="L155" s="397">
        <v>1.0228898426323318</v>
      </c>
      <c r="M155" s="397">
        <v>234</v>
      </c>
      <c r="N155" s="397">
        <v>80</v>
      </c>
      <c r="O155" s="397">
        <v>18560</v>
      </c>
      <c r="P155" s="410">
        <v>1.4751231918613892</v>
      </c>
      <c r="Q155" s="398">
        <v>232</v>
      </c>
    </row>
    <row r="156" spans="1:17" ht="14.4" customHeight="1" x14ac:dyDescent="0.3">
      <c r="A156" s="393" t="s">
        <v>3832</v>
      </c>
      <c r="B156" s="394" t="s">
        <v>3754</v>
      </c>
      <c r="C156" s="394" t="s">
        <v>3350</v>
      </c>
      <c r="D156" s="394" t="s">
        <v>3399</v>
      </c>
      <c r="E156" s="394" t="s">
        <v>3400</v>
      </c>
      <c r="F156" s="397">
        <v>5</v>
      </c>
      <c r="G156" s="397">
        <v>1615</v>
      </c>
      <c r="H156" s="397">
        <v>1</v>
      </c>
      <c r="I156" s="397">
        <v>323</v>
      </c>
      <c r="J156" s="397">
        <v>9</v>
      </c>
      <c r="K156" s="397">
        <v>2916</v>
      </c>
      <c r="L156" s="397">
        <v>1.8055727554179566</v>
      </c>
      <c r="M156" s="397">
        <v>324</v>
      </c>
      <c r="N156" s="397">
        <v>4</v>
      </c>
      <c r="O156" s="397">
        <v>1300</v>
      </c>
      <c r="P156" s="410">
        <v>0.804953560371517</v>
      </c>
      <c r="Q156" s="398">
        <v>325</v>
      </c>
    </row>
    <row r="157" spans="1:17" ht="14.4" customHeight="1" x14ac:dyDescent="0.3">
      <c r="A157" s="393" t="s">
        <v>3832</v>
      </c>
      <c r="B157" s="394" t="s">
        <v>3754</v>
      </c>
      <c r="C157" s="394" t="s">
        <v>3350</v>
      </c>
      <c r="D157" s="394" t="s">
        <v>3835</v>
      </c>
      <c r="E157" s="394" t="s">
        <v>3836</v>
      </c>
      <c r="F157" s="397"/>
      <c r="G157" s="397"/>
      <c r="H157" s="397"/>
      <c r="I157" s="397"/>
      <c r="J157" s="397">
        <v>1</v>
      </c>
      <c r="K157" s="397">
        <v>5569</v>
      </c>
      <c r="L157" s="397"/>
      <c r="M157" s="397">
        <v>5569</v>
      </c>
      <c r="N157" s="397"/>
      <c r="O157" s="397"/>
      <c r="P157" s="410"/>
      <c r="Q157" s="398"/>
    </row>
    <row r="158" spans="1:17" ht="14.4" customHeight="1" x14ac:dyDescent="0.3">
      <c r="A158" s="393" t="s">
        <v>3837</v>
      </c>
      <c r="B158" s="394" t="s">
        <v>3409</v>
      </c>
      <c r="C158" s="394" t="s">
        <v>3350</v>
      </c>
      <c r="D158" s="394" t="s">
        <v>3393</v>
      </c>
      <c r="E158" s="394" t="s">
        <v>3394</v>
      </c>
      <c r="F158" s="397">
        <v>1</v>
      </c>
      <c r="G158" s="397">
        <v>34</v>
      </c>
      <c r="H158" s="397">
        <v>1</v>
      </c>
      <c r="I158" s="397">
        <v>34</v>
      </c>
      <c r="J158" s="397">
        <v>5</v>
      </c>
      <c r="K158" s="397">
        <v>170</v>
      </c>
      <c r="L158" s="397">
        <v>5</v>
      </c>
      <c r="M158" s="397">
        <v>34</v>
      </c>
      <c r="N158" s="397">
        <v>2</v>
      </c>
      <c r="O158" s="397">
        <v>68</v>
      </c>
      <c r="P158" s="410">
        <v>2</v>
      </c>
      <c r="Q158" s="398">
        <v>34</v>
      </c>
    </row>
    <row r="159" spans="1:17" ht="14.4" customHeight="1" x14ac:dyDescent="0.3">
      <c r="A159" s="393" t="s">
        <v>3837</v>
      </c>
      <c r="B159" s="394" t="s">
        <v>3409</v>
      </c>
      <c r="C159" s="394" t="s">
        <v>3350</v>
      </c>
      <c r="D159" s="394" t="s">
        <v>3454</v>
      </c>
      <c r="E159" s="394" t="s">
        <v>3455</v>
      </c>
      <c r="F159" s="397">
        <v>152</v>
      </c>
      <c r="G159" s="397">
        <v>65512</v>
      </c>
      <c r="H159" s="397">
        <v>1</v>
      </c>
      <c r="I159" s="397">
        <v>431</v>
      </c>
      <c r="J159" s="397">
        <v>171</v>
      </c>
      <c r="K159" s="397">
        <v>74043</v>
      </c>
      <c r="L159" s="397">
        <v>1.1302204176334107</v>
      </c>
      <c r="M159" s="397">
        <v>433</v>
      </c>
      <c r="N159" s="397">
        <v>180</v>
      </c>
      <c r="O159" s="397">
        <v>58860</v>
      </c>
      <c r="P159" s="410">
        <v>0.89846135059225796</v>
      </c>
      <c r="Q159" s="398">
        <v>327</v>
      </c>
    </row>
    <row r="160" spans="1:17" ht="14.4" customHeight="1" x14ac:dyDescent="0.3">
      <c r="A160" s="393" t="s">
        <v>3837</v>
      </c>
      <c r="B160" s="394" t="s">
        <v>3409</v>
      </c>
      <c r="C160" s="394" t="s">
        <v>3350</v>
      </c>
      <c r="D160" s="394" t="s">
        <v>3456</v>
      </c>
      <c r="E160" s="394" t="s">
        <v>3457</v>
      </c>
      <c r="F160" s="397">
        <v>1</v>
      </c>
      <c r="G160" s="397">
        <v>216</v>
      </c>
      <c r="H160" s="397">
        <v>1</v>
      </c>
      <c r="I160" s="397">
        <v>216</v>
      </c>
      <c r="J160" s="397"/>
      <c r="K160" s="397"/>
      <c r="L160" s="397"/>
      <c r="M160" s="397"/>
      <c r="N160" s="397"/>
      <c r="O160" s="397"/>
      <c r="P160" s="410"/>
      <c r="Q160" s="398"/>
    </row>
    <row r="161" spans="1:17" ht="14.4" customHeight="1" x14ac:dyDescent="0.3">
      <c r="A161" s="393" t="s">
        <v>3837</v>
      </c>
      <c r="B161" s="394" t="s">
        <v>3462</v>
      </c>
      <c r="C161" s="394" t="s">
        <v>3350</v>
      </c>
      <c r="D161" s="394" t="s">
        <v>3472</v>
      </c>
      <c r="E161" s="394" t="s">
        <v>3473</v>
      </c>
      <c r="F161" s="397"/>
      <c r="G161" s="397"/>
      <c r="H161" s="397"/>
      <c r="I161" s="397"/>
      <c r="J161" s="397"/>
      <c r="K161" s="397"/>
      <c r="L161" s="397"/>
      <c r="M161" s="397"/>
      <c r="N161" s="397">
        <v>1</v>
      </c>
      <c r="O161" s="397">
        <v>0</v>
      </c>
      <c r="P161" s="410"/>
      <c r="Q161" s="398">
        <v>0</v>
      </c>
    </row>
    <row r="162" spans="1:17" ht="14.4" customHeight="1" x14ac:dyDescent="0.3">
      <c r="A162" s="393" t="s">
        <v>3837</v>
      </c>
      <c r="B162" s="394" t="s">
        <v>3462</v>
      </c>
      <c r="C162" s="394" t="s">
        <v>3350</v>
      </c>
      <c r="D162" s="394" t="s">
        <v>3474</v>
      </c>
      <c r="E162" s="394" t="s">
        <v>3475</v>
      </c>
      <c r="F162" s="397">
        <v>3</v>
      </c>
      <c r="G162" s="397">
        <v>975</v>
      </c>
      <c r="H162" s="397">
        <v>1</v>
      </c>
      <c r="I162" s="397">
        <v>325</v>
      </c>
      <c r="J162" s="397">
        <v>13</v>
      </c>
      <c r="K162" s="397">
        <v>4251</v>
      </c>
      <c r="L162" s="397">
        <v>4.3600000000000003</v>
      </c>
      <c r="M162" s="397">
        <v>327</v>
      </c>
      <c r="N162" s="397">
        <v>12</v>
      </c>
      <c r="O162" s="397">
        <v>3924</v>
      </c>
      <c r="P162" s="410">
        <v>4.0246153846153847</v>
      </c>
      <c r="Q162" s="398">
        <v>327</v>
      </c>
    </row>
    <row r="163" spans="1:17" ht="14.4" customHeight="1" x14ac:dyDescent="0.3">
      <c r="A163" s="393" t="s">
        <v>3837</v>
      </c>
      <c r="B163" s="394" t="s">
        <v>3478</v>
      </c>
      <c r="C163" s="394" t="s">
        <v>3541</v>
      </c>
      <c r="D163" s="394" t="s">
        <v>3542</v>
      </c>
      <c r="E163" s="394" t="s">
        <v>3543</v>
      </c>
      <c r="F163" s="397"/>
      <c r="G163" s="397"/>
      <c r="H163" s="397"/>
      <c r="I163" s="397"/>
      <c r="J163" s="397"/>
      <c r="K163" s="397"/>
      <c r="L163" s="397"/>
      <c r="M163" s="397"/>
      <c r="N163" s="397">
        <v>2</v>
      </c>
      <c r="O163" s="397">
        <v>3611</v>
      </c>
      <c r="P163" s="410"/>
      <c r="Q163" s="398">
        <v>1805.5</v>
      </c>
    </row>
    <row r="164" spans="1:17" ht="14.4" customHeight="1" x14ac:dyDescent="0.3">
      <c r="A164" s="393" t="s">
        <v>3837</v>
      </c>
      <c r="B164" s="394" t="s">
        <v>3478</v>
      </c>
      <c r="C164" s="394" t="s">
        <v>3350</v>
      </c>
      <c r="D164" s="394" t="s">
        <v>3554</v>
      </c>
      <c r="E164" s="394" t="s">
        <v>3555</v>
      </c>
      <c r="F164" s="397">
        <v>52</v>
      </c>
      <c r="G164" s="397">
        <v>9724</v>
      </c>
      <c r="H164" s="397">
        <v>1</v>
      </c>
      <c r="I164" s="397">
        <v>187</v>
      </c>
      <c r="J164" s="397">
        <v>54</v>
      </c>
      <c r="K164" s="397">
        <v>10422</v>
      </c>
      <c r="L164" s="397">
        <v>1.0717811600164542</v>
      </c>
      <c r="M164" s="397">
        <v>193</v>
      </c>
      <c r="N164" s="397">
        <v>32</v>
      </c>
      <c r="O164" s="397">
        <v>6208</v>
      </c>
      <c r="P164" s="410">
        <v>0.63842040312628545</v>
      </c>
      <c r="Q164" s="398">
        <v>194</v>
      </c>
    </row>
    <row r="165" spans="1:17" ht="14.4" customHeight="1" x14ac:dyDescent="0.3">
      <c r="A165" s="393" t="s">
        <v>3837</v>
      </c>
      <c r="B165" s="394" t="s">
        <v>3478</v>
      </c>
      <c r="C165" s="394" t="s">
        <v>3350</v>
      </c>
      <c r="D165" s="394" t="s">
        <v>3558</v>
      </c>
      <c r="E165" s="394" t="s">
        <v>3559</v>
      </c>
      <c r="F165" s="397"/>
      <c r="G165" s="397"/>
      <c r="H165" s="397"/>
      <c r="I165" s="397"/>
      <c r="J165" s="397"/>
      <c r="K165" s="397"/>
      <c r="L165" s="397"/>
      <c r="M165" s="397"/>
      <c r="N165" s="397">
        <v>1</v>
      </c>
      <c r="O165" s="397">
        <v>185</v>
      </c>
      <c r="P165" s="410"/>
      <c r="Q165" s="398">
        <v>185</v>
      </c>
    </row>
    <row r="166" spans="1:17" ht="14.4" customHeight="1" x14ac:dyDescent="0.3">
      <c r="A166" s="393" t="s">
        <v>3837</v>
      </c>
      <c r="B166" s="394" t="s">
        <v>3478</v>
      </c>
      <c r="C166" s="394" t="s">
        <v>3350</v>
      </c>
      <c r="D166" s="394" t="s">
        <v>3385</v>
      </c>
      <c r="E166" s="394" t="s">
        <v>3386</v>
      </c>
      <c r="F166" s="397"/>
      <c r="G166" s="397"/>
      <c r="H166" s="397"/>
      <c r="I166" s="397"/>
      <c r="J166" s="397">
        <v>2</v>
      </c>
      <c r="K166" s="397">
        <v>150</v>
      </c>
      <c r="L166" s="397"/>
      <c r="M166" s="397">
        <v>75</v>
      </c>
      <c r="N166" s="397">
        <v>1</v>
      </c>
      <c r="O166" s="397">
        <v>81</v>
      </c>
      <c r="P166" s="410"/>
      <c r="Q166" s="398">
        <v>81</v>
      </c>
    </row>
    <row r="167" spans="1:17" ht="14.4" customHeight="1" x14ac:dyDescent="0.3">
      <c r="A167" s="393" t="s">
        <v>3837</v>
      </c>
      <c r="B167" s="394" t="s">
        <v>3478</v>
      </c>
      <c r="C167" s="394" t="s">
        <v>3350</v>
      </c>
      <c r="D167" s="394" t="s">
        <v>3389</v>
      </c>
      <c r="E167" s="394" t="s">
        <v>3390</v>
      </c>
      <c r="F167" s="397">
        <v>2</v>
      </c>
      <c r="G167" s="397">
        <v>116</v>
      </c>
      <c r="H167" s="397">
        <v>1</v>
      </c>
      <c r="I167" s="397">
        <v>58</v>
      </c>
      <c r="J167" s="397"/>
      <c r="K167" s="397"/>
      <c r="L167" s="397"/>
      <c r="M167" s="397"/>
      <c r="N167" s="397"/>
      <c r="O167" s="397"/>
      <c r="P167" s="410"/>
      <c r="Q167" s="398"/>
    </row>
    <row r="168" spans="1:17" ht="14.4" customHeight="1" x14ac:dyDescent="0.3">
      <c r="A168" s="393" t="s">
        <v>3837</v>
      </c>
      <c r="B168" s="394" t="s">
        <v>3478</v>
      </c>
      <c r="C168" s="394" t="s">
        <v>3350</v>
      </c>
      <c r="D168" s="394" t="s">
        <v>3393</v>
      </c>
      <c r="E168" s="394" t="s">
        <v>3394</v>
      </c>
      <c r="F168" s="397">
        <v>51</v>
      </c>
      <c r="G168" s="397">
        <v>1734</v>
      </c>
      <c r="H168" s="397">
        <v>1</v>
      </c>
      <c r="I168" s="397">
        <v>34</v>
      </c>
      <c r="J168" s="397">
        <v>32</v>
      </c>
      <c r="K168" s="397">
        <v>1088</v>
      </c>
      <c r="L168" s="397">
        <v>0.62745098039215685</v>
      </c>
      <c r="M168" s="397">
        <v>34</v>
      </c>
      <c r="N168" s="397">
        <v>40</v>
      </c>
      <c r="O168" s="397">
        <v>1360</v>
      </c>
      <c r="P168" s="410">
        <v>0.78431372549019607</v>
      </c>
      <c r="Q168" s="398">
        <v>34</v>
      </c>
    </row>
    <row r="169" spans="1:17" ht="14.4" customHeight="1" x14ac:dyDescent="0.3">
      <c r="A169" s="393" t="s">
        <v>3837</v>
      </c>
      <c r="B169" s="394" t="s">
        <v>3478</v>
      </c>
      <c r="C169" s="394" t="s">
        <v>3350</v>
      </c>
      <c r="D169" s="394" t="s">
        <v>3566</v>
      </c>
      <c r="E169" s="394" t="s">
        <v>3567</v>
      </c>
      <c r="F169" s="397">
        <v>109</v>
      </c>
      <c r="G169" s="397">
        <v>27032</v>
      </c>
      <c r="H169" s="397">
        <v>1</v>
      </c>
      <c r="I169" s="397">
        <v>248</v>
      </c>
      <c r="J169" s="397">
        <v>101</v>
      </c>
      <c r="K169" s="397">
        <v>25149</v>
      </c>
      <c r="L169" s="397">
        <v>0.93034181710565256</v>
      </c>
      <c r="M169" s="397">
        <v>249</v>
      </c>
      <c r="N169" s="397">
        <v>120</v>
      </c>
      <c r="O169" s="397">
        <v>27840</v>
      </c>
      <c r="P169" s="410">
        <v>1.0298905001479728</v>
      </c>
      <c r="Q169" s="398">
        <v>232</v>
      </c>
    </row>
    <row r="170" spans="1:17" ht="14.4" customHeight="1" x14ac:dyDescent="0.3">
      <c r="A170" s="393" t="s">
        <v>3837</v>
      </c>
      <c r="B170" s="394" t="s">
        <v>3478</v>
      </c>
      <c r="C170" s="394" t="s">
        <v>3350</v>
      </c>
      <c r="D170" s="394" t="s">
        <v>3568</v>
      </c>
      <c r="E170" s="394" t="s">
        <v>3569</v>
      </c>
      <c r="F170" s="397">
        <v>1</v>
      </c>
      <c r="G170" s="397">
        <v>124</v>
      </c>
      <c r="H170" s="397">
        <v>1</v>
      </c>
      <c r="I170" s="397">
        <v>124</v>
      </c>
      <c r="J170" s="397"/>
      <c r="K170" s="397"/>
      <c r="L170" s="397"/>
      <c r="M170" s="397"/>
      <c r="N170" s="397"/>
      <c r="O170" s="397"/>
      <c r="P170" s="410"/>
      <c r="Q170" s="398"/>
    </row>
    <row r="171" spans="1:17" ht="14.4" customHeight="1" x14ac:dyDescent="0.3">
      <c r="A171" s="393" t="s">
        <v>3837</v>
      </c>
      <c r="B171" s="394" t="s">
        <v>3478</v>
      </c>
      <c r="C171" s="394" t="s">
        <v>3350</v>
      </c>
      <c r="D171" s="394" t="s">
        <v>3572</v>
      </c>
      <c r="E171" s="394" t="s">
        <v>3573</v>
      </c>
      <c r="F171" s="397"/>
      <c r="G171" s="397"/>
      <c r="H171" s="397"/>
      <c r="I171" s="397"/>
      <c r="J171" s="397">
        <v>1</v>
      </c>
      <c r="K171" s="397">
        <v>176</v>
      </c>
      <c r="L171" s="397"/>
      <c r="M171" s="397">
        <v>176</v>
      </c>
      <c r="N171" s="397">
        <v>1</v>
      </c>
      <c r="O171" s="397">
        <v>177</v>
      </c>
      <c r="P171" s="410"/>
      <c r="Q171" s="398">
        <v>177</v>
      </c>
    </row>
    <row r="172" spans="1:17" ht="14.4" customHeight="1" x14ac:dyDescent="0.3">
      <c r="A172" s="393" t="s">
        <v>3837</v>
      </c>
      <c r="B172" s="394" t="s">
        <v>3478</v>
      </c>
      <c r="C172" s="394" t="s">
        <v>3350</v>
      </c>
      <c r="D172" s="394" t="s">
        <v>3604</v>
      </c>
      <c r="E172" s="394" t="s">
        <v>3605</v>
      </c>
      <c r="F172" s="397"/>
      <c r="G172" s="397"/>
      <c r="H172" s="397"/>
      <c r="I172" s="397"/>
      <c r="J172" s="397"/>
      <c r="K172" s="397"/>
      <c r="L172" s="397"/>
      <c r="M172" s="397"/>
      <c r="N172" s="397">
        <v>1</v>
      </c>
      <c r="O172" s="397">
        <v>1017</v>
      </c>
      <c r="P172" s="410"/>
      <c r="Q172" s="398">
        <v>1017</v>
      </c>
    </row>
    <row r="173" spans="1:17" ht="14.4" customHeight="1" x14ac:dyDescent="0.3">
      <c r="A173" s="393" t="s">
        <v>3837</v>
      </c>
      <c r="B173" s="394" t="s">
        <v>3478</v>
      </c>
      <c r="C173" s="394" t="s">
        <v>3350</v>
      </c>
      <c r="D173" s="394" t="s">
        <v>3399</v>
      </c>
      <c r="E173" s="394" t="s">
        <v>3400</v>
      </c>
      <c r="F173" s="397">
        <v>3</v>
      </c>
      <c r="G173" s="397">
        <v>969</v>
      </c>
      <c r="H173" s="397">
        <v>1</v>
      </c>
      <c r="I173" s="397">
        <v>323</v>
      </c>
      <c r="J173" s="397">
        <v>1</v>
      </c>
      <c r="K173" s="397">
        <v>324</v>
      </c>
      <c r="L173" s="397">
        <v>0.33436532507739936</v>
      </c>
      <c r="M173" s="397">
        <v>324</v>
      </c>
      <c r="N173" s="397">
        <v>3</v>
      </c>
      <c r="O173" s="397">
        <v>975</v>
      </c>
      <c r="P173" s="410">
        <v>1.0061919504643964</v>
      </c>
      <c r="Q173" s="398">
        <v>325</v>
      </c>
    </row>
    <row r="174" spans="1:17" ht="14.4" customHeight="1" x14ac:dyDescent="0.3">
      <c r="A174" s="393" t="s">
        <v>3837</v>
      </c>
      <c r="B174" s="394" t="s">
        <v>3478</v>
      </c>
      <c r="C174" s="394" t="s">
        <v>3350</v>
      </c>
      <c r="D174" s="394" t="s">
        <v>3610</v>
      </c>
      <c r="E174" s="394" t="s">
        <v>3611</v>
      </c>
      <c r="F174" s="397">
        <v>15</v>
      </c>
      <c r="G174" s="397">
        <v>1650</v>
      </c>
      <c r="H174" s="397">
        <v>1</v>
      </c>
      <c r="I174" s="397">
        <v>110</v>
      </c>
      <c r="J174" s="397">
        <v>30</v>
      </c>
      <c r="K174" s="397">
        <v>3330</v>
      </c>
      <c r="L174" s="397">
        <v>2.0181818181818181</v>
      </c>
      <c r="M174" s="397">
        <v>111</v>
      </c>
      <c r="N174" s="397">
        <v>69</v>
      </c>
      <c r="O174" s="397">
        <v>7728</v>
      </c>
      <c r="P174" s="410">
        <v>4.6836363636363636</v>
      </c>
      <c r="Q174" s="398">
        <v>112</v>
      </c>
    </row>
    <row r="175" spans="1:17" ht="14.4" customHeight="1" x14ac:dyDescent="0.3">
      <c r="A175" s="393" t="s">
        <v>3837</v>
      </c>
      <c r="B175" s="394" t="s">
        <v>3478</v>
      </c>
      <c r="C175" s="394" t="s">
        <v>3350</v>
      </c>
      <c r="D175" s="394" t="s">
        <v>3620</v>
      </c>
      <c r="E175" s="394" t="s">
        <v>3621</v>
      </c>
      <c r="F175" s="397">
        <v>1</v>
      </c>
      <c r="G175" s="397">
        <v>332</v>
      </c>
      <c r="H175" s="397">
        <v>1</v>
      </c>
      <c r="I175" s="397">
        <v>332</v>
      </c>
      <c r="J175" s="397"/>
      <c r="K175" s="397"/>
      <c r="L175" s="397"/>
      <c r="M175" s="397"/>
      <c r="N175" s="397">
        <v>1</v>
      </c>
      <c r="O175" s="397">
        <v>335</v>
      </c>
      <c r="P175" s="410">
        <v>1.0090361445783131</v>
      </c>
      <c r="Q175" s="398">
        <v>335</v>
      </c>
    </row>
    <row r="176" spans="1:17" ht="14.4" customHeight="1" x14ac:dyDescent="0.3">
      <c r="A176" s="393" t="s">
        <v>3837</v>
      </c>
      <c r="B176" s="394" t="s">
        <v>3478</v>
      </c>
      <c r="C176" s="394" t="s">
        <v>3350</v>
      </c>
      <c r="D176" s="394" t="s">
        <v>3460</v>
      </c>
      <c r="E176" s="394" t="s">
        <v>3461</v>
      </c>
      <c r="F176" s="397"/>
      <c r="G176" s="397"/>
      <c r="H176" s="397"/>
      <c r="I176" s="397"/>
      <c r="J176" s="397">
        <v>1</v>
      </c>
      <c r="K176" s="397">
        <v>0</v>
      </c>
      <c r="L176" s="397"/>
      <c r="M176" s="397">
        <v>0</v>
      </c>
      <c r="N176" s="397"/>
      <c r="O176" s="397"/>
      <c r="P176" s="410"/>
      <c r="Q176" s="398"/>
    </row>
    <row r="177" spans="1:17" ht="14.4" customHeight="1" x14ac:dyDescent="0.3">
      <c r="A177" s="393" t="s">
        <v>3837</v>
      </c>
      <c r="B177" s="394" t="s">
        <v>3478</v>
      </c>
      <c r="C177" s="394" t="s">
        <v>3350</v>
      </c>
      <c r="D177" s="394" t="s">
        <v>3403</v>
      </c>
      <c r="E177" s="394" t="s">
        <v>3404</v>
      </c>
      <c r="F177" s="397"/>
      <c r="G177" s="397"/>
      <c r="H177" s="397"/>
      <c r="I177" s="397"/>
      <c r="J177" s="397">
        <v>1</v>
      </c>
      <c r="K177" s="397">
        <v>0</v>
      </c>
      <c r="L177" s="397"/>
      <c r="M177" s="397">
        <v>0</v>
      </c>
      <c r="N177" s="397">
        <v>1</v>
      </c>
      <c r="O177" s="397">
        <v>0</v>
      </c>
      <c r="P177" s="410"/>
      <c r="Q177" s="398">
        <v>0</v>
      </c>
    </row>
    <row r="178" spans="1:17" ht="14.4" customHeight="1" x14ac:dyDescent="0.3">
      <c r="A178" s="393" t="s">
        <v>3837</v>
      </c>
      <c r="B178" s="394" t="s">
        <v>3633</v>
      </c>
      <c r="C178" s="394" t="s">
        <v>3548</v>
      </c>
      <c r="D178" s="394" t="s">
        <v>3655</v>
      </c>
      <c r="E178" s="394" t="s">
        <v>3656</v>
      </c>
      <c r="F178" s="397"/>
      <c r="G178" s="397"/>
      <c r="H178" s="397"/>
      <c r="I178" s="397"/>
      <c r="J178" s="397">
        <v>0</v>
      </c>
      <c r="K178" s="397">
        <v>0</v>
      </c>
      <c r="L178" s="397"/>
      <c r="M178" s="397"/>
      <c r="N178" s="397"/>
      <c r="O178" s="397"/>
      <c r="P178" s="410"/>
      <c r="Q178" s="398"/>
    </row>
    <row r="179" spans="1:17" ht="14.4" customHeight="1" x14ac:dyDescent="0.3">
      <c r="A179" s="393" t="s">
        <v>3837</v>
      </c>
      <c r="B179" s="394" t="s">
        <v>3633</v>
      </c>
      <c r="C179" s="394" t="s">
        <v>3350</v>
      </c>
      <c r="D179" s="394" t="s">
        <v>3472</v>
      </c>
      <c r="E179" s="394" t="s">
        <v>3473</v>
      </c>
      <c r="F179" s="397"/>
      <c r="G179" s="397"/>
      <c r="H179" s="397"/>
      <c r="I179" s="397"/>
      <c r="J179" s="397"/>
      <c r="K179" s="397"/>
      <c r="L179" s="397"/>
      <c r="M179" s="397"/>
      <c r="N179" s="397">
        <v>0</v>
      </c>
      <c r="O179" s="397">
        <v>0</v>
      </c>
      <c r="P179" s="410"/>
      <c r="Q179" s="398"/>
    </row>
    <row r="180" spans="1:17" ht="14.4" customHeight="1" x14ac:dyDescent="0.3">
      <c r="A180" s="393" t="s">
        <v>3837</v>
      </c>
      <c r="B180" s="394" t="s">
        <v>3633</v>
      </c>
      <c r="C180" s="394" t="s">
        <v>3350</v>
      </c>
      <c r="D180" s="394" t="s">
        <v>3687</v>
      </c>
      <c r="E180" s="394" t="s">
        <v>3688</v>
      </c>
      <c r="F180" s="397"/>
      <c r="G180" s="397"/>
      <c r="H180" s="397"/>
      <c r="I180" s="397"/>
      <c r="J180" s="397">
        <v>1</v>
      </c>
      <c r="K180" s="397">
        <v>174</v>
      </c>
      <c r="L180" s="397"/>
      <c r="M180" s="397">
        <v>174</v>
      </c>
      <c r="N180" s="397"/>
      <c r="O180" s="397"/>
      <c r="P180" s="410"/>
      <c r="Q180" s="398"/>
    </row>
    <row r="181" spans="1:17" ht="14.4" customHeight="1" x14ac:dyDescent="0.3">
      <c r="A181" s="393" t="s">
        <v>3837</v>
      </c>
      <c r="B181" s="394" t="s">
        <v>3633</v>
      </c>
      <c r="C181" s="394" t="s">
        <v>3350</v>
      </c>
      <c r="D181" s="394" t="s">
        <v>3566</v>
      </c>
      <c r="E181" s="394" t="s">
        <v>3567</v>
      </c>
      <c r="F181" s="397"/>
      <c r="G181" s="397"/>
      <c r="H181" s="397"/>
      <c r="I181" s="397"/>
      <c r="J181" s="397">
        <v>6</v>
      </c>
      <c r="K181" s="397">
        <v>1494</v>
      </c>
      <c r="L181" s="397"/>
      <c r="M181" s="397">
        <v>249</v>
      </c>
      <c r="N181" s="397">
        <v>1</v>
      </c>
      <c r="O181" s="397">
        <v>232</v>
      </c>
      <c r="P181" s="410"/>
      <c r="Q181" s="398">
        <v>232</v>
      </c>
    </row>
    <row r="182" spans="1:17" ht="14.4" customHeight="1" x14ac:dyDescent="0.3">
      <c r="A182" s="393" t="s">
        <v>3837</v>
      </c>
      <c r="B182" s="394" t="s">
        <v>3633</v>
      </c>
      <c r="C182" s="394" t="s">
        <v>3350</v>
      </c>
      <c r="D182" s="394" t="s">
        <v>3568</v>
      </c>
      <c r="E182" s="394" t="s">
        <v>3569</v>
      </c>
      <c r="F182" s="397"/>
      <c r="G182" s="397"/>
      <c r="H182" s="397"/>
      <c r="I182" s="397"/>
      <c r="J182" s="397"/>
      <c r="K182" s="397"/>
      <c r="L182" s="397"/>
      <c r="M182" s="397"/>
      <c r="N182" s="397">
        <v>1</v>
      </c>
      <c r="O182" s="397">
        <v>116</v>
      </c>
      <c r="P182" s="410"/>
      <c r="Q182" s="398">
        <v>116</v>
      </c>
    </row>
    <row r="183" spans="1:17" ht="14.4" customHeight="1" x14ac:dyDescent="0.3">
      <c r="A183" s="393" t="s">
        <v>3837</v>
      </c>
      <c r="B183" s="394" t="s">
        <v>3633</v>
      </c>
      <c r="C183" s="394" t="s">
        <v>3350</v>
      </c>
      <c r="D183" s="394" t="s">
        <v>3579</v>
      </c>
      <c r="E183" s="394" t="s">
        <v>3580</v>
      </c>
      <c r="F183" s="397"/>
      <c r="G183" s="397"/>
      <c r="H183" s="397"/>
      <c r="I183" s="397"/>
      <c r="J183" s="397">
        <v>0</v>
      </c>
      <c r="K183" s="397">
        <v>0</v>
      </c>
      <c r="L183" s="397"/>
      <c r="M183" s="397"/>
      <c r="N183" s="397"/>
      <c r="O183" s="397"/>
      <c r="P183" s="410"/>
      <c r="Q183" s="398"/>
    </row>
    <row r="184" spans="1:17" ht="14.4" customHeight="1" x14ac:dyDescent="0.3">
      <c r="A184" s="393" t="s">
        <v>3837</v>
      </c>
      <c r="B184" s="394" t="s">
        <v>3633</v>
      </c>
      <c r="C184" s="394" t="s">
        <v>3350</v>
      </c>
      <c r="D184" s="394" t="s">
        <v>3716</v>
      </c>
      <c r="E184" s="394" t="s">
        <v>3717</v>
      </c>
      <c r="F184" s="397"/>
      <c r="G184" s="397"/>
      <c r="H184" s="397"/>
      <c r="I184" s="397"/>
      <c r="J184" s="397"/>
      <c r="K184" s="397"/>
      <c r="L184" s="397"/>
      <c r="M184" s="397"/>
      <c r="N184" s="397">
        <v>7</v>
      </c>
      <c r="O184" s="397">
        <v>1624</v>
      </c>
      <c r="P184" s="410"/>
      <c r="Q184" s="398">
        <v>232</v>
      </c>
    </row>
    <row r="185" spans="1:17" ht="14.4" customHeight="1" x14ac:dyDescent="0.3">
      <c r="A185" s="393" t="s">
        <v>3837</v>
      </c>
      <c r="B185" s="394" t="s">
        <v>3633</v>
      </c>
      <c r="C185" s="394" t="s">
        <v>3350</v>
      </c>
      <c r="D185" s="394" t="s">
        <v>3629</v>
      </c>
      <c r="E185" s="394" t="s">
        <v>3630</v>
      </c>
      <c r="F185" s="397"/>
      <c r="G185" s="397"/>
      <c r="H185" s="397"/>
      <c r="I185" s="397"/>
      <c r="J185" s="397">
        <v>3</v>
      </c>
      <c r="K185" s="397">
        <v>0</v>
      </c>
      <c r="L185" s="397"/>
      <c r="M185" s="397">
        <v>0</v>
      </c>
      <c r="N185" s="397">
        <v>5</v>
      </c>
      <c r="O185" s="397">
        <v>0</v>
      </c>
      <c r="P185" s="410"/>
      <c r="Q185" s="398">
        <v>0</v>
      </c>
    </row>
    <row r="186" spans="1:17" ht="14.4" customHeight="1" x14ac:dyDescent="0.3">
      <c r="A186" s="393" t="s">
        <v>3837</v>
      </c>
      <c r="B186" s="394" t="s">
        <v>3754</v>
      </c>
      <c r="C186" s="394" t="s">
        <v>3350</v>
      </c>
      <c r="D186" s="394" t="s">
        <v>3472</v>
      </c>
      <c r="E186" s="394" t="s">
        <v>3473</v>
      </c>
      <c r="F186" s="397"/>
      <c r="G186" s="397"/>
      <c r="H186" s="397"/>
      <c r="I186" s="397"/>
      <c r="J186" s="397"/>
      <c r="K186" s="397"/>
      <c r="L186" s="397"/>
      <c r="M186" s="397"/>
      <c r="N186" s="397">
        <v>1</v>
      </c>
      <c r="O186" s="397">
        <v>0</v>
      </c>
      <c r="P186" s="410"/>
      <c r="Q186" s="398">
        <v>0</v>
      </c>
    </row>
    <row r="187" spans="1:17" ht="14.4" customHeight="1" x14ac:dyDescent="0.3">
      <c r="A187" s="393" t="s">
        <v>3837</v>
      </c>
      <c r="B187" s="394" t="s">
        <v>3754</v>
      </c>
      <c r="C187" s="394" t="s">
        <v>3350</v>
      </c>
      <c r="D187" s="394" t="s">
        <v>3769</v>
      </c>
      <c r="E187" s="394" t="s">
        <v>3770</v>
      </c>
      <c r="F187" s="397">
        <v>24</v>
      </c>
      <c r="G187" s="397">
        <v>5592</v>
      </c>
      <c r="H187" s="397">
        <v>1</v>
      </c>
      <c r="I187" s="397">
        <v>233</v>
      </c>
      <c r="J187" s="397">
        <v>33</v>
      </c>
      <c r="K187" s="397">
        <v>7722</v>
      </c>
      <c r="L187" s="397">
        <v>1.3809012875536482</v>
      </c>
      <c r="M187" s="397">
        <v>234</v>
      </c>
      <c r="N187" s="397">
        <v>35</v>
      </c>
      <c r="O187" s="397">
        <v>8120</v>
      </c>
      <c r="P187" s="410">
        <v>1.452074391988555</v>
      </c>
      <c r="Q187" s="398">
        <v>232</v>
      </c>
    </row>
    <row r="188" spans="1:17" ht="14.4" customHeight="1" x14ac:dyDescent="0.3">
      <c r="A188" s="393" t="s">
        <v>3837</v>
      </c>
      <c r="B188" s="394" t="s">
        <v>3754</v>
      </c>
      <c r="C188" s="394" t="s">
        <v>3350</v>
      </c>
      <c r="D188" s="394" t="s">
        <v>3399</v>
      </c>
      <c r="E188" s="394" t="s">
        <v>3400</v>
      </c>
      <c r="F188" s="397">
        <v>3</v>
      </c>
      <c r="G188" s="397">
        <v>969</v>
      </c>
      <c r="H188" s="397">
        <v>1</v>
      </c>
      <c r="I188" s="397">
        <v>323</v>
      </c>
      <c r="J188" s="397">
        <v>2</v>
      </c>
      <c r="K188" s="397">
        <v>648</v>
      </c>
      <c r="L188" s="397">
        <v>0.66873065015479871</v>
      </c>
      <c r="M188" s="397">
        <v>324</v>
      </c>
      <c r="N188" s="397">
        <v>2</v>
      </c>
      <c r="O188" s="397">
        <v>650</v>
      </c>
      <c r="P188" s="410">
        <v>0.6707946336429309</v>
      </c>
      <c r="Q188" s="398">
        <v>325</v>
      </c>
    </row>
    <row r="189" spans="1:17" ht="14.4" customHeight="1" x14ac:dyDescent="0.3">
      <c r="A189" s="393" t="s">
        <v>3838</v>
      </c>
      <c r="B189" s="394" t="s">
        <v>3409</v>
      </c>
      <c r="C189" s="394" t="s">
        <v>3350</v>
      </c>
      <c r="D189" s="394" t="s">
        <v>3393</v>
      </c>
      <c r="E189" s="394" t="s">
        <v>3394</v>
      </c>
      <c r="F189" s="397"/>
      <c r="G189" s="397"/>
      <c r="H189" s="397"/>
      <c r="I189" s="397"/>
      <c r="J189" s="397"/>
      <c r="K189" s="397"/>
      <c r="L189" s="397"/>
      <c r="M189" s="397"/>
      <c r="N189" s="397">
        <v>1</v>
      </c>
      <c r="O189" s="397">
        <v>34</v>
      </c>
      <c r="P189" s="410"/>
      <c r="Q189" s="398">
        <v>34</v>
      </c>
    </row>
    <row r="190" spans="1:17" ht="14.4" customHeight="1" x14ac:dyDescent="0.3">
      <c r="A190" s="393" t="s">
        <v>3838</v>
      </c>
      <c r="B190" s="394" t="s">
        <v>3409</v>
      </c>
      <c r="C190" s="394" t="s">
        <v>3350</v>
      </c>
      <c r="D190" s="394" t="s">
        <v>3454</v>
      </c>
      <c r="E190" s="394" t="s">
        <v>3455</v>
      </c>
      <c r="F190" s="397">
        <v>25</v>
      </c>
      <c r="G190" s="397">
        <v>10775</v>
      </c>
      <c r="H190" s="397">
        <v>1</v>
      </c>
      <c r="I190" s="397">
        <v>431</v>
      </c>
      <c r="J190" s="397">
        <v>36</v>
      </c>
      <c r="K190" s="397">
        <v>15588</v>
      </c>
      <c r="L190" s="397">
        <v>1.4466821345707657</v>
      </c>
      <c r="M190" s="397">
        <v>433</v>
      </c>
      <c r="N190" s="397">
        <v>32</v>
      </c>
      <c r="O190" s="397">
        <v>10464</v>
      </c>
      <c r="P190" s="410">
        <v>0.97113689095127609</v>
      </c>
      <c r="Q190" s="398">
        <v>327</v>
      </c>
    </row>
    <row r="191" spans="1:17" ht="14.4" customHeight="1" x14ac:dyDescent="0.3">
      <c r="A191" s="393" t="s">
        <v>3838</v>
      </c>
      <c r="B191" s="394" t="s">
        <v>3409</v>
      </c>
      <c r="C191" s="394" t="s">
        <v>3350</v>
      </c>
      <c r="D191" s="394" t="s">
        <v>3456</v>
      </c>
      <c r="E191" s="394" t="s">
        <v>3457</v>
      </c>
      <c r="F191" s="397">
        <v>1</v>
      </c>
      <c r="G191" s="397">
        <v>216</v>
      </c>
      <c r="H191" s="397">
        <v>1</v>
      </c>
      <c r="I191" s="397">
        <v>216</v>
      </c>
      <c r="J191" s="397"/>
      <c r="K191" s="397"/>
      <c r="L191" s="397"/>
      <c r="M191" s="397"/>
      <c r="N191" s="397"/>
      <c r="O191" s="397"/>
      <c r="P191" s="410"/>
      <c r="Q191" s="398"/>
    </row>
    <row r="192" spans="1:17" ht="14.4" customHeight="1" x14ac:dyDescent="0.3">
      <c r="A192" s="393" t="s">
        <v>3838</v>
      </c>
      <c r="B192" s="394" t="s">
        <v>3462</v>
      </c>
      <c r="C192" s="394" t="s">
        <v>3350</v>
      </c>
      <c r="D192" s="394" t="s">
        <v>3474</v>
      </c>
      <c r="E192" s="394" t="s">
        <v>3475</v>
      </c>
      <c r="F192" s="397">
        <v>8</v>
      </c>
      <c r="G192" s="397">
        <v>2600</v>
      </c>
      <c r="H192" s="397">
        <v>1</v>
      </c>
      <c r="I192" s="397">
        <v>325</v>
      </c>
      <c r="J192" s="397">
        <v>3</v>
      </c>
      <c r="K192" s="397">
        <v>981</v>
      </c>
      <c r="L192" s="397">
        <v>0.37730769230769229</v>
      </c>
      <c r="M192" s="397">
        <v>327</v>
      </c>
      <c r="N192" s="397">
        <v>5</v>
      </c>
      <c r="O192" s="397">
        <v>1635</v>
      </c>
      <c r="P192" s="410">
        <v>0.62884615384615383</v>
      </c>
      <c r="Q192" s="398">
        <v>327</v>
      </c>
    </row>
    <row r="193" spans="1:17" ht="14.4" customHeight="1" x14ac:dyDescent="0.3">
      <c r="A193" s="393" t="s">
        <v>3838</v>
      </c>
      <c r="B193" s="394" t="s">
        <v>3478</v>
      </c>
      <c r="C193" s="394" t="s">
        <v>3350</v>
      </c>
      <c r="D193" s="394" t="s">
        <v>3554</v>
      </c>
      <c r="E193" s="394" t="s">
        <v>3555</v>
      </c>
      <c r="F193" s="397">
        <v>9</v>
      </c>
      <c r="G193" s="397">
        <v>1683</v>
      </c>
      <c r="H193" s="397">
        <v>1</v>
      </c>
      <c r="I193" s="397">
        <v>187</v>
      </c>
      <c r="J193" s="397">
        <v>13</v>
      </c>
      <c r="K193" s="397">
        <v>2509</v>
      </c>
      <c r="L193" s="397">
        <v>1.4907902554961379</v>
      </c>
      <c r="M193" s="397">
        <v>193</v>
      </c>
      <c r="N193" s="397">
        <v>10</v>
      </c>
      <c r="O193" s="397">
        <v>1940</v>
      </c>
      <c r="P193" s="410">
        <v>1.1527035056446822</v>
      </c>
      <c r="Q193" s="398">
        <v>194</v>
      </c>
    </row>
    <row r="194" spans="1:17" ht="14.4" customHeight="1" x14ac:dyDescent="0.3">
      <c r="A194" s="393" t="s">
        <v>3838</v>
      </c>
      <c r="B194" s="394" t="s">
        <v>3478</v>
      </c>
      <c r="C194" s="394" t="s">
        <v>3350</v>
      </c>
      <c r="D194" s="394" t="s">
        <v>3450</v>
      </c>
      <c r="E194" s="394" t="s">
        <v>3451</v>
      </c>
      <c r="F194" s="397">
        <v>1</v>
      </c>
      <c r="G194" s="397">
        <v>850</v>
      </c>
      <c r="H194" s="397">
        <v>1</v>
      </c>
      <c r="I194" s="397">
        <v>850</v>
      </c>
      <c r="J194" s="397"/>
      <c r="K194" s="397"/>
      <c r="L194" s="397"/>
      <c r="M194" s="397"/>
      <c r="N194" s="397"/>
      <c r="O194" s="397"/>
      <c r="P194" s="410"/>
      <c r="Q194" s="398"/>
    </row>
    <row r="195" spans="1:17" ht="14.4" customHeight="1" x14ac:dyDescent="0.3">
      <c r="A195" s="393" t="s">
        <v>3838</v>
      </c>
      <c r="B195" s="394" t="s">
        <v>3478</v>
      </c>
      <c r="C195" s="394" t="s">
        <v>3350</v>
      </c>
      <c r="D195" s="394" t="s">
        <v>3558</v>
      </c>
      <c r="E195" s="394" t="s">
        <v>3559</v>
      </c>
      <c r="F195" s="397"/>
      <c r="G195" s="397"/>
      <c r="H195" s="397"/>
      <c r="I195" s="397"/>
      <c r="J195" s="397">
        <v>1</v>
      </c>
      <c r="K195" s="397">
        <v>185</v>
      </c>
      <c r="L195" s="397"/>
      <c r="M195" s="397">
        <v>185</v>
      </c>
      <c r="N195" s="397"/>
      <c r="O195" s="397"/>
      <c r="P195" s="410"/>
      <c r="Q195" s="398"/>
    </row>
    <row r="196" spans="1:17" ht="14.4" customHeight="1" x14ac:dyDescent="0.3">
      <c r="A196" s="393" t="s">
        <v>3838</v>
      </c>
      <c r="B196" s="394" t="s">
        <v>3478</v>
      </c>
      <c r="C196" s="394" t="s">
        <v>3350</v>
      </c>
      <c r="D196" s="394" t="s">
        <v>3393</v>
      </c>
      <c r="E196" s="394" t="s">
        <v>3394</v>
      </c>
      <c r="F196" s="397"/>
      <c r="G196" s="397"/>
      <c r="H196" s="397"/>
      <c r="I196" s="397"/>
      <c r="J196" s="397">
        <v>4</v>
      </c>
      <c r="K196" s="397">
        <v>136</v>
      </c>
      <c r="L196" s="397"/>
      <c r="M196" s="397">
        <v>34</v>
      </c>
      <c r="N196" s="397">
        <v>1</v>
      </c>
      <c r="O196" s="397">
        <v>34</v>
      </c>
      <c r="P196" s="410"/>
      <c r="Q196" s="398">
        <v>34</v>
      </c>
    </row>
    <row r="197" spans="1:17" ht="14.4" customHeight="1" x14ac:dyDescent="0.3">
      <c r="A197" s="393" t="s">
        <v>3838</v>
      </c>
      <c r="B197" s="394" t="s">
        <v>3478</v>
      </c>
      <c r="C197" s="394" t="s">
        <v>3350</v>
      </c>
      <c r="D197" s="394" t="s">
        <v>3566</v>
      </c>
      <c r="E197" s="394" t="s">
        <v>3567</v>
      </c>
      <c r="F197" s="397">
        <v>7</v>
      </c>
      <c r="G197" s="397">
        <v>1736</v>
      </c>
      <c r="H197" s="397">
        <v>1</v>
      </c>
      <c r="I197" s="397">
        <v>248</v>
      </c>
      <c r="J197" s="397">
        <v>9</v>
      </c>
      <c r="K197" s="397">
        <v>2241</v>
      </c>
      <c r="L197" s="397">
        <v>1.2908986175115207</v>
      </c>
      <c r="M197" s="397">
        <v>249</v>
      </c>
      <c r="N197" s="397">
        <v>5</v>
      </c>
      <c r="O197" s="397">
        <v>1160</v>
      </c>
      <c r="P197" s="410">
        <v>0.66820276497695852</v>
      </c>
      <c r="Q197" s="398">
        <v>232</v>
      </c>
    </row>
    <row r="198" spans="1:17" ht="14.4" customHeight="1" x14ac:dyDescent="0.3">
      <c r="A198" s="393" t="s">
        <v>3838</v>
      </c>
      <c r="B198" s="394" t="s">
        <v>3478</v>
      </c>
      <c r="C198" s="394" t="s">
        <v>3350</v>
      </c>
      <c r="D198" s="394" t="s">
        <v>3399</v>
      </c>
      <c r="E198" s="394" t="s">
        <v>3400</v>
      </c>
      <c r="F198" s="397">
        <v>1</v>
      </c>
      <c r="G198" s="397">
        <v>323</v>
      </c>
      <c r="H198" s="397">
        <v>1</v>
      </c>
      <c r="I198" s="397">
        <v>323</v>
      </c>
      <c r="J198" s="397">
        <v>1</v>
      </c>
      <c r="K198" s="397">
        <v>324</v>
      </c>
      <c r="L198" s="397">
        <v>1.0030959752321982</v>
      </c>
      <c r="M198" s="397">
        <v>324</v>
      </c>
      <c r="N198" s="397">
        <v>2</v>
      </c>
      <c r="O198" s="397">
        <v>650</v>
      </c>
      <c r="P198" s="410">
        <v>2.0123839009287927</v>
      </c>
      <c r="Q198" s="398">
        <v>325</v>
      </c>
    </row>
    <row r="199" spans="1:17" ht="14.4" customHeight="1" x14ac:dyDescent="0.3">
      <c r="A199" s="393" t="s">
        <v>3838</v>
      </c>
      <c r="B199" s="394" t="s">
        <v>3478</v>
      </c>
      <c r="C199" s="394" t="s">
        <v>3350</v>
      </c>
      <c r="D199" s="394" t="s">
        <v>3610</v>
      </c>
      <c r="E199" s="394" t="s">
        <v>3611</v>
      </c>
      <c r="F199" s="397">
        <v>13</v>
      </c>
      <c r="G199" s="397">
        <v>1430</v>
      </c>
      <c r="H199" s="397">
        <v>1</v>
      </c>
      <c r="I199" s="397">
        <v>110</v>
      </c>
      <c r="J199" s="397">
        <v>8</v>
      </c>
      <c r="K199" s="397">
        <v>888</v>
      </c>
      <c r="L199" s="397">
        <v>0.62097902097902102</v>
      </c>
      <c r="M199" s="397">
        <v>111</v>
      </c>
      <c r="N199" s="397">
        <v>22</v>
      </c>
      <c r="O199" s="397">
        <v>2464</v>
      </c>
      <c r="P199" s="410">
        <v>1.7230769230769232</v>
      </c>
      <c r="Q199" s="398">
        <v>112</v>
      </c>
    </row>
    <row r="200" spans="1:17" ht="14.4" customHeight="1" x14ac:dyDescent="0.3">
      <c r="A200" s="393" t="s">
        <v>3838</v>
      </c>
      <c r="B200" s="394" t="s">
        <v>3633</v>
      </c>
      <c r="C200" s="394" t="s">
        <v>3350</v>
      </c>
      <c r="D200" s="394" t="s">
        <v>3385</v>
      </c>
      <c r="E200" s="394" t="s">
        <v>3386</v>
      </c>
      <c r="F200" s="397">
        <v>1</v>
      </c>
      <c r="G200" s="397">
        <v>75</v>
      </c>
      <c r="H200" s="397">
        <v>1</v>
      </c>
      <c r="I200" s="397">
        <v>75</v>
      </c>
      <c r="J200" s="397"/>
      <c r="K200" s="397"/>
      <c r="L200" s="397"/>
      <c r="M200" s="397"/>
      <c r="N200" s="397">
        <v>1</v>
      </c>
      <c r="O200" s="397">
        <v>81</v>
      </c>
      <c r="P200" s="410">
        <v>1.08</v>
      </c>
      <c r="Q200" s="398">
        <v>81</v>
      </c>
    </row>
    <row r="201" spans="1:17" ht="14.4" customHeight="1" x14ac:dyDescent="0.3">
      <c r="A201" s="393" t="s">
        <v>3838</v>
      </c>
      <c r="B201" s="394" t="s">
        <v>3633</v>
      </c>
      <c r="C201" s="394" t="s">
        <v>3350</v>
      </c>
      <c r="D201" s="394" t="s">
        <v>3393</v>
      </c>
      <c r="E201" s="394" t="s">
        <v>3394</v>
      </c>
      <c r="F201" s="397"/>
      <c r="G201" s="397"/>
      <c r="H201" s="397"/>
      <c r="I201" s="397"/>
      <c r="J201" s="397">
        <v>1</v>
      </c>
      <c r="K201" s="397">
        <v>34</v>
      </c>
      <c r="L201" s="397"/>
      <c r="M201" s="397">
        <v>34</v>
      </c>
      <c r="N201" s="397"/>
      <c r="O201" s="397"/>
      <c r="P201" s="410"/>
      <c r="Q201" s="398"/>
    </row>
    <row r="202" spans="1:17" ht="14.4" customHeight="1" x14ac:dyDescent="0.3">
      <c r="A202" s="393" t="s">
        <v>3838</v>
      </c>
      <c r="B202" s="394" t="s">
        <v>3633</v>
      </c>
      <c r="C202" s="394" t="s">
        <v>3350</v>
      </c>
      <c r="D202" s="394" t="s">
        <v>3566</v>
      </c>
      <c r="E202" s="394" t="s">
        <v>3567</v>
      </c>
      <c r="F202" s="397">
        <v>2</v>
      </c>
      <c r="G202" s="397">
        <v>496</v>
      </c>
      <c r="H202" s="397">
        <v>1</v>
      </c>
      <c r="I202" s="397">
        <v>248</v>
      </c>
      <c r="J202" s="397"/>
      <c r="K202" s="397"/>
      <c r="L202" s="397"/>
      <c r="M202" s="397"/>
      <c r="N202" s="397">
        <v>1</v>
      </c>
      <c r="O202" s="397">
        <v>232</v>
      </c>
      <c r="P202" s="410">
        <v>0.46774193548387094</v>
      </c>
      <c r="Q202" s="398">
        <v>232</v>
      </c>
    </row>
    <row r="203" spans="1:17" ht="14.4" customHeight="1" x14ac:dyDescent="0.3">
      <c r="A203" s="393" t="s">
        <v>3838</v>
      </c>
      <c r="B203" s="394" t="s">
        <v>3633</v>
      </c>
      <c r="C203" s="394" t="s">
        <v>3350</v>
      </c>
      <c r="D203" s="394" t="s">
        <v>3716</v>
      </c>
      <c r="E203" s="394" t="s">
        <v>3717</v>
      </c>
      <c r="F203" s="397"/>
      <c r="G203" s="397"/>
      <c r="H203" s="397"/>
      <c r="I203" s="397"/>
      <c r="J203" s="397"/>
      <c r="K203" s="397"/>
      <c r="L203" s="397"/>
      <c r="M203" s="397"/>
      <c r="N203" s="397">
        <v>1</v>
      </c>
      <c r="O203" s="397">
        <v>232</v>
      </c>
      <c r="P203" s="410"/>
      <c r="Q203" s="398">
        <v>232</v>
      </c>
    </row>
    <row r="204" spans="1:17" ht="14.4" customHeight="1" x14ac:dyDescent="0.3">
      <c r="A204" s="393" t="s">
        <v>3838</v>
      </c>
      <c r="B204" s="394" t="s">
        <v>3633</v>
      </c>
      <c r="C204" s="394" t="s">
        <v>3350</v>
      </c>
      <c r="D204" s="394" t="s">
        <v>3587</v>
      </c>
      <c r="E204" s="394" t="s">
        <v>3588</v>
      </c>
      <c r="F204" s="397"/>
      <c r="G204" s="397"/>
      <c r="H204" s="397"/>
      <c r="I204" s="397"/>
      <c r="J204" s="397"/>
      <c r="K204" s="397"/>
      <c r="L204" s="397"/>
      <c r="M204" s="397"/>
      <c r="N204" s="397">
        <v>1</v>
      </c>
      <c r="O204" s="397">
        <v>112</v>
      </c>
      <c r="P204" s="410"/>
      <c r="Q204" s="398">
        <v>112</v>
      </c>
    </row>
    <row r="205" spans="1:17" ht="14.4" customHeight="1" x14ac:dyDescent="0.3">
      <c r="A205" s="393" t="s">
        <v>3838</v>
      </c>
      <c r="B205" s="394" t="s">
        <v>3633</v>
      </c>
      <c r="C205" s="394" t="s">
        <v>3350</v>
      </c>
      <c r="D205" s="394" t="s">
        <v>3595</v>
      </c>
      <c r="E205" s="394" t="s">
        <v>3594</v>
      </c>
      <c r="F205" s="397">
        <v>1</v>
      </c>
      <c r="G205" s="397">
        <v>663</v>
      </c>
      <c r="H205" s="397">
        <v>1</v>
      </c>
      <c r="I205" s="397">
        <v>663</v>
      </c>
      <c r="J205" s="397"/>
      <c r="K205" s="397"/>
      <c r="L205" s="397"/>
      <c r="M205" s="397"/>
      <c r="N205" s="397"/>
      <c r="O205" s="397"/>
      <c r="P205" s="410"/>
      <c r="Q205" s="398"/>
    </row>
    <row r="206" spans="1:17" ht="14.4" customHeight="1" x14ac:dyDescent="0.3">
      <c r="A206" s="393" t="s">
        <v>3838</v>
      </c>
      <c r="B206" s="394" t="s">
        <v>3754</v>
      </c>
      <c r="C206" s="394" t="s">
        <v>3350</v>
      </c>
      <c r="D206" s="394" t="s">
        <v>3769</v>
      </c>
      <c r="E206" s="394" t="s">
        <v>3770</v>
      </c>
      <c r="F206" s="397"/>
      <c r="G206" s="397"/>
      <c r="H206" s="397"/>
      <c r="I206" s="397"/>
      <c r="J206" s="397"/>
      <c r="K206" s="397"/>
      <c r="L206" s="397"/>
      <c r="M206" s="397"/>
      <c r="N206" s="397">
        <v>1</v>
      </c>
      <c r="O206" s="397">
        <v>232</v>
      </c>
      <c r="P206" s="410"/>
      <c r="Q206" s="398">
        <v>232</v>
      </c>
    </row>
    <row r="207" spans="1:17" ht="14.4" customHeight="1" x14ac:dyDescent="0.3">
      <c r="A207" s="393" t="s">
        <v>3839</v>
      </c>
      <c r="B207" s="394" t="s">
        <v>3409</v>
      </c>
      <c r="C207" s="394" t="s">
        <v>3350</v>
      </c>
      <c r="D207" s="394" t="s">
        <v>3393</v>
      </c>
      <c r="E207" s="394" t="s">
        <v>3394</v>
      </c>
      <c r="F207" s="397">
        <v>1</v>
      </c>
      <c r="G207" s="397">
        <v>34</v>
      </c>
      <c r="H207" s="397">
        <v>1</v>
      </c>
      <c r="I207" s="397">
        <v>34</v>
      </c>
      <c r="J207" s="397">
        <v>1</v>
      </c>
      <c r="K207" s="397">
        <v>34</v>
      </c>
      <c r="L207" s="397">
        <v>1</v>
      </c>
      <c r="M207" s="397">
        <v>34</v>
      </c>
      <c r="N207" s="397"/>
      <c r="O207" s="397"/>
      <c r="P207" s="410"/>
      <c r="Q207" s="398"/>
    </row>
    <row r="208" spans="1:17" ht="14.4" customHeight="1" x14ac:dyDescent="0.3">
      <c r="A208" s="393" t="s">
        <v>3839</v>
      </c>
      <c r="B208" s="394" t="s">
        <v>3409</v>
      </c>
      <c r="C208" s="394" t="s">
        <v>3350</v>
      </c>
      <c r="D208" s="394" t="s">
        <v>3454</v>
      </c>
      <c r="E208" s="394" t="s">
        <v>3455</v>
      </c>
      <c r="F208" s="397">
        <v>20</v>
      </c>
      <c r="G208" s="397">
        <v>8620</v>
      </c>
      <c r="H208" s="397">
        <v>1</v>
      </c>
      <c r="I208" s="397">
        <v>431</v>
      </c>
      <c r="J208" s="397">
        <v>25</v>
      </c>
      <c r="K208" s="397">
        <v>10825</v>
      </c>
      <c r="L208" s="397">
        <v>1.255800464037123</v>
      </c>
      <c r="M208" s="397">
        <v>433</v>
      </c>
      <c r="N208" s="397">
        <v>37</v>
      </c>
      <c r="O208" s="397">
        <v>12099</v>
      </c>
      <c r="P208" s="410">
        <v>1.4035962877030161</v>
      </c>
      <c r="Q208" s="398">
        <v>327</v>
      </c>
    </row>
    <row r="209" spans="1:17" ht="14.4" customHeight="1" x14ac:dyDescent="0.3">
      <c r="A209" s="393" t="s">
        <v>3839</v>
      </c>
      <c r="B209" s="394" t="s">
        <v>3462</v>
      </c>
      <c r="C209" s="394" t="s">
        <v>3350</v>
      </c>
      <c r="D209" s="394" t="s">
        <v>3472</v>
      </c>
      <c r="E209" s="394" t="s">
        <v>3473</v>
      </c>
      <c r="F209" s="397"/>
      <c r="G209" s="397"/>
      <c r="H209" s="397"/>
      <c r="I209" s="397"/>
      <c r="J209" s="397"/>
      <c r="K209" s="397"/>
      <c r="L209" s="397"/>
      <c r="M209" s="397"/>
      <c r="N209" s="397">
        <v>4</v>
      </c>
      <c r="O209" s="397">
        <v>0</v>
      </c>
      <c r="P209" s="410"/>
      <c r="Q209" s="398">
        <v>0</v>
      </c>
    </row>
    <row r="210" spans="1:17" ht="14.4" customHeight="1" x14ac:dyDescent="0.3">
      <c r="A210" s="393" t="s">
        <v>3839</v>
      </c>
      <c r="B210" s="394" t="s">
        <v>3462</v>
      </c>
      <c r="C210" s="394" t="s">
        <v>3350</v>
      </c>
      <c r="D210" s="394" t="s">
        <v>3474</v>
      </c>
      <c r="E210" s="394" t="s">
        <v>3475</v>
      </c>
      <c r="F210" s="397">
        <v>58</v>
      </c>
      <c r="G210" s="397">
        <v>18850</v>
      </c>
      <c r="H210" s="397">
        <v>1</v>
      </c>
      <c r="I210" s="397">
        <v>325</v>
      </c>
      <c r="J210" s="397">
        <v>46</v>
      </c>
      <c r="K210" s="397">
        <v>15042</v>
      </c>
      <c r="L210" s="397">
        <v>0.79798408488063666</v>
      </c>
      <c r="M210" s="397">
        <v>327</v>
      </c>
      <c r="N210" s="397">
        <v>55</v>
      </c>
      <c r="O210" s="397">
        <v>17985</v>
      </c>
      <c r="P210" s="410">
        <v>0.95411140583554377</v>
      </c>
      <c r="Q210" s="398">
        <v>327</v>
      </c>
    </row>
    <row r="211" spans="1:17" ht="14.4" customHeight="1" x14ac:dyDescent="0.3">
      <c r="A211" s="393" t="s">
        <v>3839</v>
      </c>
      <c r="B211" s="394" t="s">
        <v>3478</v>
      </c>
      <c r="C211" s="394" t="s">
        <v>3232</v>
      </c>
      <c r="D211" s="394" t="s">
        <v>3840</v>
      </c>
      <c r="E211" s="394" t="s">
        <v>3841</v>
      </c>
      <c r="F211" s="397">
        <v>2</v>
      </c>
      <c r="G211" s="397">
        <v>7918.46</v>
      </c>
      <c r="H211" s="397">
        <v>1</v>
      </c>
      <c r="I211" s="397">
        <v>3959.23</v>
      </c>
      <c r="J211" s="397"/>
      <c r="K211" s="397"/>
      <c r="L211" s="397"/>
      <c r="M211" s="397"/>
      <c r="N211" s="397"/>
      <c r="O211" s="397"/>
      <c r="P211" s="410"/>
      <c r="Q211" s="398"/>
    </row>
    <row r="212" spans="1:17" ht="14.4" customHeight="1" x14ac:dyDescent="0.3">
      <c r="A212" s="393" t="s">
        <v>3839</v>
      </c>
      <c r="B212" s="394" t="s">
        <v>3478</v>
      </c>
      <c r="C212" s="394" t="s">
        <v>3232</v>
      </c>
      <c r="D212" s="394" t="s">
        <v>1425</v>
      </c>
      <c r="E212" s="394" t="s">
        <v>3507</v>
      </c>
      <c r="F212" s="397">
        <v>1</v>
      </c>
      <c r="G212" s="397">
        <v>6595</v>
      </c>
      <c r="H212" s="397">
        <v>1</v>
      </c>
      <c r="I212" s="397">
        <v>6595</v>
      </c>
      <c r="J212" s="397"/>
      <c r="K212" s="397"/>
      <c r="L212" s="397"/>
      <c r="M212" s="397"/>
      <c r="N212" s="397"/>
      <c r="O212" s="397"/>
      <c r="P212" s="410"/>
      <c r="Q212" s="398"/>
    </row>
    <row r="213" spans="1:17" ht="14.4" customHeight="1" x14ac:dyDescent="0.3">
      <c r="A213" s="393" t="s">
        <v>3839</v>
      </c>
      <c r="B213" s="394" t="s">
        <v>3478</v>
      </c>
      <c r="C213" s="394" t="s">
        <v>3232</v>
      </c>
      <c r="D213" s="394" t="s">
        <v>3346</v>
      </c>
      <c r="E213" s="394" t="s">
        <v>3347</v>
      </c>
      <c r="F213" s="397">
        <v>1.3000000000000003</v>
      </c>
      <c r="G213" s="397">
        <v>1562.6000000000001</v>
      </c>
      <c r="H213" s="397">
        <v>1</v>
      </c>
      <c r="I213" s="397">
        <v>1201.9999999999998</v>
      </c>
      <c r="J213" s="397">
        <v>0.30000000000000004</v>
      </c>
      <c r="K213" s="397">
        <v>225.09</v>
      </c>
      <c r="L213" s="397">
        <v>0.14404838090362215</v>
      </c>
      <c r="M213" s="397">
        <v>750.3</v>
      </c>
      <c r="N213" s="397"/>
      <c r="O213" s="397"/>
      <c r="P213" s="410"/>
      <c r="Q213" s="398"/>
    </row>
    <row r="214" spans="1:17" ht="14.4" customHeight="1" x14ac:dyDescent="0.3">
      <c r="A214" s="393" t="s">
        <v>3839</v>
      </c>
      <c r="B214" s="394" t="s">
        <v>3478</v>
      </c>
      <c r="C214" s="394" t="s">
        <v>3232</v>
      </c>
      <c r="D214" s="394" t="s">
        <v>3536</v>
      </c>
      <c r="E214" s="394" t="s">
        <v>3537</v>
      </c>
      <c r="F214" s="397"/>
      <c r="G214" s="397"/>
      <c r="H214" s="397"/>
      <c r="I214" s="397"/>
      <c r="J214" s="397">
        <v>2</v>
      </c>
      <c r="K214" s="397">
        <v>0</v>
      </c>
      <c r="L214" s="397"/>
      <c r="M214" s="397">
        <v>0</v>
      </c>
      <c r="N214" s="397"/>
      <c r="O214" s="397"/>
      <c r="P214" s="410"/>
      <c r="Q214" s="398"/>
    </row>
    <row r="215" spans="1:17" ht="14.4" customHeight="1" x14ac:dyDescent="0.3">
      <c r="A215" s="393" t="s">
        <v>3839</v>
      </c>
      <c r="B215" s="394" t="s">
        <v>3478</v>
      </c>
      <c r="C215" s="394" t="s">
        <v>3541</v>
      </c>
      <c r="D215" s="394" t="s">
        <v>3542</v>
      </c>
      <c r="E215" s="394" t="s">
        <v>3543</v>
      </c>
      <c r="F215" s="397"/>
      <c r="G215" s="397"/>
      <c r="H215" s="397"/>
      <c r="I215" s="397"/>
      <c r="J215" s="397">
        <v>4</v>
      </c>
      <c r="K215" s="397">
        <v>7128.64</v>
      </c>
      <c r="L215" s="397"/>
      <c r="M215" s="397">
        <v>1782.16</v>
      </c>
      <c r="N215" s="397"/>
      <c r="O215" s="397"/>
      <c r="P215" s="410"/>
      <c r="Q215" s="398"/>
    </row>
    <row r="216" spans="1:17" ht="14.4" customHeight="1" x14ac:dyDescent="0.3">
      <c r="A216" s="393" t="s">
        <v>3839</v>
      </c>
      <c r="B216" s="394" t="s">
        <v>3478</v>
      </c>
      <c r="C216" s="394" t="s">
        <v>3541</v>
      </c>
      <c r="D216" s="394" t="s">
        <v>3546</v>
      </c>
      <c r="E216" s="394" t="s">
        <v>3547</v>
      </c>
      <c r="F216" s="397"/>
      <c r="G216" s="397"/>
      <c r="H216" s="397"/>
      <c r="I216" s="397"/>
      <c r="J216" s="397">
        <v>4</v>
      </c>
      <c r="K216" s="397">
        <v>3438.88</v>
      </c>
      <c r="L216" s="397"/>
      <c r="M216" s="397">
        <v>859.72</v>
      </c>
      <c r="N216" s="397">
        <v>5</v>
      </c>
      <c r="O216" s="397">
        <v>4627.8500000000004</v>
      </c>
      <c r="P216" s="410"/>
      <c r="Q216" s="398">
        <v>925.57</v>
      </c>
    </row>
    <row r="217" spans="1:17" ht="14.4" customHeight="1" x14ac:dyDescent="0.3">
      <c r="A217" s="393" t="s">
        <v>3839</v>
      </c>
      <c r="B217" s="394" t="s">
        <v>3478</v>
      </c>
      <c r="C217" s="394" t="s">
        <v>3350</v>
      </c>
      <c r="D217" s="394" t="s">
        <v>3554</v>
      </c>
      <c r="E217" s="394" t="s">
        <v>3555</v>
      </c>
      <c r="F217" s="397">
        <v>973</v>
      </c>
      <c r="G217" s="397">
        <v>181951</v>
      </c>
      <c r="H217" s="397">
        <v>1</v>
      </c>
      <c r="I217" s="397">
        <v>187</v>
      </c>
      <c r="J217" s="397">
        <v>843</v>
      </c>
      <c r="K217" s="397">
        <v>162699</v>
      </c>
      <c r="L217" s="397">
        <v>0.89419129326027336</v>
      </c>
      <c r="M217" s="397">
        <v>193</v>
      </c>
      <c r="N217" s="397">
        <v>858</v>
      </c>
      <c r="O217" s="397">
        <v>166452</v>
      </c>
      <c r="P217" s="410">
        <v>0.91481772565141162</v>
      </c>
      <c r="Q217" s="398">
        <v>194</v>
      </c>
    </row>
    <row r="218" spans="1:17" ht="14.4" customHeight="1" x14ac:dyDescent="0.3">
      <c r="A218" s="393" t="s">
        <v>3839</v>
      </c>
      <c r="B218" s="394" t="s">
        <v>3478</v>
      </c>
      <c r="C218" s="394" t="s">
        <v>3350</v>
      </c>
      <c r="D218" s="394" t="s">
        <v>3450</v>
      </c>
      <c r="E218" s="394" t="s">
        <v>3451</v>
      </c>
      <c r="F218" s="397">
        <v>5</v>
      </c>
      <c r="G218" s="397">
        <v>4250</v>
      </c>
      <c r="H218" s="397">
        <v>1</v>
      </c>
      <c r="I218" s="397">
        <v>850</v>
      </c>
      <c r="J218" s="397">
        <v>4</v>
      </c>
      <c r="K218" s="397">
        <v>3408</v>
      </c>
      <c r="L218" s="397">
        <v>0.80188235294117649</v>
      </c>
      <c r="M218" s="397">
        <v>852</v>
      </c>
      <c r="N218" s="397"/>
      <c r="O218" s="397"/>
      <c r="P218" s="410"/>
      <c r="Q218" s="398"/>
    </row>
    <row r="219" spans="1:17" ht="14.4" customHeight="1" x14ac:dyDescent="0.3">
      <c r="A219" s="393" t="s">
        <v>3839</v>
      </c>
      <c r="B219" s="394" t="s">
        <v>3478</v>
      </c>
      <c r="C219" s="394" t="s">
        <v>3350</v>
      </c>
      <c r="D219" s="394" t="s">
        <v>3558</v>
      </c>
      <c r="E219" s="394" t="s">
        <v>3559</v>
      </c>
      <c r="F219" s="397"/>
      <c r="G219" s="397"/>
      <c r="H219" s="397"/>
      <c r="I219" s="397"/>
      <c r="J219" s="397">
        <v>4</v>
      </c>
      <c r="K219" s="397">
        <v>740</v>
      </c>
      <c r="L219" s="397"/>
      <c r="M219" s="397">
        <v>185</v>
      </c>
      <c r="N219" s="397">
        <v>4</v>
      </c>
      <c r="O219" s="397">
        <v>740</v>
      </c>
      <c r="P219" s="410"/>
      <c r="Q219" s="398">
        <v>185</v>
      </c>
    </row>
    <row r="220" spans="1:17" ht="14.4" customHeight="1" x14ac:dyDescent="0.3">
      <c r="A220" s="393" t="s">
        <v>3839</v>
      </c>
      <c r="B220" s="394" t="s">
        <v>3478</v>
      </c>
      <c r="C220" s="394" t="s">
        <v>3350</v>
      </c>
      <c r="D220" s="394" t="s">
        <v>3824</v>
      </c>
      <c r="E220" s="394" t="s">
        <v>3825</v>
      </c>
      <c r="F220" s="397"/>
      <c r="G220" s="397"/>
      <c r="H220" s="397"/>
      <c r="I220" s="397"/>
      <c r="J220" s="397">
        <v>2</v>
      </c>
      <c r="K220" s="397">
        <v>2186</v>
      </c>
      <c r="L220" s="397"/>
      <c r="M220" s="397">
        <v>1093</v>
      </c>
      <c r="N220" s="397">
        <v>1</v>
      </c>
      <c r="O220" s="397">
        <v>1134</v>
      </c>
      <c r="P220" s="410"/>
      <c r="Q220" s="398">
        <v>1134</v>
      </c>
    </row>
    <row r="221" spans="1:17" ht="14.4" customHeight="1" x14ac:dyDescent="0.3">
      <c r="A221" s="393" t="s">
        <v>3839</v>
      </c>
      <c r="B221" s="394" t="s">
        <v>3478</v>
      </c>
      <c r="C221" s="394" t="s">
        <v>3350</v>
      </c>
      <c r="D221" s="394" t="s">
        <v>3385</v>
      </c>
      <c r="E221" s="394" t="s">
        <v>3386</v>
      </c>
      <c r="F221" s="397">
        <v>7</v>
      </c>
      <c r="G221" s="397">
        <v>525</v>
      </c>
      <c r="H221" s="397">
        <v>1</v>
      </c>
      <c r="I221" s="397">
        <v>75</v>
      </c>
      <c r="J221" s="397">
        <v>3</v>
      </c>
      <c r="K221" s="397">
        <v>225</v>
      </c>
      <c r="L221" s="397">
        <v>0.42857142857142855</v>
      </c>
      <c r="M221" s="397">
        <v>75</v>
      </c>
      <c r="N221" s="397">
        <v>6</v>
      </c>
      <c r="O221" s="397">
        <v>486</v>
      </c>
      <c r="P221" s="410">
        <v>0.92571428571428571</v>
      </c>
      <c r="Q221" s="398">
        <v>81</v>
      </c>
    </row>
    <row r="222" spans="1:17" ht="14.4" customHeight="1" x14ac:dyDescent="0.3">
      <c r="A222" s="393" t="s">
        <v>3839</v>
      </c>
      <c r="B222" s="394" t="s">
        <v>3478</v>
      </c>
      <c r="C222" s="394" t="s">
        <v>3350</v>
      </c>
      <c r="D222" s="394" t="s">
        <v>3389</v>
      </c>
      <c r="E222" s="394" t="s">
        <v>3390</v>
      </c>
      <c r="F222" s="397">
        <v>14</v>
      </c>
      <c r="G222" s="397">
        <v>812</v>
      </c>
      <c r="H222" s="397">
        <v>1</v>
      </c>
      <c r="I222" s="397">
        <v>58</v>
      </c>
      <c r="J222" s="397">
        <v>7</v>
      </c>
      <c r="K222" s="397">
        <v>406</v>
      </c>
      <c r="L222" s="397">
        <v>0.5</v>
      </c>
      <c r="M222" s="397">
        <v>58</v>
      </c>
      <c r="N222" s="397">
        <v>5</v>
      </c>
      <c r="O222" s="397">
        <v>280</v>
      </c>
      <c r="P222" s="410">
        <v>0.34482758620689657</v>
      </c>
      <c r="Q222" s="398">
        <v>56</v>
      </c>
    </row>
    <row r="223" spans="1:17" ht="14.4" customHeight="1" x14ac:dyDescent="0.3">
      <c r="A223" s="393" t="s">
        <v>3839</v>
      </c>
      <c r="B223" s="394" t="s">
        <v>3478</v>
      </c>
      <c r="C223" s="394" t="s">
        <v>3350</v>
      </c>
      <c r="D223" s="394" t="s">
        <v>3393</v>
      </c>
      <c r="E223" s="394" t="s">
        <v>3394</v>
      </c>
      <c r="F223" s="397">
        <v>2</v>
      </c>
      <c r="G223" s="397">
        <v>68</v>
      </c>
      <c r="H223" s="397">
        <v>1</v>
      </c>
      <c r="I223" s="397">
        <v>34</v>
      </c>
      <c r="J223" s="397">
        <v>2</v>
      </c>
      <c r="K223" s="397">
        <v>68</v>
      </c>
      <c r="L223" s="397">
        <v>1</v>
      </c>
      <c r="M223" s="397">
        <v>34</v>
      </c>
      <c r="N223" s="397">
        <v>6</v>
      </c>
      <c r="O223" s="397">
        <v>204</v>
      </c>
      <c r="P223" s="410">
        <v>3</v>
      </c>
      <c r="Q223" s="398">
        <v>34</v>
      </c>
    </row>
    <row r="224" spans="1:17" ht="14.4" customHeight="1" x14ac:dyDescent="0.3">
      <c r="A224" s="393" t="s">
        <v>3839</v>
      </c>
      <c r="B224" s="394" t="s">
        <v>3478</v>
      </c>
      <c r="C224" s="394" t="s">
        <v>3350</v>
      </c>
      <c r="D224" s="394" t="s">
        <v>3566</v>
      </c>
      <c r="E224" s="394" t="s">
        <v>3567</v>
      </c>
      <c r="F224" s="397">
        <v>86</v>
      </c>
      <c r="G224" s="397">
        <v>21328</v>
      </c>
      <c r="H224" s="397">
        <v>1</v>
      </c>
      <c r="I224" s="397">
        <v>248</v>
      </c>
      <c r="J224" s="397">
        <v>72</v>
      </c>
      <c r="K224" s="397">
        <v>17928</v>
      </c>
      <c r="L224" s="397">
        <v>0.84058514628657166</v>
      </c>
      <c r="M224" s="397">
        <v>249</v>
      </c>
      <c r="N224" s="397">
        <v>105</v>
      </c>
      <c r="O224" s="397">
        <v>24360</v>
      </c>
      <c r="P224" s="410">
        <v>1.1421605401350337</v>
      </c>
      <c r="Q224" s="398">
        <v>232</v>
      </c>
    </row>
    <row r="225" spans="1:17" ht="14.4" customHeight="1" x14ac:dyDescent="0.3">
      <c r="A225" s="393" t="s">
        <v>3839</v>
      </c>
      <c r="B225" s="394" t="s">
        <v>3478</v>
      </c>
      <c r="C225" s="394" t="s">
        <v>3350</v>
      </c>
      <c r="D225" s="394" t="s">
        <v>3583</v>
      </c>
      <c r="E225" s="394" t="s">
        <v>3584</v>
      </c>
      <c r="F225" s="397"/>
      <c r="G225" s="397"/>
      <c r="H225" s="397"/>
      <c r="I225" s="397"/>
      <c r="J225" s="397"/>
      <c r="K225" s="397"/>
      <c r="L225" s="397"/>
      <c r="M225" s="397"/>
      <c r="N225" s="397">
        <v>1</v>
      </c>
      <c r="O225" s="397">
        <v>161</v>
      </c>
      <c r="P225" s="410"/>
      <c r="Q225" s="398">
        <v>161</v>
      </c>
    </row>
    <row r="226" spans="1:17" ht="14.4" customHeight="1" x14ac:dyDescent="0.3">
      <c r="A226" s="393" t="s">
        <v>3839</v>
      </c>
      <c r="B226" s="394" t="s">
        <v>3478</v>
      </c>
      <c r="C226" s="394" t="s">
        <v>3350</v>
      </c>
      <c r="D226" s="394" t="s">
        <v>3700</v>
      </c>
      <c r="E226" s="394" t="s">
        <v>3701</v>
      </c>
      <c r="F226" s="397">
        <v>1</v>
      </c>
      <c r="G226" s="397">
        <v>468</v>
      </c>
      <c r="H226" s="397">
        <v>1</v>
      </c>
      <c r="I226" s="397">
        <v>468</v>
      </c>
      <c r="J226" s="397"/>
      <c r="K226" s="397"/>
      <c r="L226" s="397"/>
      <c r="M226" s="397"/>
      <c r="N226" s="397"/>
      <c r="O226" s="397"/>
      <c r="P226" s="410"/>
      <c r="Q226" s="398"/>
    </row>
    <row r="227" spans="1:17" ht="14.4" customHeight="1" x14ac:dyDescent="0.3">
      <c r="A227" s="393" t="s">
        <v>3839</v>
      </c>
      <c r="B227" s="394" t="s">
        <v>3478</v>
      </c>
      <c r="C227" s="394" t="s">
        <v>3350</v>
      </c>
      <c r="D227" s="394" t="s">
        <v>3587</v>
      </c>
      <c r="E227" s="394" t="s">
        <v>3588</v>
      </c>
      <c r="F227" s="397">
        <v>1</v>
      </c>
      <c r="G227" s="397">
        <v>110</v>
      </c>
      <c r="H227" s="397">
        <v>1</v>
      </c>
      <c r="I227" s="397">
        <v>110</v>
      </c>
      <c r="J227" s="397"/>
      <c r="K227" s="397"/>
      <c r="L227" s="397"/>
      <c r="M227" s="397"/>
      <c r="N227" s="397"/>
      <c r="O227" s="397"/>
      <c r="P227" s="410"/>
      <c r="Q227" s="398"/>
    </row>
    <row r="228" spans="1:17" ht="14.4" customHeight="1" x14ac:dyDescent="0.3">
      <c r="A228" s="393" t="s">
        <v>3839</v>
      </c>
      <c r="B228" s="394" t="s">
        <v>3478</v>
      </c>
      <c r="C228" s="394" t="s">
        <v>3350</v>
      </c>
      <c r="D228" s="394" t="s">
        <v>3589</v>
      </c>
      <c r="E228" s="394" t="s">
        <v>3590</v>
      </c>
      <c r="F228" s="397"/>
      <c r="G228" s="397"/>
      <c r="H228" s="397"/>
      <c r="I228" s="397"/>
      <c r="J228" s="397"/>
      <c r="K228" s="397"/>
      <c r="L228" s="397"/>
      <c r="M228" s="397"/>
      <c r="N228" s="397">
        <v>1</v>
      </c>
      <c r="O228" s="397">
        <v>223</v>
      </c>
      <c r="P228" s="410"/>
      <c r="Q228" s="398">
        <v>223</v>
      </c>
    </row>
    <row r="229" spans="1:17" ht="14.4" customHeight="1" x14ac:dyDescent="0.3">
      <c r="A229" s="393" t="s">
        <v>3839</v>
      </c>
      <c r="B229" s="394" t="s">
        <v>3478</v>
      </c>
      <c r="C229" s="394" t="s">
        <v>3350</v>
      </c>
      <c r="D229" s="394" t="s">
        <v>3591</v>
      </c>
      <c r="E229" s="394" t="s">
        <v>3592</v>
      </c>
      <c r="F229" s="397"/>
      <c r="G229" s="397"/>
      <c r="H229" s="397"/>
      <c r="I229" s="397"/>
      <c r="J229" s="397">
        <v>1</v>
      </c>
      <c r="K229" s="397">
        <v>410</v>
      </c>
      <c r="L229" s="397"/>
      <c r="M229" s="397">
        <v>410</v>
      </c>
      <c r="N229" s="397"/>
      <c r="O229" s="397"/>
      <c r="P229" s="410"/>
      <c r="Q229" s="398"/>
    </row>
    <row r="230" spans="1:17" ht="14.4" customHeight="1" x14ac:dyDescent="0.3">
      <c r="A230" s="393" t="s">
        <v>3839</v>
      </c>
      <c r="B230" s="394" t="s">
        <v>3478</v>
      </c>
      <c r="C230" s="394" t="s">
        <v>3350</v>
      </c>
      <c r="D230" s="394" t="s">
        <v>3595</v>
      </c>
      <c r="E230" s="394" t="s">
        <v>3594</v>
      </c>
      <c r="F230" s="397">
        <v>10</v>
      </c>
      <c r="G230" s="397">
        <v>6630</v>
      </c>
      <c r="H230" s="397">
        <v>1</v>
      </c>
      <c r="I230" s="397">
        <v>663</v>
      </c>
      <c r="J230" s="397">
        <v>12</v>
      </c>
      <c r="K230" s="397">
        <v>7980</v>
      </c>
      <c r="L230" s="397">
        <v>1.2036199095022624</v>
      </c>
      <c r="M230" s="397">
        <v>665</v>
      </c>
      <c r="N230" s="397">
        <v>12</v>
      </c>
      <c r="O230" s="397">
        <v>8016</v>
      </c>
      <c r="P230" s="410">
        <v>1.209049773755656</v>
      </c>
      <c r="Q230" s="398">
        <v>668</v>
      </c>
    </row>
    <row r="231" spans="1:17" ht="14.4" customHeight="1" x14ac:dyDescent="0.3">
      <c r="A231" s="393" t="s">
        <v>3839</v>
      </c>
      <c r="B231" s="394" t="s">
        <v>3478</v>
      </c>
      <c r="C231" s="394" t="s">
        <v>3350</v>
      </c>
      <c r="D231" s="394" t="s">
        <v>3399</v>
      </c>
      <c r="E231" s="394" t="s">
        <v>3400</v>
      </c>
      <c r="F231" s="397">
        <v>42</v>
      </c>
      <c r="G231" s="397">
        <v>13566</v>
      </c>
      <c r="H231" s="397">
        <v>1</v>
      </c>
      <c r="I231" s="397">
        <v>323</v>
      </c>
      <c r="J231" s="397">
        <v>37</v>
      </c>
      <c r="K231" s="397">
        <v>11988</v>
      </c>
      <c r="L231" s="397">
        <v>0.88367978770455546</v>
      </c>
      <c r="M231" s="397">
        <v>324</v>
      </c>
      <c r="N231" s="397">
        <v>40</v>
      </c>
      <c r="O231" s="397">
        <v>13000</v>
      </c>
      <c r="P231" s="410">
        <v>0.95827804806132977</v>
      </c>
      <c r="Q231" s="398">
        <v>325</v>
      </c>
    </row>
    <row r="232" spans="1:17" ht="14.4" customHeight="1" x14ac:dyDescent="0.3">
      <c r="A232" s="393" t="s">
        <v>3839</v>
      </c>
      <c r="B232" s="394" t="s">
        <v>3478</v>
      </c>
      <c r="C232" s="394" t="s">
        <v>3350</v>
      </c>
      <c r="D232" s="394" t="s">
        <v>3610</v>
      </c>
      <c r="E232" s="394" t="s">
        <v>3611</v>
      </c>
      <c r="F232" s="397">
        <v>602</v>
      </c>
      <c r="G232" s="397">
        <v>66220</v>
      </c>
      <c r="H232" s="397">
        <v>1</v>
      </c>
      <c r="I232" s="397">
        <v>110</v>
      </c>
      <c r="J232" s="397">
        <v>510</v>
      </c>
      <c r="K232" s="397">
        <v>56610</v>
      </c>
      <c r="L232" s="397">
        <v>0.85487768045907586</v>
      </c>
      <c r="M232" s="397">
        <v>111</v>
      </c>
      <c r="N232" s="397">
        <v>624</v>
      </c>
      <c r="O232" s="397">
        <v>69888</v>
      </c>
      <c r="P232" s="410">
        <v>1.0553911205073996</v>
      </c>
      <c r="Q232" s="398">
        <v>112</v>
      </c>
    </row>
    <row r="233" spans="1:17" ht="14.4" customHeight="1" x14ac:dyDescent="0.3">
      <c r="A233" s="393" t="s">
        <v>3839</v>
      </c>
      <c r="B233" s="394" t="s">
        <v>3478</v>
      </c>
      <c r="C233" s="394" t="s">
        <v>3350</v>
      </c>
      <c r="D233" s="394" t="s">
        <v>3612</v>
      </c>
      <c r="E233" s="394" t="s">
        <v>3613</v>
      </c>
      <c r="F233" s="397">
        <v>1</v>
      </c>
      <c r="G233" s="397">
        <v>294</v>
      </c>
      <c r="H233" s="397">
        <v>1</v>
      </c>
      <c r="I233" s="397">
        <v>294</v>
      </c>
      <c r="J233" s="397"/>
      <c r="K233" s="397"/>
      <c r="L233" s="397"/>
      <c r="M233" s="397"/>
      <c r="N233" s="397"/>
      <c r="O233" s="397"/>
      <c r="P233" s="410"/>
      <c r="Q233" s="398"/>
    </row>
    <row r="234" spans="1:17" ht="14.4" customHeight="1" x14ac:dyDescent="0.3">
      <c r="A234" s="393" t="s">
        <v>3839</v>
      </c>
      <c r="B234" s="394" t="s">
        <v>3478</v>
      </c>
      <c r="C234" s="394" t="s">
        <v>3350</v>
      </c>
      <c r="D234" s="394" t="s">
        <v>3614</v>
      </c>
      <c r="E234" s="394" t="s">
        <v>3615</v>
      </c>
      <c r="F234" s="397">
        <v>1</v>
      </c>
      <c r="G234" s="397">
        <v>482</v>
      </c>
      <c r="H234" s="397">
        <v>1</v>
      </c>
      <c r="I234" s="397">
        <v>482</v>
      </c>
      <c r="J234" s="397"/>
      <c r="K234" s="397"/>
      <c r="L234" s="397"/>
      <c r="M234" s="397"/>
      <c r="N234" s="397"/>
      <c r="O234" s="397"/>
      <c r="P234" s="410"/>
      <c r="Q234" s="398"/>
    </row>
    <row r="235" spans="1:17" ht="14.4" customHeight="1" x14ac:dyDescent="0.3">
      <c r="A235" s="393" t="s">
        <v>3839</v>
      </c>
      <c r="B235" s="394" t="s">
        <v>3478</v>
      </c>
      <c r="C235" s="394" t="s">
        <v>3350</v>
      </c>
      <c r="D235" s="394" t="s">
        <v>3616</v>
      </c>
      <c r="E235" s="394" t="s">
        <v>3617</v>
      </c>
      <c r="F235" s="397">
        <v>151</v>
      </c>
      <c r="G235" s="397">
        <v>101925</v>
      </c>
      <c r="H235" s="397">
        <v>1</v>
      </c>
      <c r="I235" s="397">
        <v>675</v>
      </c>
      <c r="J235" s="397">
        <v>162</v>
      </c>
      <c r="K235" s="397">
        <v>109512</v>
      </c>
      <c r="L235" s="397">
        <v>1.0744370860927153</v>
      </c>
      <c r="M235" s="397">
        <v>676</v>
      </c>
      <c r="N235" s="397">
        <v>138</v>
      </c>
      <c r="O235" s="397">
        <v>93426</v>
      </c>
      <c r="P235" s="410">
        <v>0.91661515820456219</v>
      </c>
      <c r="Q235" s="398">
        <v>677</v>
      </c>
    </row>
    <row r="236" spans="1:17" ht="14.4" customHeight="1" x14ac:dyDescent="0.3">
      <c r="A236" s="393" t="s">
        <v>3839</v>
      </c>
      <c r="B236" s="394" t="s">
        <v>3478</v>
      </c>
      <c r="C236" s="394" t="s">
        <v>3350</v>
      </c>
      <c r="D236" s="394" t="s">
        <v>3618</v>
      </c>
      <c r="E236" s="394" t="s">
        <v>3619</v>
      </c>
      <c r="F236" s="397">
        <v>150</v>
      </c>
      <c r="G236" s="397">
        <v>12000</v>
      </c>
      <c r="H236" s="397">
        <v>1</v>
      </c>
      <c r="I236" s="397">
        <v>80</v>
      </c>
      <c r="J236" s="397">
        <v>162</v>
      </c>
      <c r="K236" s="397">
        <v>13122</v>
      </c>
      <c r="L236" s="397">
        <v>1.0934999999999999</v>
      </c>
      <c r="M236" s="397">
        <v>81</v>
      </c>
      <c r="N236" s="397">
        <v>139</v>
      </c>
      <c r="O236" s="397">
        <v>11398</v>
      </c>
      <c r="P236" s="410">
        <v>0.94983333333333331</v>
      </c>
      <c r="Q236" s="398">
        <v>82</v>
      </c>
    </row>
    <row r="237" spans="1:17" ht="14.4" customHeight="1" x14ac:dyDescent="0.3">
      <c r="A237" s="393" t="s">
        <v>3839</v>
      </c>
      <c r="B237" s="394" t="s">
        <v>3478</v>
      </c>
      <c r="C237" s="394" t="s">
        <v>3350</v>
      </c>
      <c r="D237" s="394" t="s">
        <v>3620</v>
      </c>
      <c r="E237" s="394" t="s">
        <v>3621</v>
      </c>
      <c r="F237" s="397">
        <v>5</v>
      </c>
      <c r="G237" s="397">
        <v>1660</v>
      </c>
      <c r="H237" s="397">
        <v>1</v>
      </c>
      <c r="I237" s="397">
        <v>332</v>
      </c>
      <c r="J237" s="397">
        <v>9</v>
      </c>
      <c r="K237" s="397">
        <v>2997</v>
      </c>
      <c r="L237" s="397">
        <v>1.8054216867469879</v>
      </c>
      <c r="M237" s="397">
        <v>333</v>
      </c>
      <c r="N237" s="397">
        <v>17</v>
      </c>
      <c r="O237" s="397">
        <v>5695</v>
      </c>
      <c r="P237" s="410">
        <v>3.4307228915662651</v>
      </c>
      <c r="Q237" s="398">
        <v>335</v>
      </c>
    </row>
    <row r="238" spans="1:17" ht="14.4" customHeight="1" x14ac:dyDescent="0.3">
      <c r="A238" s="393" t="s">
        <v>3839</v>
      </c>
      <c r="B238" s="394" t="s">
        <v>3478</v>
      </c>
      <c r="C238" s="394" t="s">
        <v>3350</v>
      </c>
      <c r="D238" s="394" t="s">
        <v>3829</v>
      </c>
      <c r="E238" s="394" t="s">
        <v>3830</v>
      </c>
      <c r="F238" s="397"/>
      <c r="G238" s="397"/>
      <c r="H238" s="397"/>
      <c r="I238" s="397"/>
      <c r="J238" s="397">
        <v>1</v>
      </c>
      <c r="K238" s="397">
        <v>1364</v>
      </c>
      <c r="L238" s="397"/>
      <c r="M238" s="397">
        <v>1364</v>
      </c>
      <c r="N238" s="397"/>
      <c r="O238" s="397"/>
      <c r="P238" s="410"/>
      <c r="Q238" s="398"/>
    </row>
    <row r="239" spans="1:17" ht="14.4" customHeight="1" x14ac:dyDescent="0.3">
      <c r="A239" s="393" t="s">
        <v>3839</v>
      </c>
      <c r="B239" s="394" t="s">
        <v>3478</v>
      </c>
      <c r="C239" s="394" t="s">
        <v>3350</v>
      </c>
      <c r="D239" s="394" t="s">
        <v>3625</v>
      </c>
      <c r="E239" s="394" t="s">
        <v>3626</v>
      </c>
      <c r="F239" s="397">
        <v>13</v>
      </c>
      <c r="G239" s="397">
        <v>2223</v>
      </c>
      <c r="H239" s="397">
        <v>1</v>
      </c>
      <c r="I239" s="397">
        <v>171</v>
      </c>
      <c r="J239" s="397">
        <v>5</v>
      </c>
      <c r="K239" s="397">
        <v>860</v>
      </c>
      <c r="L239" s="397">
        <v>0.38686459739091317</v>
      </c>
      <c r="M239" s="397">
        <v>172</v>
      </c>
      <c r="N239" s="397">
        <v>9</v>
      </c>
      <c r="O239" s="397">
        <v>1548</v>
      </c>
      <c r="P239" s="410">
        <v>0.69635627530364375</v>
      </c>
      <c r="Q239" s="398">
        <v>172</v>
      </c>
    </row>
    <row r="240" spans="1:17" ht="14.4" customHeight="1" x14ac:dyDescent="0.3">
      <c r="A240" s="393" t="s">
        <v>3839</v>
      </c>
      <c r="B240" s="394" t="s">
        <v>3478</v>
      </c>
      <c r="C240" s="394" t="s">
        <v>3350</v>
      </c>
      <c r="D240" s="394" t="s">
        <v>3629</v>
      </c>
      <c r="E240" s="394" t="s">
        <v>3630</v>
      </c>
      <c r="F240" s="397">
        <v>25</v>
      </c>
      <c r="G240" s="397">
        <v>0</v>
      </c>
      <c r="H240" s="397"/>
      <c r="I240" s="397">
        <v>0</v>
      </c>
      <c r="J240" s="397">
        <v>27</v>
      </c>
      <c r="K240" s="397">
        <v>0</v>
      </c>
      <c r="L240" s="397"/>
      <c r="M240" s="397">
        <v>0</v>
      </c>
      <c r="N240" s="397">
        <v>4</v>
      </c>
      <c r="O240" s="397">
        <v>0</v>
      </c>
      <c r="P240" s="410"/>
      <c r="Q240" s="398">
        <v>0</v>
      </c>
    </row>
    <row r="241" spans="1:17" ht="14.4" customHeight="1" x14ac:dyDescent="0.3">
      <c r="A241" s="393" t="s">
        <v>3839</v>
      </c>
      <c r="B241" s="394" t="s">
        <v>3633</v>
      </c>
      <c r="C241" s="394" t="s">
        <v>3548</v>
      </c>
      <c r="D241" s="394" t="s">
        <v>3665</v>
      </c>
      <c r="E241" s="394" t="s">
        <v>3666</v>
      </c>
      <c r="F241" s="397"/>
      <c r="G241" s="397"/>
      <c r="H241" s="397"/>
      <c r="I241" s="397"/>
      <c r="J241" s="397"/>
      <c r="K241" s="397"/>
      <c r="L241" s="397"/>
      <c r="M241" s="397"/>
      <c r="N241" s="397">
        <v>1</v>
      </c>
      <c r="O241" s="397">
        <v>149</v>
      </c>
      <c r="P241" s="410"/>
      <c r="Q241" s="398">
        <v>149</v>
      </c>
    </row>
    <row r="242" spans="1:17" ht="14.4" customHeight="1" x14ac:dyDescent="0.3">
      <c r="A242" s="393" t="s">
        <v>3839</v>
      </c>
      <c r="B242" s="394" t="s">
        <v>3633</v>
      </c>
      <c r="C242" s="394" t="s">
        <v>3350</v>
      </c>
      <c r="D242" s="394" t="s">
        <v>3385</v>
      </c>
      <c r="E242" s="394" t="s">
        <v>3386</v>
      </c>
      <c r="F242" s="397">
        <v>4</v>
      </c>
      <c r="G242" s="397">
        <v>300</v>
      </c>
      <c r="H242" s="397">
        <v>1</v>
      </c>
      <c r="I242" s="397">
        <v>75</v>
      </c>
      <c r="J242" s="397">
        <v>8</v>
      </c>
      <c r="K242" s="397">
        <v>600</v>
      </c>
      <c r="L242" s="397">
        <v>2</v>
      </c>
      <c r="M242" s="397">
        <v>75</v>
      </c>
      <c r="N242" s="397">
        <v>5</v>
      </c>
      <c r="O242" s="397">
        <v>405</v>
      </c>
      <c r="P242" s="410">
        <v>1.35</v>
      </c>
      <c r="Q242" s="398">
        <v>81</v>
      </c>
    </row>
    <row r="243" spans="1:17" ht="14.4" customHeight="1" x14ac:dyDescent="0.3">
      <c r="A243" s="393" t="s">
        <v>3839</v>
      </c>
      <c r="B243" s="394" t="s">
        <v>3633</v>
      </c>
      <c r="C243" s="394" t="s">
        <v>3350</v>
      </c>
      <c r="D243" s="394" t="s">
        <v>3393</v>
      </c>
      <c r="E243" s="394" t="s">
        <v>3394</v>
      </c>
      <c r="F243" s="397">
        <v>1</v>
      </c>
      <c r="G243" s="397">
        <v>34</v>
      </c>
      <c r="H243" s="397">
        <v>1</v>
      </c>
      <c r="I243" s="397">
        <v>34</v>
      </c>
      <c r="J243" s="397"/>
      <c r="K243" s="397"/>
      <c r="L243" s="397"/>
      <c r="M243" s="397"/>
      <c r="N243" s="397"/>
      <c r="O243" s="397"/>
      <c r="P243" s="410"/>
      <c r="Q243" s="398"/>
    </row>
    <row r="244" spans="1:17" ht="14.4" customHeight="1" x14ac:dyDescent="0.3">
      <c r="A244" s="393" t="s">
        <v>3839</v>
      </c>
      <c r="B244" s="394" t="s">
        <v>3633</v>
      </c>
      <c r="C244" s="394" t="s">
        <v>3350</v>
      </c>
      <c r="D244" s="394" t="s">
        <v>3472</v>
      </c>
      <c r="E244" s="394" t="s">
        <v>3473</v>
      </c>
      <c r="F244" s="397"/>
      <c r="G244" s="397"/>
      <c r="H244" s="397"/>
      <c r="I244" s="397"/>
      <c r="J244" s="397"/>
      <c r="K244" s="397"/>
      <c r="L244" s="397"/>
      <c r="M244" s="397"/>
      <c r="N244" s="397">
        <v>3</v>
      </c>
      <c r="O244" s="397">
        <v>0</v>
      </c>
      <c r="P244" s="410"/>
      <c r="Q244" s="398">
        <v>0</v>
      </c>
    </row>
    <row r="245" spans="1:17" ht="14.4" customHeight="1" x14ac:dyDescent="0.3">
      <c r="A245" s="393" t="s">
        <v>3839</v>
      </c>
      <c r="B245" s="394" t="s">
        <v>3633</v>
      </c>
      <c r="C245" s="394" t="s">
        <v>3350</v>
      </c>
      <c r="D245" s="394" t="s">
        <v>3687</v>
      </c>
      <c r="E245" s="394" t="s">
        <v>3688</v>
      </c>
      <c r="F245" s="397">
        <v>20</v>
      </c>
      <c r="G245" s="397">
        <v>3460</v>
      </c>
      <c r="H245" s="397">
        <v>1</v>
      </c>
      <c r="I245" s="397">
        <v>173</v>
      </c>
      <c r="J245" s="397">
        <v>23</v>
      </c>
      <c r="K245" s="397">
        <v>4002</v>
      </c>
      <c r="L245" s="397">
        <v>1.1566473988439305</v>
      </c>
      <c r="M245" s="397">
        <v>174</v>
      </c>
      <c r="N245" s="397"/>
      <c r="O245" s="397"/>
      <c r="P245" s="410"/>
      <c r="Q245" s="398"/>
    </row>
    <row r="246" spans="1:17" ht="14.4" customHeight="1" x14ac:dyDescent="0.3">
      <c r="A246" s="393" t="s">
        <v>3839</v>
      </c>
      <c r="B246" s="394" t="s">
        <v>3633</v>
      </c>
      <c r="C246" s="394" t="s">
        <v>3350</v>
      </c>
      <c r="D246" s="394" t="s">
        <v>3566</v>
      </c>
      <c r="E246" s="394" t="s">
        <v>3567</v>
      </c>
      <c r="F246" s="397">
        <v>41</v>
      </c>
      <c r="G246" s="397">
        <v>10168</v>
      </c>
      <c r="H246" s="397">
        <v>1</v>
      </c>
      <c r="I246" s="397">
        <v>248</v>
      </c>
      <c r="J246" s="397">
        <v>44</v>
      </c>
      <c r="K246" s="397">
        <v>10956</v>
      </c>
      <c r="L246" s="397">
        <v>1.0774980330448465</v>
      </c>
      <c r="M246" s="397">
        <v>249</v>
      </c>
      <c r="N246" s="397">
        <v>8</v>
      </c>
      <c r="O246" s="397">
        <v>1856</v>
      </c>
      <c r="P246" s="410">
        <v>0.18253343823760818</v>
      </c>
      <c r="Q246" s="398">
        <v>232</v>
      </c>
    </row>
    <row r="247" spans="1:17" ht="14.4" customHeight="1" x14ac:dyDescent="0.3">
      <c r="A247" s="393" t="s">
        <v>3839</v>
      </c>
      <c r="B247" s="394" t="s">
        <v>3633</v>
      </c>
      <c r="C247" s="394" t="s">
        <v>3350</v>
      </c>
      <c r="D247" s="394" t="s">
        <v>3568</v>
      </c>
      <c r="E247" s="394" t="s">
        <v>3569</v>
      </c>
      <c r="F247" s="397"/>
      <c r="G247" s="397"/>
      <c r="H247" s="397"/>
      <c r="I247" s="397"/>
      <c r="J247" s="397">
        <v>2</v>
      </c>
      <c r="K247" s="397">
        <v>250</v>
      </c>
      <c r="L247" s="397"/>
      <c r="M247" s="397">
        <v>125</v>
      </c>
      <c r="N247" s="397"/>
      <c r="O247" s="397"/>
      <c r="P247" s="410"/>
      <c r="Q247" s="398"/>
    </row>
    <row r="248" spans="1:17" ht="14.4" customHeight="1" x14ac:dyDescent="0.3">
      <c r="A248" s="393" t="s">
        <v>3839</v>
      </c>
      <c r="B248" s="394" t="s">
        <v>3633</v>
      </c>
      <c r="C248" s="394" t="s">
        <v>3350</v>
      </c>
      <c r="D248" s="394" t="s">
        <v>3692</v>
      </c>
      <c r="E248" s="394" t="s">
        <v>3693</v>
      </c>
      <c r="F248" s="397"/>
      <c r="G248" s="397"/>
      <c r="H248" s="397"/>
      <c r="I248" s="397"/>
      <c r="J248" s="397">
        <v>1</v>
      </c>
      <c r="K248" s="397">
        <v>429</v>
      </c>
      <c r="L248" s="397"/>
      <c r="M248" s="397">
        <v>429</v>
      </c>
      <c r="N248" s="397"/>
      <c r="O248" s="397"/>
      <c r="P248" s="410"/>
      <c r="Q248" s="398"/>
    </row>
    <row r="249" spans="1:17" ht="14.4" customHeight="1" x14ac:dyDescent="0.3">
      <c r="A249" s="393" t="s">
        <v>3839</v>
      </c>
      <c r="B249" s="394" t="s">
        <v>3633</v>
      </c>
      <c r="C249" s="394" t="s">
        <v>3350</v>
      </c>
      <c r="D249" s="394" t="s">
        <v>3696</v>
      </c>
      <c r="E249" s="394" t="s">
        <v>3697</v>
      </c>
      <c r="F249" s="397">
        <v>2</v>
      </c>
      <c r="G249" s="397">
        <v>592</v>
      </c>
      <c r="H249" s="397">
        <v>1</v>
      </c>
      <c r="I249" s="397">
        <v>296</v>
      </c>
      <c r="J249" s="397"/>
      <c r="K249" s="397"/>
      <c r="L249" s="397"/>
      <c r="M249" s="397"/>
      <c r="N249" s="397">
        <v>1</v>
      </c>
      <c r="O249" s="397">
        <v>149</v>
      </c>
      <c r="P249" s="410">
        <v>0.2516891891891892</v>
      </c>
      <c r="Q249" s="398">
        <v>149</v>
      </c>
    </row>
    <row r="250" spans="1:17" ht="14.4" customHeight="1" x14ac:dyDescent="0.3">
      <c r="A250" s="393" t="s">
        <v>3839</v>
      </c>
      <c r="B250" s="394" t="s">
        <v>3633</v>
      </c>
      <c r="C250" s="394" t="s">
        <v>3350</v>
      </c>
      <c r="D250" s="394" t="s">
        <v>3585</v>
      </c>
      <c r="E250" s="394" t="s">
        <v>3586</v>
      </c>
      <c r="F250" s="397">
        <v>1</v>
      </c>
      <c r="G250" s="397">
        <v>90</v>
      </c>
      <c r="H250" s="397">
        <v>1</v>
      </c>
      <c r="I250" s="397">
        <v>90</v>
      </c>
      <c r="J250" s="397"/>
      <c r="K250" s="397"/>
      <c r="L250" s="397"/>
      <c r="M250" s="397"/>
      <c r="N250" s="397">
        <v>1</v>
      </c>
      <c r="O250" s="397">
        <v>91</v>
      </c>
      <c r="P250" s="410">
        <v>1.0111111111111111</v>
      </c>
      <c r="Q250" s="398">
        <v>91</v>
      </c>
    </row>
    <row r="251" spans="1:17" ht="14.4" customHeight="1" x14ac:dyDescent="0.3">
      <c r="A251" s="393" t="s">
        <v>3839</v>
      </c>
      <c r="B251" s="394" t="s">
        <v>3633</v>
      </c>
      <c r="C251" s="394" t="s">
        <v>3350</v>
      </c>
      <c r="D251" s="394" t="s">
        <v>3716</v>
      </c>
      <c r="E251" s="394" t="s">
        <v>3717</v>
      </c>
      <c r="F251" s="397"/>
      <c r="G251" s="397"/>
      <c r="H251" s="397"/>
      <c r="I251" s="397"/>
      <c r="J251" s="397"/>
      <c r="K251" s="397"/>
      <c r="L251" s="397"/>
      <c r="M251" s="397"/>
      <c r="N251" s="397">
        <v>87</v>
      </c>
      <c r="O251" s="397">
        <v>20184</v>
      </c>
      <c r="P251" s="410"/>
      <c r="Q251" s="398">
        <v>232</v>
      </c>
    </row>
    <row r="252" spans="1:17" ht="14.4" customHeight="1" x14ac:dyDescent="0.3">
      <c r="A252" s="393" t="s">
        <v>3839</v>
      </c>
      <c r="B252" s="394" t="s">
        <v>3633</v>
      </c>
      <c r="C252" s="394" t="s">
        <v>3350</v>
      </c>
      <c r="D252" s="394" t="s">
        <v>3718</v>
      </c>
      <c r="E252" s="394" t="s">
        <v>3719</v>
      </c>
      <c r="F252" s="397"/>
      <c r="G252" s="397"/>
      <c r="H252" s="397"/>
      <c r="I252" s="397"/>
      <c r="J252" s="397"/>
      <c r="K252" s="397"/>
      <c r="L252" s="397"/>
      <c r="M252" s="397"/>
      <c r="N252" s="397">
        <v>2</v>
      </c>
      <c r="O252" s="397">
        <v>232</v>
      </c>
      <c r="P252" s="410"/>
      <c r="Q252" s="398">
        <v>116</v>
      </c>
    </row>
    <row r="253" spans="1:17" ht="14.4" customHeight="1" x14ac:dyDescent="0.3">
      <c r="A253" s="393" t="s">
        <v>3839</v>
      </c>
      <c r="B253" s="394" t="s">
        <v>3633</v>
      </c>
      <c r="C253" s="394" t="s">
        <v>3350</v>
      </c>
      <c r="D253" s="394" t="s">
        <v>3587</v>
      </c>
      <c r="E253" s="394" t="s">
        <v>3588</v>
      </c>
      <c r="F253" s="397">
        <v>1</v>
      </c>
      <c r="G253" s="397">
        <v>110</v>
      </c>
      <c r="H253" s="397">
        <v>1</v>
      </c>
      <c r="I253" s="397">
        <v>110</v>
      </c>
      <c r="J253" s="397"/>
      <c r="K253" s="397"/>
      <c r="L253" s="397"/>
      <c r="M253" s="397"/>
      <c r="N253" s="397"/>
      <c r="O253" s="397"/>
      <c r="P253" s="410"/>
      <c r="Q253" s="398"/>
    </row>
    <row r="254" spans="1:17" ht="14.4" customHeight="1" x14ac:dyDescent="0.3">
      <c r="A254" s="393" t="s">
        <v>3839</v>
      </c>
      <c r="B254" s="394" t="s">
        <v>3633</v>
      </c>
      <c r="C254" s="394" t="s">
        <v>3350</v>
      </c>
      <c r="D254" s="394" t="s">
        <v>3593</v>
      </c>
      <c r="E254" s="394" t="s">
        <v>3594</v>
      </c>
      <c r="F254" s="397"/>
      <c r="G254" s="397"/>
      <c r="H254" s="397"/>
      <c r="I254" s="397"/>
      <c r="J254" s="397"/>
      <c r="K254" s="397"/>
      <c r="L254" s="397"/>
      <c r="M254" s="397"/>
      <c r="N254" s="397">
        <v>1</v>
      </c>
      <c r="O254" s="397">
        <v>527</v>
      </c>
      <c r="P254" s="410"/>
      <c r="Q254" s="398">
        <v>527</v>
      </c>
    </row>
    <row r="255" spans="1:17" ht="14.4" customHeight="1" x14ac:dyDescent="0.3">
      <c r="A255" s="393" t="s">
        <v>3839</v>
      </c>
      <c r="B255" s="394" t="s">
        <v>3633</v>
      </c>
      <c r="C255" s="394" t="s">
        <v>3350</v>
      </c>
      <c r="D255" s="394" t="s">
        <v>3595</v>
      </c>
      <c r="E255" s="394" t="s">
        <v>3594</v>
      </c>
      <c r="F255" s="397">
        <v>1</v>
      </c>
      <c r="G255" s="397">
        <v>663</v>
      </c>
      <c r="H255" s="397">
        <v>1</v>
      </c>
      <c r="I255" s="397">
        <v>663</v>
      </c>
      <c r="J255" s="397">
        <v>3</v>
      </c>
      <c r="K255" s="397">
        <v>1995</v>
      </c>
      <c r="L255" s="397">
        <v>3.0090497737556561</v>
      </c>
      <c r="M255" s="397">
        <v>665</v>
      </c>
      <c r="N255" s="397">
        <v>4</v>
      </c>
      <c r="O255" s="397">
        <v>2672</v>
      </c>
      <c r="P255" s="410">
        <v>4.0301659125188536</v>
      </c>
      <c r="Q255" s="398">
        <v>668</v>
      </c>
    </row>
    <row r="256" spans="1:17" ht="14.4" customHeight="1" x14ac:dyDescent="0.3">
      <c r="A256" s="393" t="s">
        <v>3839</v>
      </c>
      <c r="B256" s="394" t="s">
        <v>3633</v>
      </c>
      <c r="C256" s="394" t="s">
        <v>3350</v>
      </c>
      <c r="D256" s="394" t="s">
        <v>3460</v>
      </c>
      <c r="E256" s="394" t="s">
        <v>3461</v>
      </c>
      <c r="F256" s="397">
        <v>1</v>
      </c>
      <c r="G256" s="397">
        <v>0</v>
      </c>
      <c r="H256" s="397"/>
      <c r="I256" s="397">
        <v>0</v>
      </c>
      <c r="J256" s="397">
        <v>1</v>
      </c>
      <c r="K256" s="397">
        <v>0</v>
      </c>
      <c r="L256" s="397"/>
      <c r="M256" s="397">
        <v>0</v>
      </c>
      <c r="N256" s="397"/>
      <c r="O256" s="397"/>
      <c r="P256" s="410"/>
      <c r="Q256" s="398"/>
    </row>
    <row r="257" spans="1:17" ht="14.4" customHeight="1" x14ac:dyDescent="0.3">
      <c r="A257" s="393" t="s">
        <v>3839</v>
      </c>
      <c r="B257" s="394" t="s">
        <v>3633</v>
      </c>
      <c r="C257" s="394" t="s">
        <v>3350</v>
      </c>
      <c r="D257" s="394" t="s">
        <v>3629</v>
      </c>
      <c r="E257" s="394" t="s">
        <v>3630</v>
      </c>
      <c r="F257" s="397">
        <v>80</v>
      </c>
      <c r="G257" s="397">
        <v>0</v>
      </c>
      <c r="H257" s="397"/>
      <c r="I257" s="397">
        <v>0</v>
      </c>
      <c r="J257" s="397">
        <v>157</v>
      </c>
      <c r="K257" s="397">
        <v>0</v>
      </c>
      <c r="L257" s="397"/>
      <c r="M257" s="397">
        <v>0</v>
      </c>
      <c r="N257" s="397">
        <v>181</v>
      </c>
      <c r="O257" s="397">
        <v>0</v>
      </c>
      <c r="P257" s="410"/>
      <c r="Q257" s="398">
        <v>0</v>
      </c>
    </row>
    <row r="258" spans="1:17" ht="14.4" customHeight="1" x14ac:dyDescent="0.3">
      <c r="A258" s="393" t="s">
        <v>3839</v>
      </c>
      <c r="B258" s="394" t="s">
        <v>3754</v>
      </c>
      <c r="C258" s="394" t="s">
        <v>3350</v>
      </c>
      <c r="D258" s="394" t="s">
        <v>3769</v>
      </c>
      <c r="E258" s="394" t="s">
        <v>3770</v>
      </c>
      <c r="F258" s="397"/>
      <c r="G258" s="397"/>
      <c r="H258" s="397"/>
      <c r="I258" s="397"/>
      <c r="J258" s="397">
        <v>2</v>
      </c>
      <c r="K258" s="397">
        <v>468</v>
      </c>
      <c r="L258" s="397"/>
      <c r="M258" s="397">
        <v>234</v>
      </c>
      <c r="N258" s="397">
        <v>3</v>
      </c>
      <c r="O258" s="397">
        <v>696</v>
      </c>
      <c r="P258" s="410"/>
      <c r="Q258" s="398">
        <v>232</v>
      </c>
    </row>
    <row r="259" spans="1:17" ht="14.4" customHeight="1" x14ac:dyDescent="0.3">
      <c r="A259" s="393" t="s">
        <v>3839</v>
      </c>
      <c r="B259" s="394" t="s">
        <v>3754</v>
      </c>
      <c r="C259" s="394" t="s">
        <v>3350</v>
      </c>
      <c r="D259" s="394" t="s">
        <v>3399</v>
      </c>
      <c r="E259" s="394" t="s">
        <v>3400</v>
      </c>
      <c r="F259" s="397"/>
      <c r="G259" s="397"/>
      <c r="H259" s="397"/>
      <c r="I259" s="397"/>
      <c r="J259" s="397">
        <v>1</v>
      </c>
      <c r="K259" s="397">
        <v>324</v>
      </c>
      <c r="L259" s="397"/>
      <c r="M259" s="397">
        <v>324</v>
      </c>
      <c r="N259" s="397"/>
      <c r="O259" s="397"/>
      <c r="P259" s="410"/>
      <c r="Q259" s="398"/>
    </row>
    <row r="260" spans="1:17" ht="14.4" customHeight="1" x14ac:dyDescent="0.3">
      <c r="A260" s="393" t="s">
        <v>3842</v>
      </c>
      <c r="B260" s="394" t="s">
        <v>3409</v>
      </c>
      <c r="C260" s="394" t="s">
        <v>3350</v>
      </c>
      <c r="D260" s="394" t="s">
        <v>3454</v>
      </c>
      <c r="E260" s="394" t="s">
        <v>3455</v>
      </c>
      <c r="F260" s="397">
        <v>7</v>
      </c>
      <c r="G260" s="397">
        <v>3017</v>
      </c>
      <c r="H260" s="397">
        <v>1</v>
      </c>
      <c r="I260" s="397">
        <v>431</v>
      </c>
      <c r="J260" s="397">
        <v>5</v>
      </c>
      <c r="K260" s="397">
        <v>2165</v>
      </c>
      <c r="L260" s="397">
        <v>0.71760026516407027</v>
      </c>
      <c r="M260" s="397">
        <v>433</v>
      </c>
      <c r="N260" s="397">
        <v>7</v>
      </c>
      <c r="O260" s="397">
        <v>2289</v>
      </c>
      <c r="P260" s="410">
        <v>0.75870069605568446</v>
      </c>
      <c r="Q260" s="398">
        <v>327</v>
      </c>
    </row>
    <row r="261" spans="1:17" ht="14.4" customHeight="1" x14ac:dyDescent="0.3">
      <c r="A261" s="393" t="s">
        <v>3842</v>
      </c>
      <c r="B261" s="394" t="s">
        <v>3462</v>
      </c>
      <c r="C261" s="394" t="s">
        <v>3350</v>
      </c>
      <c r="D261" s="394" t="s">
        <v>3472</v>
      </c>
      <c r="E261" s="394" t="s">
        <v>3473</v>
      </c>
      <c r="F261" s="397"/>
      <c r="G261" s="397"/>
      <c r="H261" s="397"/>
      <c r="I261" s="397"/>
      <c r="J261" s="397"/>
      <c r="K261" s="397"/>
      <c r="L261" s="397"/>
      <c r="M261" s="397"/>
      <c r="N261" s="397">
        <v>1</v>
      </c>
      <c r="O261" s="397">
        <v>106</v>
      </c>
      <c r="P261" s="410"/>
      <c r="Q261" s="398">
        <v>106</v>
      </c>
    </row>
    <row r="262" spans="1:17" ht="14.4" customHeight="1" x14ac:dyDescent="0.3">
      <c r="A262" s="393" t="s">
        <v>3842</v>
      </c>
      <c r="B262" s="394" t="s">
        <v>3462</v>
      </c>
      <c r="C262" s="394" t="s">
        <v>3350</v>
      </c>
      <c r="D262" s="394" t="s">
        <v>3474</v>
      </c>
      <c r="E262" s="394" t="s">
        <v>3475</v>
      </c>
      <c r="F262" s="397">
        <v>18</v>
      </c>
      <c r="G262" s="397">
        <v>5850</v>
      </c>
      <c r="H262" s="397">
        <v>1</v>
      </c>
      <c r="I262" s="397">
        <v>325</v>
      </c>
      <c r="J262" s="397">
        <v>22</v>
      </c>
      <c r="K262" s="397">
        <v>7194</v>
      </c>
      <c r="L262" s="397">
        <v>1.2297435897435898</v>
      </c>
      <c r="M262" s="397">
        <v>327</v>
      </c>
      <c r="N262" s="397">
        <v>23</v>
      </c>
      <c r="O262" s="397">
        <v>7521</v>
      </c>
      <c r="P262" s="410">
        <v>1.2856410256410256</v>
      </c>
      <c r="Q262" s="398">
        <v>327</v>
      </c>
    </row>
    <row r="263" spans="1:17" ht="14.4" customHeight="1" x14ac:dyDescent="0.3">
      <c r="A263" s="393" t="s">
        <v>3842</v>
      </c>
      <c r="B263" s="394" t="s">
        <v>3478</v>
      </c>
      <c r="C263" s="394" t="s">
        <v>3232</v>
      </c>
      <c r="D263" s="394" t="s">
        <v>3840</v>
      </c>
      <c r="E263" s="394" t="s">
        <v>3841</v>
      </c>
      <c r="F263" s="397">
        <v>7</v>
      </c>
      <c r="G263" s="397">
        <v>27160.31</v>
      </c>
      <c r="H263" s="397">
        <v>1</v>
      </c>
      <c r="I263" s="397">
        <v>3880.0442857142857</v>
      </c>
      <c r="J263" s="397"/>
      <c r="K263" s="397"/>
      <c r="L263" s="397"/>
      <c r="M263" s="397"/>
      <c r="N263" s="397"/>
      <c r="O263" s="397"/>
      <c r="P263" s="410"/>
      <c r="Q263" s="398"/>
    </row>
    <row r="264" spans="1:17" ht="14.4" customHeight="1" x14ac:dyDescent="0.3">
      <c r="A264" s="393" t="s">
        <v>3842</v>
      </c>
      <c r="B264" s="394" t="s">
        <v>3478</v>
      </c>
      <c r="C264" s="394" t="s">
        <v>3232</v>
      </c>
      <c r="D264" s="394" t="s">
        <v>3843</v>
      </c>
      <c r="E264" s="394" t="s">
        <v>3844</v>
      </c>
      <c r="F264" s="397">
        <v>0</v>
      </c>
      <c r="G264" s="397">
        <v>0</v>
      </c>
      <c r="H264" s="397"/>
      <c r="I264" s="397"/>
      <c r="J264" s="397"/>
      <c r="K264" s="397"/>
      <c r="L264" s="397"/>
      <c r="M264" s="397"/>
      <c r="N264" s="397"/>
      <c r="O264" s="397"/>
      <c r="P264" s="410"/>
      <c r="Q264" s="398"/>
    </row>
    <row r="265" spans="1:17" ht="14.4" customHeight="1" x14ac:dyDescent="0.3">
      <c r="A265" s="393" t="s">
        <v>3842</v>
      </c>
      <c r="B265" s="394" t="s">
        <v>3478</v>
      </c>
      <c r="C265" s="394" t="s">
        <v>3232</v>
      </c>
      <c r="D265" s="394" t="s">
        <v>3494</v>
      </c>
      <c r="E265" s="394" t="s">
        <v>3495</v>
      </c>
      <c r="F265" s="397">
        <v>0.2</v>
      </c>
      <c r="G265" s="397">
        <v>476.87</v>
      </c>
      <c r="H265" s="397">
        <v>1</v>
      </c>
      <c r="I265" s="397">
        <v>2384.35</v>
      </c>
      <c r="J265" s="397"/>
      <c r="K265" s="397"/>
      <c r="L265" s="397"/>
      <c r="M265" s="397"/>
      <c r="N265" s="397"/>
      <c r="O265" s="397"/>
      <c r="P265" s="410"/>
      <c r="Q265" s="398"/>
    </row>
    <row r="266" spans="1:17" ht="14.4" customHeight="1" x14ac:dyDescent="0.3">
      <c r="A266" s="393" t="s">
        <v>3842</v>
      </c>
      <c r="B266" s="394" t="s">
        <v>3478</v>
      </c>
      <c r="C266" s="394" t="s">
        <v>3232</v>
      </c>
      <c r="D266" s="394" t="s">
        <v>3465</v>
      </c>
      <c r="E266" s="394" t="s">
        <v>3466</v>
      </c>
      <c r="F266" s="397">
        <v>0.25</v>
      </c>
      <c r="G266" s="397">
        <v>167.96</v>
      </c>
      <c r="H266" s="397">
        <v>1</v>
      </c>
      <c r="I266" s="397">
        <v>671.84</v>
      </c>
      <c r="J266" s="397">
        <v>0.25</v>
      </c>
      <c r="K266" s="397">
        <v>174.35</v>
      </c>
      <c r="L266" s="397">
        <v>1.0380447725648962</v>
      </c>
      <c r="M266" s="397">
        <v>697.4</v>
      </c>
      <c r="N266" s="397"/>
      <c r="O266" s="397"/>
      <c r="P266" s="410"/>
      <c r="Q266" s="398"/>
    </row>
    <row r="267" spans="1:17" ht="14.4" customHeight="1" x14ac:dyDescent="0.3">
      <c r="A267" s="393" t="s">
        <v>3842</v>
      </c>
      <c r="B267" s="394" t="s">
        <v>3478</v>
      </c>
      <c r="C267" s="394" t="s">
        <v>3232</v>
      </c>
      <c r="D267" s="394" t="s">
        <v>1425</v>
      </c>
      <c r="E267" s="394" t="s">
        <v>3507</v>
      </c>
      <c r="F267" s="397">
        <v>2</v>
      </c>
      <c r="G267" s="397">
        <v>13190</v>
      </c>
      <c r="H267" s="397">
        <v>1</v>
      </c>
      <c r="I267" s="397">
        <v>6595</v>
      </c>
      <c r="J267" s="397"/>
      <c r="K267" s="397"/>
      <c r="L267" s="397"/>
      <c r="M267" s="397"/>
      <c r="N267" s="397"/>
      <c r="O267" s="397"/>
      <c r="P267" s="410"/>
      <c r="Q267" s="398"/>
    </row>
    <row r="268" spans="1:17" ht="14.4" customHeight="1" x14ac:dyDescent="0.3">
      <c r="A268" s="393" t="s">
        <v>3842</v>
      </c>
      <c r="B268" s="394" t="s">
        <v>3478</v>
      </c>
      <c r="C268" s="394" t="s">
        <v>3232</v>
      </c>
      <c r="D268" s="394" t="s">
        <v>3510</v>
      </c>
      <c r="E268" s="394" t="s">
        <v>3511</v>
      </c>
      <c r="F268" s="397"/>
      <c r="G268" s="397"/>
      <c r="H268" s="397"/>
      <c r="I268" s="397"/>
      <c r="J268" s="397">
        <v>0.2</v>
      </c>
      <c r="K268" s="397">
        <v>127.79</v>
      </c>
      <c r="L268" s="397"/>
      <c r="M268" s="397">
        <v>638.95000000000005</v>
      </c>
      <c r="N268" s="397"/>
      <c r="O268" s="397"/>
      <c r="P268" s="410"/>
      <c r="Q268" s="398"/>
    </row>
    <row r="269" spans="1:17" ht="14.4" customHeight="1" x14ac:dyDescent="0.3">
      <c r="A269" s="393" t="s">
        <v>3842</v>
      </c>
      <c r="B269" s="394" t="s">
        <v>3478</v>
      </c>
      <c r="C269" s="394" t="s">
        <v>3232</v>
      </c>
      <c r="D269" s="394" t="s">
        <v>3827</v>
      </c>
      <c r="E269" s="394" t="s">
        <v>3828</v>
      </c>
      <c r="F269" s="397">
        <v>2</v>
      </c>
      <c r="G269" s="397">
        <v>202.68</v>
      </c>
      <c r="H269" s="397">
        <v>1</v>
      </c>
      <c r="I269" s="397">
        <v>101.34</v>
      </c>
      <c r="J269" s="397"/>
      <c r="K269" s="397"/>
      <c r="L269" s="397"/>
      <c r="M269" s="397"/>
      <c r="N269" s="397"/>
      <c r="O269" s="397"/>
      <c r="P269" s="410"/>
      <c r="Q269" s="398"/>
    </row>
    <row r="270" spans="1:17" ht="14.4" customHeight="1" x14ac:dyDescent="0.3">
      <c r="A270" s="393" t="s">
        <v>3842</v>
      </c>
      <c r="B270" s="394" t="s">
        <v>3478</v>
      </c>
      <c r="C270" s="394" t="s">
        <v>3232</v>
      </c>
      <c r="D270" s="394" t="s">
        <v>3524</v>
      </c>
      <c r="E270" s="394" t="s">
        <v>3525</v>
      </c>
      <c r="F270" s="397">
        <v>0.1</v>
      </c>
      <c r="G270" s="397">
        <v>11.17</v>
      </c>
      <c r="H270" s="397">
        <v>1</v>
      </c>
      <c r="I270" s="397">
        <v>111.69999999999999</v>
      </c>
      <c r="J270" s="397"/>
      <c r="K270" s="397"/>
      <c r="L270" s="397"/>
      <c r="M270" s="397"/>
      <c r="N270" s="397"/>
      <c r="O270" s="397"/>
      <c r="P270" s="410"/>
      <c r="Q270" s="398"/>
    </row>
    <row r="271" spans="1:17" ht="14.4" customHeight="1" x14ac:dyDescent="0.3">
      <c r="A271" s="393" t="s">
        <v>3842</v>
      </c>
      <c r="B271" s="394" t="s">
        <v>3478</v>
      </c>
      <c r="C271" s="394" t="s">
        <v>3232</v>
      </c>
      <c r="D271" s="394" t="s">
        <v>3845</v>
      </c>
      <c r="E271" s="394" t="s">
        <v>3846</v>
      </c>
      <c r="F271" s="397"/>
      <c r="G271" s="397"/>
      <c r="H271" s="397"/>
      <c r="I271" s="397"/>
      <c r="J271" s="397">
        <v>0.1</v>
      </c>
      <c r="K271" s="397">
        <v>8.9</v>
      </c>
      <c r="L271" s="397"/>
      <c r="M271" s="397">
        <v>89</v>
      </c>
      <c r="N271" s="397"/>
      <c r="O271" s="397"/>
      <c r="P271" s="410"/>
      <c r="Q271" s="398"/>
    </row>
    <row r="272" spans="1:17" ht="14.4" customHeight="1" x14ac:dyDescent="0.3">
      <c r="A272" s="393" t="s">
        <v>3842</v>
      </c>
      <c r="B272" s="394" t="s">
        <v>3478</v>
      </c>
      <c r="C272" s="394" t="s">
        <v>3232</v>
      </c>
      <c r="D272" s="394" t="s">
        <v>3438</v>
      </c>
      <c r="E272" s="394" t="s">
        <v>3439</v>
      </c>
      <c r="F272" s="397">
        <v>1.8</v>
      </c>
      <c r="G272" s="397">
        <v>115.98</v>
      </c>
      <c r="H272" s="397">
        <v>1</v>
      </c>
      <c r="I272" s="397">
        <v>64.433333333333337</v>
      </c>
      <c r="J272" s="397"/>
      <c r="K272" s="397"/>
      <c r="L272" s="397"/>
      <c r="M272" s="397"/>
      <c r="N272" s="397"/>
      <c r="O272" s="397"/>
      <c r="P272" s="410"/>
      <c r="Q272" s="398"/>
    </row>
    <row r="273" spans="1:17" ht="14.4" customHeight="1" x14ac:dyDescent="0.3">
      <c r="A273" s="393" t="s">
        <v>3842</v>
      </c>
      <c r="B273" s="394" t="s">
        <v>3478</v>
      </c>
      <c r="C273" s="394" t="s">
        <v>3232</v>
      </c>
      <c r="D273" s="394" t="s">
        <v>3847</v>
      </c>
      <c r="E273" s="394" t="s">
        <v>3848</v>
      </c>
      <c r="F273" s="397">
        <v>0</v>
      </c>
      <c r="G273" s="397">
        <v>0</v>
      </c>
      <c r="H273" s="397"/>
      <c r="I273" s="397"/>
      <c r="J273" s="397"/>
      <c r="K273" s="397"/>
      <c r="L273" s="397"/>
      <c r="M273" s="397"/>
      <c r="N273" s="397"/>
      <c r="O273" s="397"/>
      <c r="P273" s="410"/>
      <c r="Q273" s="398"/>
    </row>
    <row r="274" spans="1:17" ht="14.4" customHeight="1" x14ac:dyDescent="0.3">
      <c r="A274" s="393" t="s">
        <v>3842</v>
      </c>
      <c r="B274" s="394" t="s">
        <v>3478</v>
      </c>
      <c r="C274" s="394" t="s">
        <v>3232</v>
      </c>
      <c r="D274" s="394" t="s">
        <v>3346</v>
      </c>
      <c r="E274" s="394" t="s">
        <v>3347</v>
      </c>
      <c r="F274" s="397">
        <v>0.9</v>
      </c>
      <c r="G274" s="397">
        <v>1065.8100000000002</v>
      </c>
      <c r="H274" s="397">
        <v>1</v>
      </c>
      <c r="I274" s="397">
        <v>1184.2333333333336</v>
      </c>
      <c r="J274" s="397">
        <v>0.4</v>
      </c>
      <c r="K274" s="397">
        <v>300.12</v>
      </c>
      <c r="L274" s="397">
        <v>0.28158865088524215</v>
      </c>
      <c r="M274" s="397">
        <v>750.3</v>
      </c>
      <c r="N274" s="397"/>
      <c r="O274" s="397"/>
      <c r="P274" s="410"/>
      <c r="Q274" s="398"/>
    </row>
    <row r="275" spans="1:17" ht="14.4" customHeight="1" x14ac:dyDescent="0.3">
      <c r="A275" s="393" t="s">
        <v>3842</v>
      </c>
      <c r="B275" s="394" t="s">
        <v>3478</v>
      </c>
      <c r="C275" s="394" t="s">
        <v>3232</v>
      </c>
      <c r="D275" s="394" t="s">
        <v>3849</v>
      </c>
      <c r="E275" s="394" t="s">
        <v>3850</v>
      </c>
      <c r="F275" s="397"/>
      <c r="G275" s="397"/>
      <c r="H275" s="397"/>
      <c r="I275" s="397"/>
      <c r="J275" s="397">
        <v>2</v>
      </c>
      <c r="K275" s="397">
        <v>1506.6</v>
      </c>
      <c r="L275" s="397"/>
      <c r="M275" s="397">
        <v>753.3</v>
      </c>
      <c r="N275" s="397"/>
      <c r="O275" s="397"/>
      <c r="P275" s="410"/>
      <c r="Q275" s="398"/>
    </row>
    <row r="276" spans="1:17" ht="14.4" customHeight="1" x14ac:dyDescent="0.3">
      <c r="A276" s="393" t="s">
        <v>3842</v>
      </c>
      <c r="B276" s="394" t="s">
        <v>3478</v>
      </c>
      <c r="C276" s="394" t="s">
        <v>3541</v>
      </c>
      <c r="D276" s="394" t="s">
        <v>3542</v>
      </c>
      <c r="E276" s="394" t="s">
        <v>3543</v>
      </c>
      <c r="F276" s="397">
        <v>30</v>
      </c>
      <c r="G276" s="397">
        <v>53464.799999999988</v>
      </c>
      <c r="H276" s="397">
        <v>1</v>
      </c>
      <c r="I276" s="397">
        <v>1782.1599999999996</v>
      </c>
      <c r="J276" s="397">
        <v>6</v>
      </c>
      <c r="K276" s="397">
        <v>10786.32</v>
      </c>
      <c r="L276" s="397">
        <v>0.20174619562777757</v>
      </c>
      <c r="M276" s="397">
        <v>1797.72</v>
      </c>
      <c r="N276" s="397">
        <v>22</v>
      </c>
      <c r="O276" s="397">
        <v>41042.759999999995</v>
      </c>
      <c r="P276" s="410">
        <v>0.76765946940790952</v>
      </c>
      <c r="Q276" s="398">
        <v>1865.5799999999997</v>
      </c>
    </row>
    <row r="277" spans="1:17" ht="14.4" customHeight="1" x14ac:dyDescent="0.3">
      <c r="A277" s="393" t="s">
        <v>3842</v>
      </c>
      <c r="B277" s="394" t="s">
        <v>3478</v>
      </c>
      <c r="C277" s="394" t="s">
        <v>3541</v>
      </c>
      <c r="D277" s="394" t="s">
        <v>3544</v>
      </c>
      <c r="E277" s="394" t="s">
        <v>3545</v>
      </c>
      <c r="F277" s="397"/>
      <c r="G277" s="397"/>
      <c r="H277" s="397"/>
      <c r="I277" s="397"/>
      <c r="J277" s="397">
        <v>1</v>
      </c>
      <c r="K277" s="397">
        <v>7804.21</v>
      </c>
      <c r="L277" s="397"/>
      <c r="M277" s="397">
        <v>7804.21</v>
      </c>
      <c r="N277" s="397"/>
      <c r="O277" s="397"/>
      <c r="P277" s="410"/>
      <c r="Q277" s="398"/>
    </row>
    <row r="278" spans="1:17" ht="14.4" customHeight="1" x14ac:dyDescent="0.3">
      <c r="A278" s="393" t="s">
        <v>3842</v>
      </c>
      <c r="B278" s="394" t="s">
        <v>3478</v>
      </c>
      <c r="C278" s="394" t="s">
        <v>3541</v>
      </c>
      <c r="D278" s="394" t="s">
        <v>3546</v>
      </c>
      <c r="E278" s="394" t="s">
        <v>3547</v>
      </c>
      <c r="F278" s="397">
        <v>17</v>
      </c>
      <c r="G278" s="397">
        <v>14615.24</v>
      </c>
      <c r="H278" s="397">
        <v>1</v>
      </c>
      <c r="I278" s="397">
        <v>859.72</v>
      </c>
      <c r="J278" s="397">
        <v>2</v>
      </c>
      <c r="K278" s="397">
        <v>1777.82</v>
      </c>
      <c r="L278" s="397">
        <v>0.12164151940029722</v>
      </c>
      <c r="M278" s="397">
        <v>888.91</v>
      </c>
      <c r="N278" s="397">
        <v>15</v>
      </c>
      <c r="O278" s="397">
        <v>13883.55</v>
      </c>
      <c r="P278" s="410">
        <v>0.94993650463488788</v>
      </c>
      <c r="Q278" s="398">
        <v>925.56999999999994</v>
      </c>
    </row>
    <row r="279" spans="1:17" ht="14.4" customHeight="1" x14ac:dyDescent="0.3">
      <c r="A279" s="393" t="s">
        <v>3842</v>
      </c>
      <c r="B279" s="394" t="s">
        <v>3478</v>
      </c>
      <c r="C279" s="394" t="s">
        <v>3350</v>
      </c>
      <c r="D279" s="394" t="s">
        <v>3554</v>
      </c>
      <c r="E279" s="394" t="s">
        <v>3555</v>
      </c>
      <c r="F279" s="397">
        <v>217</v>
      </c>
      <c r="G279" s="397">
        <v>40579</v>
      </c>
      <c r="H279" s="397">
        <v>1</v>
      </c>
      <c r="I279" s="397">
        <v>187</v>
      </c>
      <c r="J279" s="397">
        <v>201</v>
      </c>
      <c r="K279" s="397">
        <v>38793</v>
      </c>
      <c r="L279" s="397">
        <v>0.95598708691687817</v>
      </c>
      <c r="M279" s="397">
        <v>193</v>
      </c>
      <c r="N279" s="397">
        <v>130</v>
      </c>
      <c r="O279" s="397">
        <v>25220</v>
      </c>
      <c r="P279" s="410">
        <v>0.62150373345819265</v>
      </c>
      <c r="Q279" s="398">
        <v>194</v>
      </c>
    </row>
    <row r="280" spans="1:17" ht="14.4" customHeight="1" x14ac:dyDescent="0.3">
      <c r="A280" s="393" t="s">
        <v>3842</v>
      </c>
      <c r="B280" s="394" t="s">
        <v>3478</v>
      </c>
      <c r="C280" s="394" t="s">
        <v>3350</v>
      </c>
      <c r="D280" s="394" t="s">
        <v>3450</v>
      </c>
      <c r="E280" s="394" t="s">
        <v>3451</v>
      </c>
      <c r="F280" s="397">
        <v>17</v>
      </c>
      <c r="G280" s="397">
        <v>14450</v>
      </c>
      <c r="H280" s="397">
        <v>1</v>
      </c>
      <c r="I280" s="397">
        <v>850</v>
      </c>
      <c r="J280" s="397">
        <v>14</v>
      </c>
      <c r="K280" s="397">
        <v>11928</v>
      </c>
      <c r="L280" s="397">
        <v>0.82546712802768163</v>
      </c>
      <c r="M280" s="397">
        <v>852</v>
      </c>
      <c r="N280" s="397">
        <v>14</v>
      </c>
      <c r="O280" s="397">
        <v>9842</v>
      </c>
      <c r="P280" s="410">
        <v>0.68110726643598618</v>
      </c>
      <c r="Q280" s="398">
        <v>703</v>
      </c>
    </row>
    <row r="281" spans="1:17" ht="14.4" customHeight="1" x14ac:dyDescent="0.3">
      <c r="A281" s="393" t="s">
        <v>3842</v>
      </c>
      <c r="B281" s="394" t="s">
        <v>3478</v>
      </c>
      <c r="C281" s="394" t="s">
        <v>3350</v>
      </c>
      <c r="D281" s="394" t="s">
        <v>3558</v>
      </c>
      <c r="E281" s="394" t="s">
        <v>3559</v>
      </c>
      <c r="F281" s="397">
        <v>14</v>
      </c>
      <c r="G281" s="397">
        <v>2562</v>
      </c>
      <c r="H281" s="397">
        <v>1</v>
      </c>
      <c r="I281" s="397">
        <v>183</v>
      </c>
      <c r="J281" s="397">
        <v>13</v>
      </c>
      <c r="K281" s="397">
        <v>2405</v>
      </c>
      <c r="L281" s="397">
        <v>0.93871975019516007</v>
      </c>
      <c r="M281" s="397">
        <v>185</v>
      </c>
      <c r="N281" s="397">
        <v>8</v>
      </c>
      <c r="O281" s="397">
        <v>1480</v>
      </c>
      <c r="P281" s="410">
        <v>0.57767369242779076</v>
      </c>
      <c r="Q281" s="398">
        <v>185</v>
      </c>
    </row>
    <row r="282" spans="1:17" ht="14.4" customHeight="1" x14ac:dyDescent="0.3">
      <c r="A282" s="393" t="s">
        <v>3842</v>
      </c>
      <c r="B282" s="394" t="s">
        <v>3478</v>
      </c>
      <c r="C282" s="394" t="s">
        <v>3350</v>
      </c>
      <c r="D282" s="394" t="s">
        <v>3824</v>
      </c>
      <c r="E282" s="394" t="s">
        <v>3825</v>
      </c>
      <c r="F282" s="397">
        <v>9</v>
      </c>
      <c r="G282" s="397">
        <v>9819</v>
      </c>
      <c r="H282" s="397">
        <v>1</v>
      </c>
      <c r="I282" s="397">
        <v>1091</v>
      </c>
      <c r="J282" s="397">
        <v>4</v>
      </c>
      <c r="K282" s="397">
        <v>4372</v>
      </c>
      <c r="L282" s="397">
        <v>0.44525919136368264</v>
      </c>
      <c r="M282" s="397">
        <v>1093</v>
      </c>
      <c r="N282" s="397">
        <v>7</v>
      </c>
      <c r="O282" s="397">
        <v>7938</v>
      </c>
      <c r="P282" s="410">
        <v>0.80843263061411552</v>
      </c>
      <c r="Q282" s="398">
        <v>1134</v>
      </c>
    </row>
    <row r="283" spans="1:17" ht="14.4" customHeight="1" x14ac:dyDescent="0.3">
      <c r="A283" s="393" t="s">
        <v>3842</v>
      </c>
      <c r="B283" s="394" t="s">
        <v>3478</v>
      </c>
      <c r="C283" s="394" t="s">
        <v>3350</v>
      </c>
      <c r="D283" s="394" t="s">
        <v>3385</v>
      </c>
      <c r="E283" s="394" t="s">
        <v>3386</v>
      </c>
      <c r="F283" s="397">
        <v>3</v>
      </c>
      <c r="G283" s="397">
        <v>225</v>
      </c>
      <c r="H283" s="397">
        <v>1</v>
      </c>
      <c r="I283" s="397">
        <v>75</v>
      </c>
      <c r="J283" s="397">
        <v>2</v>
      </c>
      <c r="K283" s="397">
        <v>150</v>
      </c>
      <c r="L283" s="397">
        <v>0.66666666666666663</v>
      </c>
      <c r="M283" s="397">
        <v>75</v>
      </c>
      <c r="N283" s="397">
        <v>2</v>
      </c>
      <c r="O283" s="397">
        <v>162</v>
      </c>
      <c r="P283" s="410">
        <v>0.72</v>
      </c>
      <c r="Q283" s="398">
        <v>81</v>
      </c>
    </row>
    <row r="284" spans="1:17" ht="14.4" customHeight="1" x14ac:dyDescent="0.3">
      <c r="A284" s="393" t="s">
        <v>3842</v>
      </c>
      <c r="B284" s="394" t="s">
        <v>3478</v>
      </c>
      <c r="C284" s="394" t="s">
        <v>3350</v>
      </c>
      <c r="D284" s="394" t="s">
        <v>3389</v>
      </c>
      <c r="E284" s="394" t="s">
        <v>3390</v>
      </c>
      <c r="F284" s="397">
        <v>21</v>
      </c>
      <c r="G284" s="397">
        <v>1218</v>
      </c>
      <c r="H284" s="397">
        <v>1</v>
      </c>
      <c r="I284" s="397">
        <v>58</v>
      </c>
      <c r="J284" s="397">
        <v>22</v>
      </c>
      <c r="K284" s="397">
        <v>1276</v>
      </c>
      <c r="L284" s="397">
        <v>1.0476190476190477</v>
      </c>
      <c r="M284" s="397">
        <v>58</v>
      </c>
      <c r="N284" s="397">
        <v>24</v>
      </c>
      <c r="O284" s="397">
        <v>1344</v>
      </c>
      <c r="P284" s="410">
        <v>1.103448275862069</v>
      </c>
      <c r="Q284" s="398">
        <v>56</v>
      </c>
    </row>
    <row r="285" spans="1:17" ht="14.4" customHeight="1" x14ac:dyDescent="0.3">
      <c r="A285" s="393" t="s">
        <v>3842</v>
      </c>
      <c r="B285" s="394" t="s">
        <v>3478</v>
      </c>
      <c r="C285" s="394" t="s">
        <v>3350</v>
      </c>
      <c r="D285" s="394" t="s">
        <v>3393</v>
      </c>
      <c r="E285" s="394" t="s">
        <v>3394</v>
      </c>
      <c r="F285" s="397">
        <v>5</v>
      </c>
      <c r="G285" s="397">
        <v>170</v>
      </c>
      <c r="H285" s="397">
        <v>1</v>
      </c>
      <c r="I285" s="397">
        <v>34</v>
      </c>
      <c r="J285" s="397">
        <v>1</v>
      </c>
      <c r="K285" s="397">
        <v>34</v>
      </c>
      <c r="L285" s="397">
        <v>0.2</v>
      </c>
      <c r="M285" s="397">
        <v>34</v>
      </c>
      <c r="N285" s="397">
        <v>4</v>
      </c>
      <c r="O285" s="397">
        <v>136</v>
      </c>
      <c r="P285" s="410">
        <v>0.8</v>
      </c>
      <c r="Q285" s="398">
        <v>34</v>
      </c>
    </row>
    <row r="286" spans="1:17" ht="14.4" customHeight="1" x14ac:dyDescent="0.3">
      <c r="A286" s="393" t="s">
        <v>3842</v>
      </c>
      <c r="B286" s="394" t="s">
        <v>3478</v>
      </c>
      <c r="C286" s="394" t="s">
        <v>3350</v>
      </c>
      <c r="D286" s="394" t="s">
        <v>3476</v>
      </c>
      <c r="E286" s="394" t="s">
        <v>3477</v>
      </c>
      <c r="F286" s="397">
        <v>2</v>
      </c>
      <c r="G286" s="397">
        <v>554</v>
      </c>
      <c r="H286" s="397">
        <v>1</v>
      </c>
      <c r="I286" s="397">
        <v>277</v>
      </c>
      <c r="J286" s="397"/>
      <c r="K286" s="397"/>
      <c r="L286" s="397"/>
      <c r="M286" s="397"/>
      <c r="N286" s="397"/>
      <c r="O286" s="397"/>
      <c r="P286" s="410"/>
      <c r="Q286" s="398"/>
    </row>
    <row r="287" spans="1:17" ht="14.4" customHeight="1" x14ac:dyDescent="0.3">
      <c r="A287" s="393" t="s">
        <v>3842</v>
      </c>
      <c r="B287" s="394" t="s">
        <v>3478</v>
      </c>
      <c r="C287" s="394" t="s">
        <v>3350</v>
      </c>
      <c r="D287" s="394" t="s">
        <v>3566</v>
      </c>
      <c r="E287" s="394" t="s">
        <v>3567</v>
      </c>
      <c r="F287" s="397">
        <v>99</v>
      </c>
      <c r="G287" s="397">
        <v>24552</v>
      </c>
      <c r="H287" s="397">
        <v>1</v>
      </c>
      <c r="I287" s="397">
        <v>248</v>
      </c>
      <c r="J287" s="397">
        <v>90</v>
      </c>
      <c r="K287" s="397">
        <v>22410</v>
      </c>
      <c r="L287" s="397">
        <v>0.91275659824046917</v>
      </c>
      <c r="M287" s="397">
        <v>249</v>
      </c>
      <c r="N287" s="397">
        <v>98</v>
      </c>
      <c r="O287" s="397">
        <v>22736</v>
      </c>
      <c r="P287" s="410">
        <v>0.92603453893776477</v>
      </c>
      <c r="Q287" s="398">
        <v>232</v>
      </c>
    </row>
    <row r="288" spans="1:17" ht="14.4" customHeight="1" x14ac:dyDescent="0.3">
      <c r="A288" s="393" t="s">
        <v>3842</v>
      </c>
      <c r="B288" s="394" t="s">
        <v>3478</v>
      </c>
      <c r="C288" s="394" t="s">
        <v>3350</v>
      </c>
      <c r="D288" s="394" t="s">
        <v>3581</v>
      </c>
      <c r="E288" s="394" t="s">
        <v>3582</v>
      </c>
      <c r="F288" s="397">
        <v>1</v>
      </c>
      <c r="G288" s="397">
        <v>197</v>
      </c>
      <c r="H288" s="397">
        <v>1</v>
      </c>
      <c r="I288" s="397">
        <v>197</v>
      </c>
      <c r="J288" s="397"/>
      <c r="K288" s="397"/>
      <c r="L288" s="397"/>
      <c r="M288" s="397"/>
      <c r="N288" s="397"/>
      <c r="O288" s="397"/>
      <c r="P288" s="410"/>
      <c r="Q288" s="398"/>
    </row>
    <row r="289" spans="1:17" ht="14.4" customHeight="1" x14ac:dyDescent="0.3">
      <c r="A289" s="393" t="s">
        <v>3842</v>
      </c>
      <c r="B289" s="394" t="s">
        <v>3478</v>
      </c>
      <c r="C289" s="394" t="s">
        <v>3350</v>
      </c>
      <c r="D289" s="394" t="s">
        <v>3696</v>
      </c>
      <c r="E289" s="394" t="s">
        <v>3697</v>
      </c>
      <c r="F289" s="397"/>
      <c r="G289" s="397"/>
      <c r="H289" s="397"/>
      <c r="I289" s="397"/>
      <c r="J289" s="397">
        <v>1</v>
      </c>
      <c r="K289" s="397">
        <v>148</v>
      </c>
      <c r="L289" s="397"/>
      <c r="M289" s="397">
        <v>148</v>
      </c>
      <c r="N289" s="397"/>
      <c r="O289" s="397"/>
      <c r="P289" s="410"/>
      <c r="Q289" s="398"/>
    </row>
    <row r="290" spans="1:17" ht="14.4" customHeight="1" x14ac:dyDescent="0.3">
      <c r="A290" s="393" t="s">
        <v>3842</v>
      </c>
      <c r="B290" s="394" t="s">
        <v>3478</v>
      </c>
      <c r="C290" s="394" t="s">
        <v>3350</v>
      </c>
      <c r="D290" s="394" t="s">
        <v>3700</v>
      </c>
      <c r="E290" s="394" t="s">
        <v>3701</v>
      </c>
      <c r="F290" s="397"/>
      <c r="G290" s="397"/>
      <c r="H290" s="397"/>
      <c r="I290" s="397"/>
      <c r="J290" s="397">
        <v>1</v>
      </c>
      <c r="K290" s="397">
        <v>222</v>
      </c>
      <c r="L290" s="397"/>
      <c r="M290" s="397">
        <v>222</v>
      </c>
      <c r="N290" s="397"/>
      <c r="O290" s="397"/>
      <c r="P290" s="410"/>
      <c r="Q290" s="398"/>
    </row>
    <row r="291" spans="1:17" ht="14.4" customHeight="1" x14ac:dyDescent="0.3">
      <c r="A291" s="393" t="s">
        <v>3842</v>
      </c>
      <c r="B291" s="394" t="s">
        <v>3478</v>
      </c>
      <c r="C291" s="394" t="s">
        <v>3350</v>
      </c>
      <c r="D291" s="394" t="s">
        <v>3728</v>
      </c>
      <c r="E291" s="394" t="s">
        <v>3729</v>
      </c>
      <c r="F291" s="397"/>
      <c r="G291" s="397"/>
      <c r="H291" s="397"/>
      <c r="I291" s="397"/>
      <c r="J291" s="397">
        <v>1</v>
      </c>
      <c r="K291" s="397">
        <v>111</v>
      </c>
      <c r="L291" s="397"/>
      <c r="M291" s="397">
        <v>111</v>
      </c>
      <c r="N291" s="397"/>
      <c r="O291" s="397"/>
      <c r="P291" s="410"/>
      <c r="Q291" s="398"/>
    </row>
    <row r="292" spans="1:17" ht="14.4" customHeight="1" x14ac:dyDescent="0.3">
      <c r="A292" s="393" t="s">
        <v>3842</v>
      </c>
      <c r="B292" s="394" t="s">
        <v>3478</v>
      </c>
      <c r="C292" s="394" t="s">
        <v>3350</v>
      </c>
      <c r="D292" s="394" t="s">
        <v>3591</v>
      </c>
      <c r="E292" s="394" t="s">
        <v>3592</v>
      </c>
      <c r="F292" s="397">
        <v>4</v>
      </c>
      <c r="G292" s="397">
        <v>1636</v>
      </c>
      <c r="H292" s="397">
        <v>1</v>
      </c>
      <c r="I292" s="397">
        <v>409</v>
      </c>
      <c r="J292" s="397">
        <v>1</v>
      </c>
      <c r="K292" s="397">
        <v>410</v>
      </c>
      <c r="L292" s="397">
        <v>0.2506112469437653</v>
      </c>
      <c r="M292" s="397">
        <v>410</v>
      </c>
      <c r="N292" s="397">
        <v>2</v>
      </c>
      <c r="O292" s="397">
        <v>822</v>
      </c>
      <c r="P292" s="410">
        <v>0.50244498777506108</v>
      </c>
      <c r="Q292" s="398">
        <v>411</v>
      </c>
    </row>
    <row r="293" spans="1:17" ht="14.4" customHeight="1" x14ac:dyDescent="0.3">
      <c r="A293" s="393" t="s">
        <v>3842</v>
      </c>
      <c r="B293" s="394" t="s">
        <v>3478</v>
      </c>
      <c r="C293" s="394" t="s">
        <v>3350</v>
      </c>
      <c r="D293" s="394" t="s">
        <v>3595</v>
      </c>
      <c r="E293" s="394" t="s">
        <v>3594</v>
      </c>
      <c r="F293" s="397">
        <v>3</v>
      </c>
      <c r="G293" s="397">
        <v>1989</v>
      </c>
      <c r="H293" s="397">
        <v>1</v>
      </c>
      <c r="I293" s="397">
        <v>663</v>
      </c>
      <c r="J293" s="397">
        <v>7</v>
      </c>
      <c r="K293" s="397">
        <v>4655</v>
      </c>
      <c r="L293" s="397">
        <v>2.3403720462543993</v>
      </c>
      <c r="M293" s="397">
        <v>665</v>
      </c>
      <c r="N293" s="397">
        <v>6</v>
      </c>
      <c r="O293" s="397">
        <v>4008</v>
      </c>
      <c r="P293" s="410">
        <v>2.0150829562594268</v>
      </c>
      <c r="Q293" s="398">
        <v>668</v>
      </c>
    </row>
    <row r="294" spans="1:17" ht="14.4" customHeight="1" x14ac:dyDescent="0.3">
      <c r="A294" s="393" t="s">
        <v>3842</v>
      </c>
      <c r="B294" s="394" t="s">
        <v>3478</v>
      </c>
      <c r="C294" s="394" t="s">
        <v>3350</v>
      </c>
      <c r="D294" s="394" t="s">
        <v>3399</v>
      </c>
      <c r="E294" s="394" t="s">
        <v>3400</v>
      </c>
      <c r="F294" s="397">
        <v>32</v>
      </c>
      <c r="G294" s="397">
        <v>10336</v>
      </c>
      <c r="H294" s="397">
        <v>1</v>
      </c>
      <c r="I294" s="397">
        <v>323</v>
      </c>
      <c r="J294" s="397">
        <v>31</v>
      </c>
      <c r="K294" s="397">
        <v>10044</v>
      </c>
      <c r="L294" s="397">
        <v>0.97174922600619196</v>
      </c>
      <c r="M294" s="397">
        <v>324</v>
      </c>
      <c r="N294" s="397">
        <v>36</v>
      </c>
      <c r="O294" s="397">
        <v>11700</v>
      </c>
      <c r="P294" s="410">
        <v>1.1319659442724459</v>
      </c>
      <c r="Q294" s="398">
        <v>325</v>
      </c>
    </row>
    <row r="295" spans="1:17" ht="14.4" customHeight="1" x14ac:dyDescent="0.3">
      <c r="A295" s="393" t="s">
        <v>3842</v>
      </c>
      <c r="B295" s="394" t="s">
        <v>3478</v>
      </c>
      <c r="C295" s="394" t="s">
        <v>3350</v>
      </c>
      <c r="D295" s="394" t="s">
        <v>3783</v>
      </c>
      <c r="E295" s="394" t="s">
        <v>3784</v>
      </c>
      <c r="F295" s="397"/>
      <c r="G295" s="397"/>
      <c r="H295" s="397"/>
      <c r="I295" s="397"/>
      <c r="J295" s="397"/>
      <c r="K295" s="397"/>
      <c r="L295" s="397"/>
      <c r="M295" s="397"/>
      <c r="N295" s="397">
        <v>1</v>
      </c>
      <c r="O295" s="397">
        <v>303</v>
      </c>
      <c r="P295" s="410"/>
      <c r="Q295" s="398">
        <v>303</v>
      </c>
    </row>
    <row r="296" spans="1:17" ht="14.4" customHeight="1" x14ac:dyDescent="0.3">
      <c r="A296" s="393" t="s">
        <v>3842</v>
      </c>
      <c r="B296" s="394" t="s">
        <v>3478</v>
      </c>
      <c r="C296" s="394" t="s">
        <v>3350</v>
      </c>
      <c r="D296" s="394" t="s">
        <v>3610</v>
      </c>
      <c r="E296" s="394" t="s">
        <v>3611</v>
      </c>
      <c r="F296" s="397">
        <v>614</v>
      </c>
      <c r="G296" s="397">
        <v>67540</v>
      </c>
      <c r="H296" s="397">
        <v>1</v>
      </c>
      <c r="I296" s="397">
        <v>110</v>
      </c>
      <c r="J296" s="397">
        <v>566</v>
      </c>
      <c r="K296" s="397">
        <v>62826</v>
      </c>
      <c r="L296" s="397">
        <v>0.93020432336393244</v>
      </c>
      <c r="M296" s="397">
        <v>111</v>
      </c>
      <c r="N296" s="397">
        <v>523</v>
      </c>
      <c r="O296" s="397">
        <v>58576</v>
      </c>
      <c r="P296" s="410">
        <v>0.86727864968907309</v>
      </c>
      <c r="Q296" s="398">
        <v>112</v>
      </c>
    </row>
    <row r="297" spans="1:17" ht="14.4" customHeight="1" x14ac:dyDescent="0.3">
      <c r="A297" s="393" t="s">
        <v>3842</v>
      </c>
      <c r="B297" s="394" t="s">
        <v>3478</v>
      </c>
      <c r="C297" s="394" t="s">
        <v>3350</v>
      </c>
      <c r="D297" s="394" t="s">
        <v>3612</v>
      </c>
      <c r="E297" s="394" t="s">
        <v>3613</v>
      </c>
      <c r="F297" s="397">
        <v>1</v>
      </c>
      <c r="G297" s="397">
        <v>294</v>
      </c>
      <c r="H297" s="397">
        <v>1</v>
      </c>
      <c r="I297" s="397">
        <v>294</v>
      </c>
      <c r="J297" s="397"/>
      <c r="K297" s="397"/>
      <c r="L297" s="397"/>
      <c r="M297" s="397"/>
      <c r="N297" s="397">
        <v>4</v>
      </c>
      <c r="O297" s="397">
        <v>1184</v>
      </c>
      <c r="P297" s="410">
        <v>4.0272108843537415</v>
      </c>
      <c r="Q297" s="398">
        <v>296</v>
      </c>
    </row>
    <row r="298" spans="1:17" ht="14.4" customHeight="1" x14ac:dyDescent="0.3">
      <c r="A298" s="393" t="s">
        <v>3842</v>
      </c>
      <c r="B298" s="394" t="s">
        <v>3478</v>
      </c>
      <c r="C298" s="394" t="s">
        <v>3350</v>
      </c>
      <c r="D298" s="394" t="s">
        <v>3616</v>
      </c>
      <c r="E298" s="394" t="s">
        <v>3617</v>
      </c>
      <c r="F298" s="397">
        <v>453</v>
      </c>
      <c r="G298" s="397">
        <v>305775</v>
      </c>
      <c r="H298" s="397">
        <v>1</v>
      </c>
      <c r="I298" s="397">
        <v>675</v>
      </c>
      <c r="J298" s="397">
        <v>393</v>
      </c>
      <c r="K298" s="397">
        <v>265668</v>
      </c>
      <c r="L298" s="397">
        <v>0.86883492764287462</v>
      </c>
      <c r="M298" s="397">
        <v>676</v>
      </c>
      <c r="N298" s="397">
        <v>441</v>
      </c>
      <c r="O298" s="397">
        <v>298557</v>
      </c>
      <c r="P298" s="410">
        <v>0.97639440765268581</v>
      </c>
      <c r="Q298" s="398">
        <v>677</v>
      </c>
    </row>
    <row r="299" spans="1:17" ht="14.4" customHeight="1" x14ac:dyDescent="0.3">
      <c r="A299" s="393" t="s">
        <v>3842</v>
      </c>
      <c r="B299" s="394" t="s">
        <v>3478</v>
      </c>
      <c r="C299" s="394" t="s">
        <v>3350</v>
      </c>
      <c r="D299" s="394" t="s">
        <v>3618</v>
      </c>
      <c r="E299" s="394" t="s">
        <v>3619</v>
      </c>
      <c r="F299" s="397">
        <v>415</v>
      </c>
      <c r="G299" s="397">
        <v>33200</v>
      </c>
      <c r="H299" s="397">
        <v>1</v>
      </c>
      <c r="I299" s="397">
        <v>80</v>
      </c>
      <c r="J299" s="397">
        <v>401</v>
      </c>
      <c r="K299" s="397">
        <v>32481</v>
      </c>
      <c r="L299" s="397">
        <v>0.97834337349397593</v>
      </c>
      <c r="M299" s="397">
        <v>81</v>
      </c>
      <c r="N299" s="397">
        <v>455</v>
      </c>
      <c r="O299" s="397">
        <v>37310</v>
      </c>
      <c r="P299" s="410">
        <v>1.1237951807228916</v>
      </c>
      <c r="Q299" s="398">
        <v>82</v>
      </c>
    </row>
    <row r="300" spans="1:17" ht="14.4" customHeight="1" x14ac:dyDescent="0.3">
      <c r="A300" s="393" t="s">
        <v>3842</v>
      </c>
      <c r="B300" s="394" t="s">
        <v>3478</v>
      </c>
      <c r="C300" s="394" t="s">
        <v>3350</v>
      </c>
      <c r="D300" s="394" t="s">
        <v>3620</v>
      </c>
      <c r="E300" s="394" t="s">
        <v>3621</v>
      </c>
      <c r="F300" s="397">
        <v>1</v>
      </c>
      <c r="G300" s="397">
        <v>332</v>
      </c>
      <c r="H300" s="397">
        <v>1</v>
      </c>
      <c r="I300" s="397">
        <v>332</v>
      </c>
      <c r="J300" s="397">
        <v>4</v>
      </c>
      <c r="K300" s="397">
        <v>1332</v>
      </c>
      <c r="L300" s="397">
        <v>4.0120481927710845</v>
      </c>
      <c r="M300" s="397">
        <v>333</v>
      </c>
      <c r="N300" s="397"/>
      <c r="O300" s="397"/>
      <c r="P300" s="410"/>
      <c r="Q300" s="398"/>
    </row>
    <row r="301" spans="1:17" ht="14.4" customHeight="1" x14ac:dyDescent="0.3">
      <c r="A301" s="393" t="s">
        <v>3842</v>
      </c>
      <c r="B301" s="394" t="s">
        <v>3478</v>
      </c>
      <c r="C301" s="394" t="s">
        <v>3350</v>
      </c>
      <c r="D301" s="394" t="s">
        <v>3622</v>
      </c>
      <c r="E301" s="394" t="s">
        <v>3623</v>
      </c>
      <c r="F301" s="397">
        <v>10</v>
      </c>
      <c r="G301" s="397">
        <v>6030</v>
      </c>
      <c r="H301" s="397">
        <v>1</v>
      </c>
      <c r="I301" s="397">
        <v>603</v>
      </c>
      <c r="J301" s="397">
        <v>9</v>
      </c>
      <c r="K301" s="397">
        <v>5436</v>
      </c>
      <c r="L301" s="397">
        <v>0.90149253731343282</v>
      </c>
      <c r="M301" s="397">
        <v>604</v>
      </c>
      <c r="N301" s="397">
        <v>4</v>
      </c>
      <c r="O301" s="397">
        <v>2424</v>
      </c>
      <c r="P301" s="410">
        <v>0.40199004975124381</v>
      </c>
      <c r="Q301" s="398">
        <v>606</v>
      </c>
    </row>
    <row r="302" spans="1:17" ht="14.4" customHeight="1" x14ac:dyDescent="0.3">
      <c r="A302" s="393" t="s">
        <v>3842</v>
      </c>
      <c r="B302" s="394" t="s">
        <v>3478</v>
      </c>
      <c r="C302" s="394" t="s">
        <v>3350</v>
      </c>
      <c r="D302" s="394" t="s">
        <v>3624</v>
      </c>
      <c r="E302" s="394" t="s">
        <v>3623</v>
      </c>
      <c r="F302" s="397">
        <v>1</v>
      </c>
      <c r="G302" s="397">
        <v>517</v>
      </c>
      <c r="H302" s="397">
        <v>1</v>
      </c>
      <c r="I302" s="397">
        <v>517</v>
      </c>
      <c r="J302" s="397">
        <v>2</v>
      </c>
      <c r="K302" s="397">
        <v>1036</v>
      </c>
      <c r="L302" s="397">
        <v>2.0038684719535782</v>
      </c>
      <c r="M302" s="397">
        <v>518</v>
      </c>
      <c r="N302" s="397"/>
      <c r="O302" s="397"/>
      <c r="P302" s="410"/>
      <c r="Q302" s="398"/>
    </row>
    <row r="303" spans="1:17" ht="14.4" customHeight="1" x14ac:dyDescent="0.3">
      <c r="A303" s="393" t="s">
        <v>3842</v>
      </c>
      <c r="B303" s="394" t="s">
        <v>3478</v>
      </c>
      <c r="C303" s="394" t="s">
        <v>3350</v>
      </c>
      <c r="D303" s="394" t="s">
        <v>3829</v>
      </c>
      <c r="E303" s="394" t="s">
        <v>3830</v>
      </c>
      <c r="F303" s="397">
        <v>1</v>
      </c>
      <c r="G303" s="397">
        <v>1363</v>
      </c>
      <c r="H303" s="397">
        <v>1</v>
      </c>
      <c r="I303" s="397">
        <v>1363</v>
      </c>
      <c r="J303" s="397">
        <v>2</v>
      </c>
      <c r="K303" s="397">
        <v>2728</v>
      </c>
      <c r="L303" s="397">
        <v>2.0014673514306676</v>
      </c>
      <c r="M303" s="397">
        <v>1364</v>
      </c>
      <c r="N303" s="397">
        <v>2</v>
      </c>
      <c r="O303" s="397">
        <v>2732</v>
      </c>
      <c r="P303" s="410">
        <v>2.0044020542920031</v>
      </c>
      <c r="Q303" s="398">
        <v>1366</v>
      </c>
    </row>
    <row r="304" spans="1:17" ht="14.4" customHeight="1" x14ac:dyDescent="0.3">
      <c r="A304" s="393" t="s">
        <v>3842</v>
      </c>
      <c r="B304" s="394" t="s">
        <v>3478</v>
      </c>
      <c r="C304" s="394" t="s">
        <v>3350</v>
      </c>
      <c r="D304" s="394" t="s">
        <v>3625</v>
      </c>
      <c r="E304" s="394" t="s">
        <v>3626</v>
      </c>
      <c r="F304" s="397">
        <v>31</v>
      </c>
      <c r="G304" s="397">
        <v>5301</v>
      </c>
      <c r="H304" s="397">
        <v>1</v>
      </c>
      <c r="I304" s="397">
        <v>171</v>
      </c>
      <c r="J304" s="397">
        <v>32</v>
      </c>
      <c r="K304" s="397">
        <v>5504</v>
      </c>
      <c r="L304" s="397">
        <v>1.0382946613846444</v>
      </c>
      <c r="M304" s="397">
        <v>172</v>
      </c>
      <c r="N304" s="397">
        <v>34</v>
      </c>
      <c r="O304" s="397">
        <v>5848</v>
      </c>
      <c r="P304" s="410">
        <v>1.1031880777211847</v>
      </c>
      <c r="Q304" s="398">
        <v>172</v>
      </c>
    </row>
    <row r="305" spans="1:17" ht="14.4" customHeight="1" x14ac:dyDescent="0.3">
      <c r="A305" s="393" t="s">
        <v>3842</v>
      </c>
      <c r="B305" s="394" t="s">
        <v>3478</v>
      </c>
      <c r="C305" s="394" t="s">
        <v>3350</v>
      </c>
      <c r="D305" s="394" t="s">
        <v>3629</v>
      </c>
      <c r="E305" s="394" t="s">
        <v>3630</v>
      </c>
      <c r="F305" s="397">
        <v>17</v>
      </c>
      <c r="G305" s="397">
        <v>0</v>
      </c>
      <c r="H305" s="397"/>
      <c r="I305" s="397">
        <v>0</v>
      </c>
      <c r="J305" s="397">
        <v>20</v>
      </c>
      <c r="K305" s="397">
        <v>0</v>
      </c>
      <c r="L305" s="397"/>
      <c r="M305" s="397">
        <v>0</v>
      </c>
      <c r="N305" s="397">
        <v>5</v>
      </c>
      <c r="O305" s="397">
        <v>0</v>
      </c>
      <c r="P305" s="410"/>
      <c r="Q305" s="398">
        <v>0</v>
      </c>
    </row>
    <row r="306" spans="1:17" ht="14.4" customHeight="1" x14ac:dyDescent="0.3">
      <c r="A306" s="393" t="s">
        <v>3842</v>
      </c>
      <c r="B306" s="394" t="s">
        <v>3633</v>
      </c>
      <c r="C306" s="394" t="s">
        <v>3350</v>
      </c>
      <c r="D306" s="394" t="s">
        <v>3393</v>
      </c>
      <c r="E306" s="394" t="s">
        <v>3394</v>
      </c>
      <c r="F306" s="397"/>
      <c r="G306" s="397"/>
      <c r="H306" s="397"/>
      <c r="I306" s="397"/>
      <c r="J306" s="397">
        <v>1</v>
      </c>
      <c r="K306" s="397">
        <v>34</v>
      </c>
      <c r="L306" s="397"/>
      <c r="M306" s="397">
        <v>34</v>
      </c>
      <c r="N306" s="397"/>
      <c r="O306" s="397"/>
      <c r="P306" s="410"/>
      <c r="Q306" s="398"/>
    </row>
    <row r="307" spans="1:17" ht="14.4" customHeight="1" x14ac:dyDescent="0.3">
      <c r="A307" s="393" t="s">
        <v>3842</v>
      </c>
      <c r="B307" s="394" t="s">
        <v>3633</v>
      </c>
      <c r="C307" s="394" t="s">
        <v>3350</v>
      </c>
      <c r="D307" s="394" t="s">
        <v>3472</v>
      </c>
      <c r="E307" s="394" t="s">
        <v>3473</v>
      </c>
      <c r="F307" s="397"/>
      <c r="G307" s="397"/>
      <c r="H307" s="397"/>
      <c r="I307" s="397"/>
      <c r="J307" s="397"/>
      <c r="K307" s="397"/>
      <c r="L307" s="397"/>
      <c r="M307" s="397"/>
      <c r="N307" s="397">
        <v>1</v>
      </c>
      <c r="O307" s="397">
        <v>106</v>
      </c>
      <c r="P307" s="410"/>
      <c r="Q307" s="398">
        <v>106</v>
      </c>
    </row>
    <row r="308" spans="1:17" ht="14.4" customHeight="1" x14ac:dyDescent="0.3">
      <c r="A308" s="393" t="s">
        <v>3842</v>
      </c>
      <c r="B308" s="394" t="s">
        <v>3633</v>
      </c>
      <c r="C308" s="394" t="s">
        <v>3350</v>
      </c>
      <c r="D308" s="394" t="s">
        <v>3566</v>
      </c>
      <c r="E308" s="394" t="s">
        <v>3567</v>
      </c>
      <c r="F308" s="397">
        <v>6</v>
      </c>
      <c r="G308" s="397">
        <v>1488</v>
      </c>
      <c r="H308" s="397">
        <v>1</v>
      </c>
      <c r="I308" s="397">
        <v>248</v>
      </c>
      <c r="J308" s="397">
        <v>4</v>
      </c>
      <c r="K308" s="397">
        <v>996</v>
      </c>
      <c r="L308" s="397">
        <v>0.66935483870967738</v>
      </c>
      <c r="M308" s="397">
        <v>249</v>
      </c>
      <c r="N308" s="397">
        <v>1</v>
      </c>
      <c r="O308" s="397">
        <v>232</v>
      </c>
      <c r="P308" s="410">
        <v>0.15591397849462366</v>
      </c>
      <c r="Q308" s="398">
        <v>232</v>
      </c>
    </row>
    <row r="309" spans="1:17" ht="14.4" customHeight="1" x14ac:dyDescent="0.3">
      <c r="A309" s="393" t="s">
        <v>3842</v>
      </c>
      <c r="B309" s="394" t="s">
        <v>3633</v>
      </c>
      <c r="C309" s="394" t="s">
        <v>3350</v>
      </c>
      <c r="D309" s="394" t="s">
        <v>3568</v>
      </c>
      <c r="E309" s="394" t="s">
        <v>3569</v>
      </c>
      <c r="F309" s="397"/>
      <c r="G309" s="397"/>
      <c r="H309" s="397"/>
      <c r="I309" s="397"/>
      <c r="J309" s="397">
        <v>1</v>
      </c>
      <c r="K309" s="397">
        <v>125</v>
      </c>
      <c r="L309" s="397"/>
      <c r="M309" s="397">
        <v>125</v>
      </c>
      <c r="N309" s="397"/>
      <c r="O309" s="397"/>
      <c r="P309" s="410"/>
      <c r="Q309" s="398"/>
    </row>
    <row r="310" spans="1:17" ht="14.4" customHeight="1" x14ac:dyDescent="0.3">
      <c r="A310" s="393" t="s">
        <v>3842</v>
      </c>
      <c r="B310" s="394" t="s">
        <v>3633</v>
      </c>
      <c r="C310" s="394" t="s">
        <v>3350</v>
      </c>
      <c r="D310" s="394" t="s">
        <v>3716</v>
      </c>
      <c r="E310" s="394" t="s">
        <v>3717</v>
      </c>
      <c r="F310" s="397"/>
      <c r="G310" s="397"/>
      <c r="H310" s="397"/>
      <c r="I310" s="397"/>
      <c r="J310" s="397"/>
      <c r="K310" s="397"/>
      <c r="L310" s="397"/>
      <c r="M310" s="397"/>
      <c r="N310" s="397">
        <v>6</v>
      </c>
      <c r="O310" s="397">
        <v>1392</v>
      </c>
      <c r="P310" s="410"/>
      <c r="Q310" s="398">
        <v>232</v>
      </c>
    </row>
    <row r="311" spans="1:17" ht="14.4" customHeight="1" x14ac:dyDescent="0.3">
      <c r="A311" s="393" t="s">
        <v>3842</v>
      </c>
      <c r="B311" s="394" t="s">
        <v>3633</v>
      </c>
      <c r="C311" s="394" t="s">
        <v>3350</v>
      </c>
      <c r="D311" s="394" t="s">
        <v>3718</v>
      </c>
      <c r="E311" s="394" t="s">
        <v>3719</v>
      </c>
      <c r="F311" s="397"/>
      <c r="G311" s="397"/>
      <c r="H311" s="397"/>
      <c r="I311" s="397"/>
      <c r="J311" s="397"/>
      <c r="K311" s="397"/>
      <c r="L311" s="397"/>
      <c r="M311" s="397"/>
      <c r="N311" s="397">
        <v>1</v>
      </c>
      <c r="O311" s="397">
        <v>116</v>
      </c>
      <c r="P311" s="410"/>
      <c r="Q311" s="398">
        <v>116</v>
      </c>
    </row>
    <row r="312" spans="1:17" ht="14.4" customHeight="1" x14ac:dyDescent="0.3">
      <c r="A312" s="393" t="s">
        <v>3842</v>
      </c>
      <c r="B312" s="394" t="s">
        <v>3633</v>
      </c>
      <c r="C312" s="394" t="s">
        <v>3350</v>
      </c>
      <c r="D312" s="394" t="s">
        <v>3629</v>
      </c>
      <c r="E312" s="394" t="s">
        <v>3630</v>
      </c>
      <c r="F312" s="397">
        <v>21</v>
      </c>
      <c r="G312" s="397">
        <v>0</v>
      </c>
      <c r="H312" s="397"/>
      <c r="I312" s="397">
        <v>0</v>
      </c>
      <c r="J312" s="397">
        <v>36</v>
      </c>
      <c r="K312" s="397">
        <v>0</v>
      </c>
      <c r="L312" s="397"/>
      <c r="M312" s="397">
        <v>0</v>
      </c>
      <c r="N312" s="397">
        <v>33</v>
      </c>
      <c r="O312" s="397">
        <v>0</v>
      </c>
      <c r="P312" s="410"/>
      <c r="Q312" s="398">
        <v>0</v>
      </c>
    </row>
    <row r="313" spans="1:17" ht="14.4" customHeight="1" x14ac:dyDescent="0.3">
      <c r="A313" s="393" t="s">
        <v>3842</v>
      </c>
      <c r="B313" s="394" t="s">
        <v>3754</v>
      </c>
      <c r="C313" s="394" t="s">
        <v>3350</v>
      </c>
      <c r="D313" s="394" t="s">
        <v>3472</v>
      </c>
      <c r="E313" s="394" t="s">
        <v>3473</v>
      </c>
      <c r="F313" s="397"/>
      <c r="G313" s="397"/>
      <c r="H313" s="397"/>
      <c r="I313" s="397"/>
      <c r="J313" s="397"/>
      <c r="K313" s="397"/>
      <c r="L313" s="397"/>
      <c r="M313" s="397"/>
      <c r="N313" s="397">
        <v>2</v>
      </c>
      <c r="O313" s="397">
        <v>106</v>
      </c>
      <c r="P313" s="410"/>
      <c r="Q313" s="398">
        <v>53</v>
      </c>
    </row>
    <row r="314" spans="1:17" ht="14.4" customHeight="1" x14ac:dyDescent="0.3">
      <c r="A314" s="393" t="s">
        <v>3842</v>
      </c>
      <c r="B314" s="394" t="s">
        <v>3754</v>
      </c>
      <c r="C314" s="394" t="s">
        <v>3350</v>
      </c>
      <c r="D314" s="394" t="s">
        <v>3769</v>
      </c>
      <c r="E314" s="394" t="s">
        <v>3770</v>
      </c>
      <c r="F314" s="397">
        <v>2</v>
      </c>
      <c r="G314" s="397">
        <v>466</v>
      </c>
      <c r="H314" s="397">
        <v>1</v>
      </c>
      <c r="I314" s="397">
        <v>233</v>
      </c>
      <c r="J314" s="397">
        <v>4</v>
      </c>
      <c r="K314" s="397">
        <v>936</v>
      </c>
      <c r="L314" s="397">
        <v>2.0085836909871246</v>
      </c>
      <c r="M314" s="397">
        <v>234</v>
      </c>
      <c r="N314" s="397">
        <v>2</v>
      </c>
      <c r="O314" s="397">
        <v>464</v>
      </c>
      <c r="P314" s="410">
        <v>0.99570815450643779</v>
      </c>
      <c r="Q314" s="398">
        <v>232</v>
      </c>
    </row>
    <row r="315" spans="1:17" ht="14.4" customHeight="1" x14ac:dyDescent="0.3">
      <c r="A315" s="393" t="s">
        <v>3842</v>
      </c>
      <c r="B315" s="394" t="s">
        <v>3754</v>
      </c>
      <c r="C315" s="394" t="s">
        <v>3350</v>
      </c>
      <c r="D315" s="394" t="s">
        <v>3399</v>
      </c>
      <c r="E315" s="394" t="s">
        <v>3400</v>
      </c>
      <c r="F315" s="397"/>
      <c r="G315" s="397"/>
      <c r="H315" s="397"/>
      <c r="I315" s="397"/>
      <c r="J315" s="397">
        <v>1</v>
      </c>
      <c r="K315" s="397">
        <v>324</v>
      </c>
      <c r="L315" s="397"/>
      <c r="M315" s="397">
        <v>324</v>
      </c>
      <c r="N315" s="397"/>
      <c r="O315" s="397"/>
      <c r="P315" s="410"/>
      <c r="Q315" s="398"/>
    </row>
    <row r="316" spans="1:17" ht="14.4" customHeight="1" x14ac:dyDescent="0.3">
      <c r="A316" s="393" t="s">
        <v>3851</v>
      </c>
      <c r="B316" s="394" t="s">
        <v>3409</v>
      </c>
      <c r="C316" s="394" t="s">
        <v>3350</v>
      </c>
      <c r="D316" s="394" t="s">
        <v>3393</v>
      </c>
      <c r="E316" s="394" t="s">
        <v>3394</v>
      </c>
      <c r="F316" s="397"/>
      <c r="G316" s="397"/>
      <c r="H316" s="397"/>
      <c r="I316" s="397"/>
      <c r="J316" s="397">
        <v>1</v>
      </c>
      <c r="K316" s="397">
        <v>34</v>
      </c>
      <c r="L316" s="397"/>
      <c r="M316" s="397">
        <v>34</v>
      </c>
      <c r="N316" s="397"/>
      <c r="O316" s="397"/>
      <c r="P316" s="410"/>
      <c r="Q316" s="398"/>
    </row>
    <row r="317" spans="1:17" ht="14.4" customHeight="1" x14ac:dyDescent="0.3">
      <c r="A317" s="393" t="s">
        <v>3851</v>
      </c>
      <c r="B317" s="394" t="s">
        <v>3409</v>
      </c>
      <c r="C317" s="394" t="s">
        <v>3350</v>
      </c>
      <c r="D317" s="394" t="s">
        <v>3454</v>
      </c>
      <c r="E317" s="394" t="s">
        <v>3455</v>
      </c>
      <c r="F317" s="397">
        <v>25</v>
      </c>
      <c r="G317" s="397">
        <v>10775</v>
      </c>
      <c r="H317" s="397">
        <v>1</v>
      </c>
      <c r="I317" s="397">
        <v>431</v>
      </c>
      <c r="J317" s="397">
        <v>21</v>
      </c>
      <c r="K317" s="397">
        <v>9093</v>
      </c>
      <c r="L317" s="397">
        <v>0.8438979118329466</v>
      </c>
      <c r="M317" s="397">
        <v>433</v>
      </c>
      <c r="N317" s="397">
        <v>8</v>
      </c>
      <c r="O317" s="397">
        <v>2616</v>
      </c>
      <c r="P317" s="410">
        <v>0.24278422273781902</v>
      </c>
      <c r="Q317" s="398">
        <v>327</v>
      </c>
    </row>
    <row r="318" spans="1:17" ht="14.4" customHeight="1" x14ac:dyDescent="0.3">
      <c r="A318" s="393" t="s">
        <v>3851</v>
      </c>
      <c r="B318" s="394" t="s">
        <v>3409</v>
      </c>
      <c r="C318" s="394" t="s">
        <v>3350</v>
      </c>
      <c r="D318" s="394" t="s">
        <v>3456</v>
      </c>
      <c r="E318" s="394" t="s">
        <v>3457</v>
      </c>
      <c r="F318" s="397">
        <v>1</v>
      </c>
      <c r="G318" s="397">
        <v>216</v>
      </c>
      <c r="H318" s="397">
        <v>1</v>
      </c>
      <c r="I318" s="397">
        <v>216</v>
      </c>
      <c r="J318" s="397"/>
      <c r="K318" s="397"/>
      <c r="L318" s="397"/>
      <c r="M318" s="397"/>
      <c r="N318" s="397"/>
      <c r="O318" s="397"/>
      <c r="P318" s="410"/>
      <c r="Q318" s="398"/>
    </row>
    <row r="319" spans="1:17" ht="14.4" customHeight="1" x14ac:dyDescent="0.3">
      <c r="A319" s="393" t="s">
        <v>3851</v>
      </c>
      <c r="B319" s="394" t="s">
        <v>3409</v>
      </c>
      <c r="C319" s="394" t="s">
        <v>3350</v>
      </c>
      <c r="D319" s="394" t="s">
        <v>3460</v>
      </c>
      <c r="E319" s="394" t="s">
        <v>3461</v>
      </c>
      <c r="F319" s="397"/>
      <c r="G319" s="397"/>
      <c r="H319" s="397"/>
      <c r="I319" s="397"/>
      <c r="J319" s="397">
        <v>1</v>
      </c>
      <c r="K319" s="397">
        <v>0</v>
      </c>
      <c r="L319" s="397"/>
      <c r="M319" s="397">
        <v>0</v>
      </c>
      <c r="N319" s="397"/>
      <c r="O319" s="397"/>
      <c r="P319" s="410"/>
      <c r="Q319" s="398"/>
    </row>
    <row r="320" spans="1:17" ht="14.4" customHeight="1" x14ac:dyDescent="0.3">
      <c r="A320" s="393" t="s">
        <v>3851</v>
      </c>
      <c r="B320" s="394" t="s">
        <v>3462</v>
      </c>
      <c r="C320" s="394" t="s">
        <v>3350</v>
      </c>
      <c r="D320" s="394" t="s">
        <v>3393</v>
      </c>
      <c r="E320" s="394" t="s">
        <v>3394</v>
      </c>
      <c r="F320" s="397"/>
      <c r="G320" s="397"/>
      <c r="H320" s="397"/>
      <c r="I320" s="397"/>
      <c r="J320" s="397">
        <v>1</v>
      </c>
      <c r="K320" s="397">
        <v>34</v>
      </c>
      <c r="L320" s="397"/>
      <c r="M320" s="397">
        <v>34</v>
      </c>
      <c r="N320" s="397"/>
      <c r="O320" s="397"/>
      <c r="P320" s="410"/>
      <c r="Q320" s="398"/>
    </row>
    <row r="321" spans="1:17" ht="14.4" customHeight="1" x14ac:dyDescent="0.3">
      <c r="A321" s="393" t="s">
        <v>3851</v>
      </c>
      <c r="B321" s="394" t="s">
        <v>3462</v>
      </c>
      <c r="C321" s="394" t="s">
        <v>3350</v>
      </c>
      <c r="D321" s="394" t="s">
        <v>3472</v>
      </c>
      <c r="E321" s="394" t="s">
        <v>3473</v>
      </c>
      <c r="F321" s="397"/>
      <c r="G321" s="397"/>
      <c r="H321" s="397"/>
      <c r="I321" s="397"/>
      <c r="J321" s="397"/>
      <c r="K321" s="397"/>
      <c r="L321" s="397"/>
      <c r="M321" s="397"/>
      <c r="N321" s="397">
        <v>2</v>
      </c>
      <c r="O321" s="397">
        <v>0</v>
      </c>
      <c r="P321" s="410"/>
      <c r="Q321" s="398">
        <v>0</v>
      </c>
    </row>
    <row r="322" spans="1:17" ht="14.4" customHeight="1" x14ac:dyDescent="0.3">
      <c r="A322" s="393" t="s">
        <v>3851</v>
      </c>
      <c r="B322" s="394" t="s">
        <v>3462</v>
      </c>
      <c r="C322" s="394" t="s">
        <v>3350</v>
      </c>
      <c r="D322" s="394" t="s">
        <v>3474</v>
      </c>
      <c r="E322" s="394" t="s">
        <v>3475</v>
      </c>
      <c r="F322" s="397">
        <v>6</v>
      </c>
      <c r="G322" s="397">
        <v>1950</v>
      </c>
      <c r="H322" s="397">
        <v>1</v>
      </c>
      <c r="I322" s="397">
        <v>325</v>
      </c>
      <c r="J322" s="397">
        <v>7</v>
      </c>
      <c r="K322" s="397">
        <v>2289</v>
      </c>
      <c r="L322" s="397">
        <v>1.1738461538461538</v>
      </c>
      <c r="M322" s="397">
        <v>327</v>
      </c>
      <c r="N322" s="397">
        <v>12</v>
      </c>
      <c r="O322" s="397">
        <v>3924</v>
      </c>
      <c r="P322" s="410">
        <v>2.0123076923076924</v>
      </c>
      <c r="Q322" s="398">
        <v>327</v>
      </c>
    </row>
    <row r="323" spans="1:17" ht="14.4" customHeight="1" x14ac:dyDescent="0.3">
      <c r="A323" s="393" t="s">
        <v>3851</v>
      </c>
      <c r="B323" s="394" t="s">
        <v>3478</v>
      </c>
      <c r="C323" s="394" t="s">
        <v>3350</v>
      </c>
      <c r="D323" s="394" t="s">
        <v>3554</v>
      </c>
      <c r="E323" s="394" t="s">
        <v>3555</v>
      </c>
      <c r="F323" s="397">
        <v>1</v>
      </c>
      <c r="G323" s="397">
        <v>187</v>
      </c>
      <c r="H323" s="397">
        <v>1</v>
      </c>
      <c r="I323" s="397">
        <v>187</v>
      </c>
      <c r="J323" s="397"/>
      <c r="K323" s="397"/>
      <c r="L323" s="397"/>
      <c r="M323" s="397"/>
      <c r="N323" s="397">
        <v>3</v>
      </c>
      <c r="O323" s="397">
        <v>582</v>
      </c>
      <c r="P323" s="410">
        <v>3.1122994652406417</v>
      </c>
      <c r="Q323" s="398">
        <v>194</v>
      </c>
    </row>
    <row r="324" spans="1:17" ht="14.4" customHeight="1" x14ac:dyDescent="0.3">
      <c r="A324" s="393" t="s">
        <v>3851</v>
      </c>
      <c r="B324" s="394" t="s">
        <v>3478</v>
      </c>
      <c r="C324" s="394" t="s">
        <v>3350</v>
      </c>
      <c r="D324" s="394" t="s">
        <v>3393</v>
      </c>
      <c r="E324" s="394" t="s">
        <v>3394</v>
      </c>
      <c r="F324" s="397">
        <v>2</v>
      </c>
      <c r="G324" s="397">
        <v>68</v>
      </c>
      <c r="H324" s="397">
        <v>1</v>
      </c>
      <c r="I324" s="397">
        <v>34</v>
      </c>
      <c r="J324" s="397"/>
      <c r="K324" s="397"/>
      <c r="L324" s="397"/>
      <c r="M324" s="397"/>
      <c r="N324" s="397">
        <v>4</v>
      </c>
      <c r="O324" s="397">
        <v>136</v>
      </c>
      <c r="P324" s="410">
        <v>2</v>
      </c>
      <c r="Q324" s="398">
        <v>34</v>
      </c>
    </row>
    <row r="325" spans="1:17" ht="14.4" customHeight="1" x14ac:dyDescent="0.3">
      <c r="A325" s="393" t="s">
        <v>3851</v>
      </c>
      <c r="B325" s="394" t="s">
        <v>3478</v>
      </c>
      <c r="C325" s="394" t="s">
        <v>3350</v>
      </c>
      <c r="D325" s="394" t="s">
        <v>3566</v>
      </c>
      <c r="E325" s="394" t="s">
        <v>3567</v>
      </c>
      <c r="F325" s="397">
        <v>24</v>
      </c>
      <c r="G325" s="397">
        <v>5952</v>
      </c>
      <c r="H325" s="397">
        <v>1</v>
      </c>
      <c r="I325" s="397">
        <v>248</v>
      </c>
      <c r="J325" s="397">
        <v>10</v>
      </c>
      <c r="K325" s="397">
        <v>2490</v>
      </c>
      <c r="L325" s="397">
        <v>0.41834677419354838</v>
      </c>
      <c r="M325" s="397">
        <v>249</v>
      </c>
      <c r="N325" s="397">
        <v>23</v>
      </c>
      <c r="O325" s="397">
        <v>5336</v>
      </c>
      <c r="P325" s="410">
        <v>0.896505376344086</v>
      </c>
      <c r="Q325" s="398">
        <v>232</v>
      </c>
    </row>
    <row r="326" spans="1:17" ht="14.4" customHeight="1" x14ac:dyDescent="0.3">
      <c r="A326" s="393" t="s">
        <v>3851</v>
      </c>
      <c r="B326" s="394" t="s">
        <v>3478</v>
      </c>
      <c r="C326" s="394" t="s">
        <v>3350</v>
      </c>
      <c r="D326" s="394" t="s">
        <v>3568</v>
      </c>
      <c r="E326" s="394" t="s">
        <v>3569</v>
      </c>
      <c r="F326" s="397">
        <v>1</v>
      </c>
      <c r="G326" s="397">
        <v>124</v>
      </c>
      <c r="H326" s="397">
        <v>1</v>
      </c>
      <c r="I326" s="397">
        <v>124</v>
      </c>
      <c r="J326" s="397"/>
      <c r="K326" s="397"/>
      <c r="L326" s="397"/>
      <c r="M326" s="397"/>
      <c r="N326" s="397"/>
      <c r="O326" s="397"/>
      <c r="P326" s="410"/>
      <c r="Q326" s="398"/>
    </row>
    <row r="327" spans="1:17" ht="14.4" customHeight="1" x14ac:dyDescent="0.3">
      <c r="A327" s="393" t="s">
        <v>3851</v>
      </c>
      <c r="B327" s="394" t="s">
        <v>3478</v>
      </c>
      <c r="C327" s="394" t="s">
        <v>3350</v>
      </c>
      <c r="D327" s="394" t="s">
        <v>3399</v>
      </c>
      <c r="E327" s="394" t="s">
        <v>3400</v>
      </c>
      <c r="F327" s="397">
        <v>1</v>
      </c>
      <c r="G327" s="397">
        <v>323</v>
      </c>
      <c r="H327" s="397">
        <v>1</v>
      </c>
      <c r="I327" s="397">
        <v>323</v>
      </c>
      <c r="J327" s="397"/>
      <c r="K327" s="397"/>
      <c r="L327" s="397"/>
      <c r="M327" s="397"/>
      <c r="N327" s="397"/>
      <c r="O327" s="397"/>
      <c r="P327" s="410"/>
      <c r="Q327" s="398"/>
    </row>
    <row r="328" spans="1:17" ht="14.4" customHeight="1" x14ac:dyDescent="0.3">
      <c r="A328" s="393" t="s">
        <v>3851</v>
      </c>
      <c r="B328" s="394" t="s">
        <v>3478</v>
      </c>
      <c r="C328" s="394" t="s">
        <v>3350</v>
      </c>
      <c r="D328" s="394" t="s">
        <v>3610</v>
      </c>
      <c r="E328" s="394" t="s">
        <v>3611</v>
      </c>
      <c r="F328" s="397">
        <v>1</v>
      </c>
      <c r="G328" s="397">
        <v>110</v>
      </c>
      <c r="H328" s="397">
        <v>1</v>
      </c>
      <c r="I328" s="397">
        <v>110</v>
      </c>
      <c r="J328" s="397">
        <v>2</v>
      </c>
      <c r="K328" s="397">
        <v>222</v>
      </c>
      <c r="L328" s="397">
        <v>2.0181818181818181</v>
      </c>
      <c r="M328" s="397">
        <v>111</v>
      </c>
      <c r="N328" s="397">
        <v>2</v>
      </c>
      <c r="O328" s="397">
        <v>224</v>
      </c>
      <c r="P328" s="410">
        <v>2.0363636363636362</v>
      </c>
      <c r="Q328" s="398">
        <v>112</v>
      </c>
    </row>
    <row r="329" spans="1:17" ht="14.4" customHeight="1" x14ac:dyDescent="0.3">
      <c r="A329" s="393" t="s">
        <v>3851</v>
      </c>
      <c r="B329" s="394" t="s">
        <v>3633</v>
      </c>
      <c r="C329" s="394" t="s">
        <v>3350</v>
      </c>
      <c r="D329" s="394" t="s">
        <v>3385</v>
      </c>
      <c r="E329" s="394" t="s">
        <v>3386</v>
      </c>
      <c r="F329" s="397"/>
      <c r="G329" s="397"/>
      <c r="H329" s="397"/>
      <c r="I329" s="397"/>
      <c r="J329" s="397">
        <v>1</v>
      </c>
      <c r="K329" s="397">
        <v>75</v>
      </c>
      <c r="L329" s="397"/>
      <c r="M329" s="397">
        <v>75</v>
      </c>
      <c r="N329" s="397"/>
      <c r="O329" s="397"/>
      <c r="P329" s="410"/>
      <c r="Q329" s="398"/>
    </row>
    <row r="330" spans="1:17" ht="14.4" customHeight="1" x14ac:dyDescent="0.3">
      <c r="A330" s="393" t="s">
        <v>3851</v>
      </c>
      <c r="B330" s="394" t="s">
        <v>3633</v>
      </c>
      <c r="C330" s="394" t="s">
        <v>3350</v>
      </c>
      <c r="D330" s="394" t="s">
        <v>3393</v>
      </c>
      <c r="E330" s="394" t="s">
        <v>3394</v>
      </c>
      <c r="F330" s="397"/>
      <c r="G330" s="397"/>
      <c r="H330" s="397"/>
      <c r="I330" s="397"/>
      <c r="J330" s="397">
        <v>1</v>
      </c>
      <c r="K330" s="397">
        <v>34</v>
      </c>
      <c r="L330" s="397"/>
      <c r="M330" s="397">
        <v>34</v>
      </c>
      <c r="N330" s="397"/>
      <c r="O330" s="397"/>
      <c r="P330" s="410"/>
      <c r="Q330" s="398"/>
    </row>
    <row r="331" spans="1:17" ht="14.4" customHeight="1" x14ac:dyDescent="0.3">
      <c r="A331" s="393" t="s">
        <v>3851</v>
      </c>
      <c r="B331" s="394" t="s">
        <v>3633</v>
      </c>
      <c r="C331" s="394" t="s">
        <v>3350</v>
      </c>
      <c r="D331" s="394" t="s">
        <v>3687</v>
      </c>
      <c r="E331" s="394" t="s">
        <v>3688</v>
      </c>
      <c r="F331" s="397">
        <v>1</v>
      </c>
      <c r="G331" s="397">
        <v>173</v>
      </c>
      <c r="H331" s="397">
        <v>1</v>
      </c>
      <c r="I331" s="397">
        <v>173</v>
      </c>
      <c r="J331" s="397"/>
      <c r="K331" s="397"/>
      <c r="L331" s="397"/>
      <c r="M331" s="397"/>
      <c r="N331" s="397"/>
      <c r="O331" s="397"/>
      <c r="P331" s="410"/>
      <c r="Q331" s="398"/>
    </row>
    <row r="332" spans="1:17" ht="14.4" customHeight="1" x14ac:dyDescent="0.3">
      <c r="A332" s="393" t="s">
        <v>3851</v>
      </c>
      <c r="B332" s="394" t="s">
        <v>3633</v>
      </c>
      <c r="C332" s="394" t="s">
        <v>3350</v>
      </c>
      <c r="D332" s="394" t="s">
        <v>3566</v>
      </c>
      <c r="E332" s="394" t="s">
        <v>3567</v>
      </c>
      <c r="F332" s="397">
        <v>2</v>
      </c>
      <c r="G332" s="397">
        <v>496</v>
      </c>
      <c r="H332" s="397">
        <v>1</v>
      </c>
      <c r="I332" s="397">
        <v>248</v>
      </c>
      <c r="J332" s="397"/>
      <c r="K332" s="397"/>
      <c r="L332" s="397"/>
      <c r="M332" s="397"/>
      <c r="N332" s="397">
        <v>1</v>
      </c>
      <c r="O332" s="397">
        <v>232</v>
      </c>
      <c r="P332" s="410">
        <v>0.46774193548387094</v>
      </c>
      <c r="Q332" s="398">
        <v>232</v>
      </c>
    </row>
    <row r="333" spans="1:17" ht="14.4" customHeight="1" x14ac:dyDescent="0.3">
      <c r="A333" s="393" t="s">
        <v>3851</v>
      </c>
      <c r="B333" s="394" t="s">
        <v>3633</v>
      </c>
      <c r="C333" s="394" t="s">
        <v>3350</v>
      </c>
      <c r="D333" s="394" t="s">
        <v>3585</v>
      </c>
      <c r="E333" s="394" t="s">
        <v>3586</v>
      </c>
      <c r="F333" s="397">
        <v>1</v>
      </c>
      <c r="G333" s="397">
        <v>90</v>
      </c>
      <c r="H333" s="397">
        <v>1</v>
      </c>
      <c r="I333" s="397">
        <v>90</v>
      </c>
      <c r="J333" s="397"/>
      <c r="K333" s="397"/>
      <c r="L333" s="397"/>
      <c r="M333" s="397"/>
      <c r="N333" s="397"/>
      <c r="O333" s="397"/>
      <c r="P333" s="410"/>
      <c r="Q333" s="398"/>
    </row>
    <row r="334" spans="1:17" ht="14.4" customHeight="1" x14ac:dyDescent="0.3">
      <c r="A334" s="393" t="s">
        <v>3851</v>
      </c>
      <c r="B334" s="394" t="s">
        <v>3633</v>
      </c>
      <c r="C334" s="394" t="s">
        <v>3350</v>
      </c>
      <c r="D334" s="394" t="s">
        <v>3716</v>
      </c>
      <c r="E334" s="394" t="s">
        <v>3717</v>
      </c>
      <c r="F334" s="397"/>
      <c r="G334" s="397"/>
      <c r="H334" s="397"/>
      <c r="I334" s="397"/>
      <c r="J334" s="397"/>
      <c r="K334" s="397"/>
      <c r="L334" s="397"/>
      <c r="M334" s="397"/>
      <c r="N334" s="397">
        <v>2</v>
      </c>
      <c r="O334" s="397">
        <v>464</v>
      </c>
      <c r="P334" s="410"/>
      <c r="Q334" s="398">
        <v>232</v>
      </c>
    </row>
    <row r="335" spans="1:17" ht="14.4" customHeight="1" x14ac:dyDescent="0.3">
      <c r="A335" s="393" t="s">
        <v>3851</v>
      </c>
      <c r="B335" s="394" t="s">
        <v>3754</v>
      </c>
      <c r="C335" s="394" t="s">
        <v>3350</v>
      </c>
      <c r="D335" s="394" t="s">
        <v>3472</v>
      </c>
      <c r="E335" s="394" t="s">
        <v>3473</v>
      </c>
      <c r="F335" s="397"/>
      <c r="G335" s="397"/>
      <c r="H335" s="397"/>
      <c r="I335" s="397"/>
      <c r="J335" s="397"/>
      <c r="K335" s="397"/>
      <c r="L335" s="397"/>
      <c r="M335" s="397"/>
      <c r="N335" s="397">
        <v>2</v>
      </c>
      <c r="O335" s="397">
        <v>0</v>
      </c>
      <c r="P335" s="410"/>
      <c r="Q335" s="398">
        <v>0</v>
      </c>
    </row>
    <row r="336" spans="1:17" ht="14.4" customHeight="1" x14ac:dyDescent="0.3">
      <c r="A336" s="393" t="s">
        <v>3851</v>
      </c>
      <c r="B336" s="394" t="s">
        <v>3754</v>
      </c>
      <c r="C336" s="394" t="s">
        <v>3350</v>
      </c>
      <c r="D336" s="394" t="s">
        <v>3769</v>
      </c>
      <c r="E336" s="394" t="s">
        <v>3770</v>
      </c>
      <c r="F336" s="397">
        <v>21</v>
      </c>
      <c r="G336" s="397">
        <v>4893</v>
      </c>
      <c r="H336" s="397">
        <v>1</v>
      </c>
      <c r="I336" s="397">
        <v>233</v>
      </c>
      <c r="J336" s="397">
        <v>13</v>
      </c>
      <c r="K336" s="397">
        <v>3042</v>
      </c>
      <c r="L336" s="397">
        <v>0.62170447578172905</v>
      </c>
      <c r="M336" s="397">
        <v>234</v>
      </c>
      <c r="N336" s="397">
        <v>28</v>
      </c>
      <c r="O336" s="397">
        <v>6496</v>
      </c>
      <c r="P336" s="410">
        <v>1.3276108726752505</v>
      </c>
      <c r="Q336" s="398">
        <v>232</v>
      </c>
    </row>
    <row r="337" spans="1:17" ht="14.4" customHeight="1" x14ac:dyDescent="0.3">
      <c r="A337" s="393" t="s">
        <v>3851</v>
      </c>
      <c r="B337" s="394" t="s">
        <v>3754</v>
      </c>
      <c r="C337" s="394" t="s">
        <v>3350</v>
      </c>
      <c r="D337" s="394" t="s">
        <v>3399</v>
      </c>
      <c r="E337" s="394" t="s">
        <v>3400</v>
      </c>
      <c r="F337" s="397">
        <v>1</v>
      </c>
      <c r="G337" s="397">
        <v>323</v>
      </c>
      <c r="H337" s="397">
        <v>1</v>
      </c>
      <c r="I337" s="397">
        <v>323</v>
      </c>
      <c r="J337" s="397"/>
      <c r="K337" s="397"/>
      <c r="L337" s="397"/>
      <c r="M337" s="397"/>
      <c r="N337" s="397">
        <v>1</v>
      </c>
      <c r="O337" s="397">
        <v>325</v>
      </c>
      <c r="P337" s="410">
        <v>1.0061919504643964</v>
      </c>
      <c r="Q337" s="398">
        <v>325</v>
      </c>
    </row>
    <row r="338" spans="1:17" ht="14.4" customHeight="1" x14ac:dyDescent="0.3">
      <c r="A338" s="393" t="s">
        <v>3851</v>
      </c>
      <c r="B338" s="394" t="s">
        <v>3754</v>
      </c>
      <c r="C338" s="394" t="s">
        <v>3350</v>
      </c>
      <c r="D338" s="394" t="s">
        <v>3403</v>
      </c>
      <c r="E338" s="394" t="s">
        <v>3404</v>
      </c>
      <c r="F338" s="397">
        <v>1</v>
      </c>
      <c r="G338" s="397">
        <v>0</v>
      </c>
      <c r="H338" s="397"/>
      <c r="I338" s="397">
        <v>0</v>
      </c>
      <c r="J338" s="397"/>
      <c r="K338" s="397"/>
      <c r="L338" s="397"/>
      <c r="M338" s="397"/>
      <c r="N338" s="397"/>
      <c r="O338" s="397"/>
      <c r="P338" s="410"/>
      <c r="Q338" s="398"/>
    </row>
    <row r="339" spans="1:17" ht="14.4" customHeight="1" x14ac:dyDescent="0.3">
      <c r="A339" s="393" t="s">
        <v>3852</v>
      </c>
      <c r="B339" s="394" t="s">
        <v>3409</v>
      </c>
      <c r="C339" s="394" t="s">
        <v>3350</v>
      </c>
      <c r="D339" s="394" t="s">
        <v>3393</v>
      </c>
      <c r="E339" s="394" t="s">
        <v>3394</v>
      </c>
      <c r="F339" s="397">
        <v>1</v>
      </c>
      <c r="G339" s="397">
        <v>34</v>
      </c>
      <c r="H339" s="397">
        <v>1</v>
      </c>
      <c r="I339" s="397">
        <v>34</v>
      </c>
      <c r="J339" s="397"/>
      <c r="K339" s="397"/>
      <c r="L339" s="397"/>
      <c r="M339" s="397"/>
      <c r="N339" s="397"/>
      <c r="O339" s="397"/>
      <c r="P339" s="410"/>
      <c r="Q339" s="398"/>
    </row>
    <row r="340" spans="1:17" ht="14.4" customHeight="1" x14ac:dyDescent="0.3">
      <c r="A340" s="393" t="s">
        <v>3852</v>
      </c>
      <c r="B340" s="394" t="s">
        <v>3478</v>
      </c>
      <c r="C340" s="394" t="s">
        <v>3350</v>
      </c>
      <c r="D340" s="394" t="s">
        <v>3554</v>
      </c>
      <c r="E340" s="394" t="s">
        <v>3555</v>
      </c>
      <c r="F340" s="397">
        <v>1</v>
      </c>
      <c r="G340" s="397">
        <v>187</v>
      </c>
      <c r="H340" s="397">
        <v>1</v>
      </c>
      <c r="I340" s="397">
        <v>187</v>
      </c>
      <c r="J340" s="397"/>
      <c r="K340" s="397"/>
      <c r="L340" s="397"/>
      <c r="M340" s="397"/>
      <c r="N340" s="397"/>
      <c r="O340" s="397"/>
      <c r="P340" s="410"/>
      <c r="Q340" s="398"/>
    </row>
    <row r="341" spans="1:17" ht="14.4" customHeight="1" x14ac:dyDescent="0.3">
      <c r="A341" s="393" t="s">
        <v>3852</v>
      </c>
      <c r="B341" s="394" t="s">
        <v>3633</v>
      </c>
      <c r="C341" s="394" t="s">
        <v>3350</v>
      </c>
      <c r="D341" s="394" t="s">
        <v>3568</v>
      </c>
      <c r="E341" s="394" t="s">
        <v>3569</v>
      </c>
      <c r="F341" s="397"/>
      <c r="G341" s="397"/>
      <c r="H341" s="397"/>
      <c r="I341" s="397"/>
      <c r="J341" s="397">
        <v>1</v>
      </c>
      <c r="K341" s="397">
        <v>125</v>
      </c>
      <c r="L341" s="397"/>
      <c r="M341" s="397">
        <v>125</v>
      </c>
      <c r="N341" s="397"/>
      <c r="O341" s="397"/>
      <c r="P341" s="410"/>
      <c r="Q341" s="398"/>
    </row>
    <row r="342" spans="1:17" ht="14.4" customHeight="1" x14ac:dyDescent="0.3">
      <c r="A342" s="393" t="s">
        <v>3852</v>
      </c>
      <c r="B342" s="394" t="s">
        <v>3754</v>
      </c>
      <c r="C342" s="394" t="s">
        <v>3350</v>
      </c>
      <c r="D342" s="394" t="s">
        <v>3769</v>
      </c>
      <c r="E342" s="394" t="s">
        <v>3770</v>
      </c>
      <c r="F342" s="397">
        <v>1</v>
      </c>
      <c r="G342" s="397">
        <v>233</v>
      </c>
      <c r="H342" s="397">
        <v>1</v>
      </c>
      <c r="I342" s="397">
        <v>233</v>
      </c>
      <c r="J342" s="397"/>
      <c r="K342" s="397"/>
      <c r="L342" s="397"/>
      <c r="M342" s="397"/>
      <c r="N342" s="397"/>
      <c r="O342" s="397"/>
      <c r="P342" s="410"/>
      <c r="Q342" s="398"/>
    </row>
    <row r="343" spans="1:17" ht="14.4" customHeight="1" x14ac:dyDescent="0.3">
      <c r="A343" s="393" t="s">
        <v>3853</v>
      </c>
      <c r="B343" s="394" t="s">
        <v>3409</v>
      </c>
      <c r="C343" s="394" t="s">
        <v>3350</v>
      </c>
      <c r="D343" s="394" t="s">
        <v>3454</v>
      </c>
      <c r="E343" s="394" t="s">
        <v>3455</v>
      </c>
      <c r="F343" s="397">
        <v>3</v>
      </c>
      <c r="G343" s="397">
        <v>1293</v>
      </c>
      <c r="H343" s="397">
        <v>1</v>
      </c>
      <c r="I343" s="397">
        <v>431</v>
      </c>
      <c r="J343" s="397">
        <v>2</v>
      </c>
      <c r="K343" s="397">
        <v>866</v>
      </c>
      <c r="L343" s="397">
        <v>0.66976024748646557</v>
      </c>
      <c r="M343" s="397">
        <v>433</v>
      </c>
      <c r="N343" s="397"/>
      <c r="O343" s="397"/>
      <c r="P343" s="410"/>
      <c r="Q343" s="398"/>
    </row>
    <row r="344" spans="1:17" ht="14.4" customHeight="1" x14ac:dyDescent="0.3">
      <c r="A344" s="393" t="s">
        <v>3853</v>
      </c>
      <c r="B344" s="394" t="s">
        <v>3409</v>
      </c>
      <c r="C344" s="394" t="s">
        <v>3350</v>
      </c>
      <c r="D344" s="394" t="s">
        <v>3405</v>
      </c>
      <c r="E344" s="394" t="s">
        <v>3406</v>
      </c>
      <c r="F344" s="397">
        <v>1</v>
      </c>
      <c r="G344" s="397">
        <v>0</v>
      </c>
      <c r="H344" s="397"/>
      <c r="I344" s="397">
        <v>0</v>
      </c>
      <c r="J344" s="397"/>
      <c r="K344" s="397"/>
      <c r="L344" s="397"/>
      <c r="M344" s="397"/>
      <c r="N344" s="397"/>
      <c r="O344" s="397"/>
      <c r="P344" s="410"/>
      <c r="Q344" s="398"/>
    </row>
    <row r="345" spans="1:17" ht="14.4" customHeight="1" x14ac:dyDescent="0.3">
      <c r="A345" s="393" t="s">
        <v>3853</v>
      </c>
      <c r="B345" s="394" t="s">
        <v>3462</v>
      </c>
      <c r="C345" s="394" t="s">
        <v>3350</v>
      </c>
      <c r="D345" s="394" t="s">
        <v>3472</v>
      </c>
      <c r="E345" s="394" t="s">
        <v>3473</v>
      </c>
      <c r="F345" s="397"/>
      <c r="G345" s="397"/>
      <c r="H345" s="397"/>
      <c r="I345" s="397"/>
      <c r="J345" s="397"/>
      <c r="K345" s="397"/>
      <c r="L345" s="397"/>
      <c r="M345" s="397"/>
      <c r="N345" s="397">
        <v>38</v>
      </c>
      <c r="O345" s="397">
        <v>2226</v>
      </c>
      <c r="P345" s="410"/>
      <c r="Q345" s="398">
        <v>58.578947368421055</v>
      </c>
    </row>
    <row r="346" spans="1:17" ht="14.4" customHeight="1" x14ac:dyDescent="0.3">
      <c r="A346" s="393" t="s">
        <v>3853</v>
      </c>
      <c r="B346" s="394" t="s">
        <v>3462</v>
      </c>
      <c r="C346" s="394" t="s">
        <v>3350</v>
      </c>
      <c r="D346" s="394" t="s">
        <v>3474</v>
      </c>
      <c r="E346" s="394" t="s">
        <v>3475</v>
      </c>
      <c r="F346" s="397">
        <v>83</v>
      </c>
      <c r="G346" s="397">
        <v>26975</v>
      </c>
      <c r="H346" s="397">
        <v>1</v>
      </c>
      <c r="I346" s="397">
        <v>325</v>
      </c>
      <c r="J346" s="397">
        <v>89</v>
      </c>
      <c r="K346" s="397">
        <v>29103</v>
      </c>
      <c r="L346" s="397">
        <v>1.0788878591288229</v>
      </c>
      <c r="M346" s="397">
        <v>327</v>
      </c>
      <c r="N346" s="397">
        <v>121</v>
      </c>
      <c r="O346" s="397">
        <v>39567</v>
      </c>
      <c r="P346" s="410">
        <v>1.466802594995366</v>
      </c>
      <c r="Q346" s="398">
        <v>327</v>
      </c>
    </row>
    <row r="347" spans="1:17" ht="14.4" customHeight="1" x14ac:dyDescent="0.3">
      <c r="A347" s="393" t="s">
        <v>3853</v>
      </c>
      <c r="B347" s="394" t="s">
        <v>3478</v>
      </c>
      <c r="C347" s="394" t="s">
        <v>3232</v>
      </c>
      <c r="D347" s="394" t="s">
        <v>3843</v>
      </c>
      <c r="E347" s="394" t="s">
        <v>3844</v>
      </c>
      <c r="F347" s="397"/>
      <c r="G347" s="397"/>
      <c r="H347" s="397"/>
      <c r="I347" s="397"/>
      <c r="J347" s="397">
        <v>1</v>
      </c>
      <c r="K347" s="397">
        <v>137.94</v>
      </c>
      <c r="L347" s="397"/>
      <c r="M347" s="397">
        <v>137.94</v>
      </c>
      <c r="N347" s="397"/>
      <c r="O347" s="397"/>
      <c r="P347" s="410"/>
      <c r="Q347" s="398"/>
    </row>
    <row r="348" spans="1:17" ht="14.4" customHeight="1" x14ac:dyDescent="0.3">
      <c r="A348" s="393" t="s">
        <v>3853</v>
      </c>
      <c r="B348" s="394" t="s">
        <v>3478</v>
      </c>
      <c r="C348" s="394" t="s">
        <v>3232</v>
      </c>
      <c r="D348" s="394" t="s">
        <v>3346</v>
      </c>
      <c r="E348" s="394" t="s">
        <v>3347</v>
      </c>
      <c r="F348" s="397">
        <v>0.1</v>
      </c>
      <c r="G348" s="397">
        <v>72.23</v>
      </c>
      <c r="H348" s="397">
        <v>1</v>
      </c>
      <c r="I348" s="397">
        <v>722.3</v>
      </c>
      <c r="J348" s="397"/>
      <c r="K348" s="397"/>
      <c r="L348" s="397"/>
      <c r="M348" s="397"/>
      <c r="N348" s="397"/>
      <c r="O348" s="397"/>
      <c r="P348" s="410"/>
      <c r="Q348" s="398"/>
    </row>
    <row r="349" spans="1:17" ht="14.4" customHeight="1" x14ac:dyDescent="0.3">
      <c r="A349" s="393" t="s">
        <v>3853</v>
      </c>
      <c r="B349" s="394" t="s">
        <v>3478</v>
      </c>
      <c r="C349" s="394" t="s">
        <v>3548</v>
      </c>
      <c r="D349" s="394" t="s">
        <v>3665</v>
      </c>
      <c r="E349" s="394" t="s">
        <v>3666</v>
      </c>
      <c r="F349" s="397"/>
      <c r="G349" s="397"/>
      <c r="H349" s="397"/>
      <c r="I349" s="397"/>
      <c r="J349" s="397"/>
      <c r="K349" s="397"/>
      <c r="L349" s="397"/>
      <c r="M349" s="397"/>
      <c r="N349" s="397">
        <v>1</v>
      </c>
      <c r="O349" s="397">
        <v>149</v>
      </c>
      <c r="P349" s="410"/>
      <c r="Q349" s="398">
        <v>149</v>
      </c>
    </row>
    <row r="350" spans="1:17" ht="14.4" customHeight="1" x14ac:dyDescent="0.3">
      <c r="A350" s="393" t="s">
        <v>3853</v>
      </c>
      <c r="B350" s="394" t="s">
        <v>3478</v>
      </c>
      <c r="C350" s="394" t="s">
        <v>3350</v>
      </c>
      <c r="D350" s="394" t="s">
        <v>3554</v>
      </c>
      <c r="E350" s="394" t="s">
        <v>3555</v>
      </c>
      <c r="F350" s="397">
        <v>485</v>
      </c>
      <c r="G350" s="397">
        <v>90695</v>
      </c>
      <c r="H350" s="397">
        <v>1</v>
      </c>
      <c r="I350" s="397">
        <v>187</v>
      </c>
      <c r="J350" s="397">
        <v>519</v>
      </c>
      <c r="K350" s="397">
        <v>100167</v>
      </c>
      <c r="L350" s="397">
        <v>1.1044379513754892</v>
      </c>
      <c r="M350" s="397">
        <v>193</v>
      </c>
      <c r="N350" s="397">
        <v>276</v>
      </c>
      <c r="O350" s="397">
        <v>53544</v>
      </c>
      <c r="P350" s="410">
        <v>0.5903743315508021</v>
      </c>
      <c r="Q350" s="398">
        <v>194</v>
      </c>
    </row>
    <row r="351" spans="1:17" ht="14.4" customHeight="1" x14ac:dyDescent="0.3">
      <c r="A351" s="393" t="s">
        <v>3853</v>
      </c>
      <c r="B351" s="394" t="s">
        <v>3478</v>
      </c>
      <c r="C351" s="394" t="s">
        <v>3350</v>
      </c>
      <c r="D351" s="394" t="s">
        <v>3450</v>
      </c>
      <c r="E351" s="394" t="s">
        <v>3451</v>
      </c>
      <c r="F351" s="397"/>
      <c r="G351" s="397"/>
      <c r="H351" s="397"/>
      <c r="I351" s="397"/>
      <c r="J351" s="397">
        <v>1</v>
      </c>
      <c r="K351" s="397">
        <v>852</v>
      </c>
      <c r="L351" s="397"/>
      <c r="M351" s="397">
        <v>852</v>
      </c>
      <c r="N351" s="397"/>
      <c r="O351" s="397"/>
      <c r="P351" s="410"/>
      <c r="Q351" s="398"/>
    </row>
    <row r="352" spans="1:17" ht="14.4" customHeight="1" x14ac:dyDescent="0.3">
      <c r="A352" s="393" t="s">
        <v>3853</v>
      </c>
      <c r="B352" s="394" t="s">
        <v>3478</v>
      </c>
      <c r="C352" s="394" t="s">
        <v>3350</v>
      </c>
      <c r="D352" s="394" t="s">
        <v>3385</v>
      </c>
      <c r="E352" s="394" t="s">
        <v>3386</v>
      </c>
      <c r="F352" s="397">
        <v>1</v>
      </c>
      <c r="G352" s="397">
        <v>75</v>
      </c>
      <c r="H352" s="397">
        <v>1</v>
      </c>
      <c r="I352" s="397">
        <v>75</v>
      </c>
      <c r="J352" s="397">
        <v>4</v>
      </c>
      <c r="K352" s="397">
        <v>300</v>
      </c>
      <c r="L352" s="397">
        <v>4</v>
      </c>
      <c r="M352" s="397">
        <v>75</v>
      </c>
      <c r="N352" s="397">
        <v>7</v>
      </c>
      <c r="O352" s="397">
        <v>567</v>
      </c>
      <c r="P352" s="410">
        <v>7.56</v>
      </c>
      <c r="Q352" s="398">
        <v>81</v>
      </c>
    </row>
    <row r="353" spans="1:17" ht="14.4" customHeight="1" x14ac:dyDescent="0.3">
      <c r="A353" s="393" t="s">
        <v>3853</v>
      </c>
      <c r="B353" s="394" t="s">
        <v>3478</v>
      </c>
      <c r="C353" s="394" t="s">
        <v>3350</v>
      </c>
      <c r="D353" s="394" t="s">
        <v>3389</v>
      </c>
      <c r="E353" s="394" t="s">
        <v>3390</v>
      </c>
      <c r="F353" s="397">
        <v>1</v>
      </c>
      <c r="G353" s="397">
        <v>58</v>
      </c>
      <c r="H353" s="397">
        <v>1</v>
      </c>
      <c r="I353" s="397">
        <v>58</v>
      </c>
      <c r="J353" s="397">
        <v>2</v>
      </c>
      <c r="K353" s="397">
        <v>116</v>
      </c>
      <c r="L353" s="397">
        <v>2</v>
      </c>
      <c r="M353" s="397">
        <v>58</v>
      </c>
      <c r="N353" s="397"/>
      <c r="O353" s="397"/>
      <c r="P353" s="410"/>
      <c r="Q353" s="398"/>
    </row>
    <row r="354" spans="1:17" ht="14.4" customHeight="1" x14ac:dyDescent="0.3">
      <c r="A354" s="393" t="s">
        <v>3853</v>
      </c>
      <c r="B354" s="394" t="s">
        <v>3478</v>
      </c>
      <c r="C354" s="394" t="s">
        <v>3350</v>
      </c>
      <c r="D354" s="394" t="s">
        <v>3393</v>
      </c>
      <c r="E354" s="394" t="s">
        <v>3394</v>
      </c>
      <c r="F354" s="397">
        <v>7</v>
      </c>
      <c r="G354" s="397">
        <v>238</v>
      </c>
      <c r="H354" s="397">
        <v>1</v>
      </c>
      <c r="I354" s="397">
        <v>34</v>
      </c>
      <c r="J354" s="397">
        <v>2</v>
      </c>
      <c r="K354" s="397">
        <v>68</v>
      </c>
      <c r="L354" s="397">
        <v>0.2857142857142857</v>
      </c>
      <c r="M354" s="397">
        <v>34</v>
      </c>
      <c r="N354" s="397">
        <v>15</v>
      </c>
      <c r="O354" s="397">
        <v>510</v>
      </c>
      <c r="P354" s="410">
        <v>2.1428571428571428</v>
      </c>
      <c r="Q354" s="398">
        <v>34</v>
      </c>
    </row>
    <row r="355" spans="1:17" ht="14.4" customHeight="1" x14ac:dyDescent="0.3">
      <c r="A355" s="393" t="s">
        <v>3853</v>
      </c>
      <c r="B355" s="394" t="s">
        <v>3478</v>
      </c>
      <c r="C355" s="394" t="s">
        <v>3350</v>
      </c>
      <c r="D355" s="394" t="s">
        <v>3566</v>
      </c>
      <c r="E355" s="394" t="s">
        <v>3567</v>
      </c>
      <c r="F355" s="397">
        <v>168</v>
      </c>
      <c r="G355" s="397">
        <v>41664</v>
      </c>
      <c r="H355" s="397">
        <v>1</v>
      </c>
      <c r="I355" s="397">
        <v>248</v>
      </c>
      <c r="J355" s="397">
        <v>191</v>
      </c>
      <c r="K355" s="397">
        <v>47559</v>
      </c>
      <c r="L355" s="397">
        <v>1.1414890552995391</v>
      </c>
      <c r="M355" s="397">
        <v>249</v>
      </c>
      <c r="N355" s="397">
        <v>271</v>
      </c>
      <c r="O355" s="397">
        <v>62872</v>
      </c>
      <c r="P355" s="410">
        <v>1.5090245775729647</v>
      </c>
      <c r="Q355" s="398">
        <v>232</v>
      </c>
    </row>
    <row r="356" spans="1:17" ht="14.4" customHeight="1" x14ac:dyDescent="0.3">
      <c r="A356" s="393" t="s">
        <v>3853</v>
      </c>
      <c r="B356" s="394" t="s">
        <v>3478</v>
      </c>
      <c r="C356" s="394" t="s">
        <v>3350</v>
      </c>
      <c r="D356" s="394" t="s">
        <v>3568</v>
      </c>
      <c r="E356" s="394" t="s">
        <v>3569</v>
      </c>
      <c r="F356" s="397">
        <v>4</v>
      </c>
      <c r="G356" s="397">
        <v>496</v>
      </c>
      <c r="H356" s="397">
        <v>1</v>
      </c>
      <c r="I356" s="397">
        <v>124</v>
      </c>
      <c r="J356" s="397">
        <v>1</v>
      </c>
      <c r="K356" s="397">
        <v>125</v>
      </c>
      <c r="L356" s="397">
        <v>0.25201612903225806</v>
      </c>
      <c r="M356" s="397">
        <v>125</v>
      </c>
      <c r="N356" s="397"/>
      <c r="O356" s="397"/>
      <c r="P356" s="410"/>
      <c r="Q356" s="398"/>
    </row>
    <row r="357" spans="1:17" ht="14.4" customHeight="1" x14ac:dyDescent="0.3">
      <c r="A357" s="393" t="s">
        <v>3853</v>
      </c>
      <c r="B357" s="394" t="s">
        <v>3478</v>
      </c>
      <c r="C357" s="394" t="s">
        <v>3350</v>
      </c>
      <c r="D357" s="394" t="s">
        <v>3572</v>
      </c>
      <c r="E357" s="394" t="s">
        <v>3573</v>
      </c>
      <c r="F357" s="397"/>
      <c r="G357" s="397"/>
      <c r="H357" s="397"/>
      <c r="I357" s="397"/>
      <c r="J357" s="397"/>
      <c r="K357" s="397"/>
      <c r="L357" s="397"/>
      <c r="M357" s="397"/>
      <c r="N357" s="397">
        <v>1</v>
      </c>
      <c r="O357" s="397">
        <v>177</v>
      </c>
      <c r="P357" s="410"/>
      <c r="Q357" s="398">
        <v>177</v>
      </c>
    </row>
    <row r="358" spans="1:17" ht="14.4" customHeight="1" x14ac:dyDescent="0.3">
      <c r="A358" s="393" t="s">
        <v>3853</v>
      </c>
      <c r="B358" s="394" t="s">
        <v>3478</v>
      </c>
      <c r="C358" s="394" t="s">
        <v>3350</v>
      </c>
      <c r="D358" s="394" t="s">
        <v>3581</v>
      </c>
      <c r="E358" s="394" t="s">
        <v>3582</v>
      </c>
      <c r="F358" s="397"/>
      <c r="G358" s="397"/>
      <c r="H358" s="397"/>
      <c r="I358" s="397"/>
      <c r="J358" s="397">
        <v>1</v>
      </c>
      <c r="K358" s="397">
        <v>123</v>
      </c>
      <c r="L358" s="397"/>
      <c r="M358" s="397">
        <v>123</v>
      </c>
      <c r="N358" s="397"/>
      <c r="O358" s="397"/>
      <c r="P358" s="410"/>
      <c r="Q358" s="398"/>
    </row>
    <row r="359" spans="1:17" ht="14.4" customHeight="1" x14ac:dyDescent="0.3">
      <c r="A359" s="393" t="s">
        <v>3853</v>
      </c>
      <c r="B359" s="394" t="s">
        <v>3478</v>
      </c>
      <c r="C359" s="394" t="s">
        <v>3350</v>
      </c>
      <c r="D359" s="394" t="s">
        <v>3583</v>
      </c>
      <c r="E359" s="394" t="s">
        <v>3584</v>
      </c>
      <c r="F359" s="397"/>
      <c r="G359" s="397"/>
      <c r="H359" s="397"/>
      <c r="I359" s="397"/>
      <c r="J359" s="397">
        <v>1</v>
      </c>
      <c r="K359" s="397">
        <v>160</v>
      </c>
      <c r="L359" s="397"/>
      <c r="M359" s="397">
        <v>160</v>
      </c>
      <c r="N359" s="397"/>
      <c r="O359" s="397"/>
      <c r="P359" s="410"/>
      <c r="Q359" s="398"/>
    </row>
    <row r="360" spans="1:17" ht="14.4" customHeight="1" x14ac:dyDescent="0.3">
      <c r="A360" s="393" t="s">
        <v>3853</v>
      </c>
      <c r="B360" s="394" t="s">
        <v>3478</v>
      </c>
      <c r="C360" s="394" t="s">
        <v>3350</v>
      </c>
      <c r="D360" s="394" t="s">
        <v>3696</v>
      </c>
      <c r="E360" s="394" t="s">
        <v>3697</v>
      </c>
      <c r="F360" s="397">
        <v>1</v>
      </c>
      <c r="G360" s="397">
        <v>296</v>
      </c>
      <c r="H360" s="397">
        <v>1</v>
      </c>
      <c r="I360" s="397">
        <v>296</v>
      </c>
      <c r="J360" s="397"/>
      <c r="K360" s="397"/>
      <c r="L360" s="397"/>
      <c r="M360" s="397"/>
      <c r="N360" s="397">
        <v>1</v>
      </c>
      <c r="O360" s="397">
        <v>149</v>
      </c>
      <c r="P360" s="410">
        <v>0.5033783783783784</v>
      </c>
      <c r="Q360" s="398">
        <v>149</v>
      </c>
    </row>
    <row r="361" spans="1:17" ht="14.4" customHeight="1" x14ac:dyDescent="0.3">
      <c r="A361" s="393" t="s">
        <v>3853</v>
      </c>
      <c r="B361" s="394" t="s">
        <v>3478</v>
      </c>
      <c r="C361" s="394" t="s">
        <v>3350</v>
      </c>
      <c r="D361" s="394" t="s">
        <v>3585</v>
      </c>
      <c r="E361" s="394" t="s">
        <v>3586</v>
      </c>
      <c r="F361" s="397"/>
      <c r="G361" s="397"/>
      <c r="H361" s="397"/>
      <c r="I361" s="397"/>
      <c r="J361" s="397">
        <v>2</v>
      </c>
      <c r="K361" s="397">
        <v>182</v>
      </c>
      <c r="L361" s="397"/>
      <c r="M361" s="397">
        <v>91</v>
      </c>
      <c r="N361" s="397"/>
      <c r="O361" s="397"/>
      <c r="P361" s="410"/>
      <c r="Q361" s="398"/>
    </row>
    <row r="362" spans="1:17" ht="14.4" customHeight="1" x14ac:dyDescent="0.3">
      <c r="A362" s="393" t="s">
        <v>3853</v>
      </c>
      <c r="B362" s="394" t="s">
        <v>3478</v>
      </c>
      <c r="C362" s="394" t="s">
        <v>3350</v>
      </c>
      <c r="D362" s="394" t="s">
        <v>3595</v>
      </c>
      <c r="E362" s="394" t="s">
        <v>3594</v>
      </c>
      <c r="F362" s="397">
        <v>3</v>
      </c>
      <c r="G362" s="397">
        <v>1989</v>
      </c>
      <c r="H362" s="397">
        <v>1</v>
      </c>
      <c r="I362" s="397">
        <v>663</v>
      </c>
      <c r="J362" s="397">
        <v>3</v>
      </c>
      <c r="K362" s="397">
        <v>1995</v>
      </c>
      <c r="L362" s="397">
        <v>1.0030165912518854</v>
      </c>
      <c r="M362" s="397">
        <v>665</v>
      </c>
      <c r="N362" s="397">
        <v>5</v>
      </c>
      <c r="O362" s="397">
        <v>3340</v>
      </c>
      <c r="P362" s="410">
        <v>1.6792357968828557</v>
      </c>
      <c r="Q362" s="398">
        <v>668</v>
      </c>
    </row>
    <row r="363" spans="1:17" ht="14.4" customHeight="1" x14ac:dyDescent="0.3">
      <c r="A363" s="393" t="s">
        <v>3853</v>
      </c>
      <c r="B363" s="394" t="s">
        <v>3478</v>
      </c>
      <c r="C363" s="394" t="s">
        <v>3350</v>
      </c>
      <c r="D363" s="394" t="s">
        <v>3596</v>
      </c>
      <c r="E363" s="394" t="s">
        <v>3597</v>
      </c>
      <c r="F363" s="397"/>
      <c r="G363" s="397"/>
      <c r="H363" s="397"/>
      <c r="I363" s="397"/>
      <c r="J363" s="397">
        <v>3</v>
      </c>
      <c r="K363" s="397">
        <v>1692</v>
      </c>
      <c r="L363" s="397"/>
      <c r="M363" s="397">
        <v>564</v>
      </c>
      <c r="N363" s="397">
        <v>1</v>
      </c>
      <c r="O363" s="397">
        <v>567</v>
      </c>
      <c r="P363" s="410"/>
      <c r="Q363" s="398">
        <v>567</v>
      </c>
    </row>
    <row r="364" spans="1:17" ht="14.4" customHeight="1" x14ac:dyDescent="0.3">
      <c r="A364" s="393" t="s">
        <v>3853</v>
      </c>
      <c r="B364" s="394" t="s">
        <v>3478</v>
      </c>
      <c r="C364" s="394" t="s">
        <v>3350</v>
      </c>
      <c r="D364" s="394" t="s">
        <v>3598</v>
      </c>
      <c r="E364" s="394" t="s">
        <v>3599</v>
      </c>
      <c r="F364" s="397"/>
      <c r="G364" s="397"/>
      <c r="H364" s="397"/>
      <c r="I364" s="397"/>
      <c r="J364" s="397">
        <v>1</v>
      </c>
      <c r="K364" s="397">
        <v>64</v>
      </c>
      <c r="L364" s="397"/>
      <c r="M364" s="397">
        <v>64</v>
      </c>
      <c r="N364" s="397"/>
      <c r="O364" s="397"/>
      <c r="P364" s="410"/>
      <c r="Q364" s="398"/>
    </row>
    <row r="365" spans="1:17" ht="14.4" customHeight="1" x14ac:dyDescent="0.3">
      <c r="A365" s="393" t="s">
        <v>3853</v>
      </c>
      <c r="B365" s="394" t="s">
        <v>3478</v>
      </c>
      <c r="C365" s="394" t="s">
        <v>3350</v>
      </c>
      <c r="D365" s="394" t="s">
        <v>3600</v>
      </c>
      <c r="E365" s="394" t="s">
        <v>3601</v>
      </c>
      <c r="F365" s="397"/>
      <c r="G365" s="397"/>
      <c r="H365" s="397"/>
      <c r="I365" s="397"/>
      <c r="J365" s="397">
        <v>1</v>
      </c>
      <c r="K365" s="397">
        <v>199</v>
      </c>
      <c r="L365" s="397"/>
      <c r="M365" s="397">
        <v>199</v>
      </c>
      <c r="N365" s="397"/>
      <c r="O365" s="397"/>
      <c r="P365" s="410"/>
      <c r="Q365" s="398"/>
    </row>
    <row r="366" spans="1:17" ht="14.4" customHeight="1" x14ac:dyDescent="0.3">
      <c r="A366" s="393" t="s">
        <v>3853</v>
      </c>
      <c r="B366" s="394" t="s">
        <v>3478</v>
      </c>
      <c r="C366" s="394" t="s">
        <v>3350</v>
      </c>
      <c r="D366" s="394" t="s">
        <v>3602</v>
      </c>
      <c r="E366" s="394" t="s">
        <v>3603</v>
      </c>
      <c r="F366" s="397"/>
      <c r="G366" s="397"/>
      <c r="H366" s="397"/>
      <c r="I366" s="397"/>
      <c r="J366" s="397">
        <v>4</v>
      </c>
      <c r="K366" s="397">
        <v>1928</v>
      </c>
      <c r="L366" s="397"/>
      <c r="M366" s="397">
        <v>482</v>
      </c>
      <c r="N366" s="397">
        <v>6</v>
      </c>
      <c r="O366" s="397">
        <v>2910</v>
      </c>
      <c r="P366" s="410"/>
      <c r="Q366" s="398">
        <v>485</v>
      </c>
    </row>
    <row r="367" spans="1:17" ht="14.4" customHeight="1" x14ac:dyDescent="0.3">
      <c r="A367" s="393" t="s">
        <v>3853</v>
      </c>
      <c r="B367" s="394" t="s">
        <v>3478</v>
      </c>
      <c r="C367" s="394" t="s">
        <v>3350</v>
      </c>
      <c r="D367" s="394" t="s">
        <v>3604</v>
      </c>
      <c r="E367" s="394" t="s">
        <v>3605</v>
      </c>
      <c r="F367" s="397">
        <v>3</v>
      </c>
      <c r="G367" s="397">
        <v>3033</v>
      </c>
      <c r="H367" s="397">
        <v>1</v>
      </c>
      <c r="I367" s="397">
        <v>1011</v>
      </c>
      <c r="J367" s="397">
        <v>2</v>
      </c>
      <c r="K367" s="397">
        <v>2026</v>
      </c>
      <c r="L367" s="397">
        <v>0.66798549291130893</v>
      </c>
      <c r="M367" s="397">
        <v>1013</v>
      </c>
      <c r="N367" s="397">
        <v>1</v>
      </c>
      <c r="O367" s="397">
        <v>1017</v>
      </c>
      <c r="P367" s="410">
        <v>0.33531157270029671</v>
      </c>
      <c r="Q367" s="398">
        <v>1017</v>
      </c>
    </row>
    <row r="368" spans="1:17" ht="14.4" customHeight="1" x14ac:dyDescent="0.3">
      <c r="A368" s="393" t="s">
        <v>3853</v>
      </c>
      <c r="B368" s="394" t="s">
        <v>3478</v>
      </c>
      <c r="C368" s="394" t="s">
        <v>3350</v>
      </c>
      <c r="D368" s="394" t="s">
        <v>3399</v>
      </c>
      <c r="E368" s="394" t="s">
        <v>3400</v>
      </c>
      <c r="F368" s="397">
        <v>2</v>
      </c>
      <c r="G368" s="397">
        <v>646</v>
      </c>
      <c r="H368" s="397">
        <v>1</v>
      </c>
      <c r="I368" s="397">
        <v>323</v>
      </c>
      <c r="J368" s="397">
        <v>3</v>
      </c>
      <c r="K368" s="397">
        <v>972</v>
      </c>
      <c r="L368" s="397">
        <v>1.5046439628482973</v>
      </c>
      <c r="M368" s="397">
        <v>324</v>
      </c>
      <c r="N368" s="397">
        <v>3</v>
      </c>
      <c r="O368" s="397">
        <v>975</v>
      </c>
      <c r="P368" s="410">
        <v>1.5092879256965945</v>
      </c>
      <c r="Q368" s="398">
        <v>325</v>
      </c>
    </row>
    <row r="369" spans="1:17" ht="14.4" customHeight="1" x14ac:dyDescent="0.3">
      <c r="A369" s="393" t="s">
        <v>3853</v>
      </c>
      <c r="B369" s="394" t="s">
        <v>3478</v>
      </c>
      <c r="C369" s="394" t="s">
        <v>3350</v>
      </c>
      <c r="D369" s="394" t="s">
        <v>3610</v>
      </c>
      <c r="E369" s="394" t="s">
        <v>3611</v>
      </c>
      <c r="F369" s="397">
        <v>118</v>
      </c>
      <c r="G369" s="397">
        <v>12980</v>
      </c>
      <c r="H369" s="397">
        <v>1</v>
      </c>
      <c r="I369" s="397">
        <v>110</v>
      </c>
      <c r="J369" s="397">
        <v>178</v>
      </c>
      <c r="K369" s="397">
        <v>19758</v>
      </c>
      <c r="L369" s="397">
        <v>1.5221879815100154</v>
      </c>
      <c r="M369" s="397">
        <v>111</v>
      </c>
      <c r="N369" s="397">
        <v>266</v>
      </c>
      <c r="O369" s="397">
        <v>29792</v>
      </c>
      <c r="P369" s="410">
        <v>2.2952234206471496</v>
      </c>
      <c r="Q369" s="398">
        <v>112</v>
      </c>
    </row>
    <row r="370" spans="1:17" ht="14.4" customHeight="1" x14ac:dyDescent="0.3">
      <c r="A370" s="393" t="s">
        <v>3853</v>
      </c>
      <c r="B370" s="394" t="s">
        <v>3478</v>
      </c>
      <c r="C370" s="394" t="s">
        <v>3350</v>
      </c>
      <c r="D370" s="394" t="s">
        <v>3616</v>
      </c>
      <c r="E370" s="394" t="s">
        <v>3617</v>
      </c>
      <c r="F370" s="397">
        <v>13</v>
      </c>
      <c r="G370" s="397">
        <v>8775</v>
      </c>
      <c r="H370" s="397">
        <v>1</v>
      </c>
      <c r="I370" s="397">
        <v>675</v>
      </c>
      <c r="J370" s="397">
        <v>4</v>
      </c>
      <c r="K370" s="397">
        <v>2704</v>
      </c>
      <c r="L370" s="397">
        <v>0.30814814814814817</v>
      </c>
      <c r="M370" s="397">
        <v>676</v>
      </c>
      <c r="N370" s="397">
        <v>6</v>
      </c>
      <c r="O370" s="397">
        <v>4062</v>
      </c>
      <c r="P370" s="410">
        <v>0.46290598290598289</v>
      </c>
      <c r="Q370" s="398">
        <v>677</v>
      </c>
    </row>
    <row r="371" spans="1:17" ht="14.4" customHeight="1" x14ac:dyDescent="0.3">
      <c r="A371" s="393" t="s">
        <v>3853</v>
      </c>
      <c r="B371" s="394" t="s">
        <v>3478</v>
      </c>
      <c r="C371" s="394" t="s">
        <v>3350</v>
      </c>
      <c r="D371" s="394" t="s">
        <v>3618</v>
      </c>
      <c r="E371" s="394" t="s">
        <v>3619</v>
      </c>
      <c r="F371" s="397">
        <v>13</v>
      </c>
      <c r="G371" s="397">
        <v>1040</v>
      </c>
      <c r="H371" s="397">
        <v>1</v>
      </c>
      <c r="I371" s="397">
        <v>80</v>
      </c>
      <c r="J371" s="397">
        <v>4</v>
      </c>
      <c r="K371" s="397">
        <v>324</v>
      </c>
      <c r="L371" s="397">
        <v>0.31153846153846154</v>
      </c>
      <c r="M371" s="397">
        <v>81</v>
      </c>
      <c r="N371" s="397">
        <v>6</v>
      </c>
      <c r="O371" s="397">
        <v>492</v>
      </c>
      <c r="P371" s="410">
        <v>0.47307692307692306</v>
      </c>
      <c r="Q371" s="398">
        <v>82</v>
      </c>
    </row>
    <row r="372" spans="1:17" ht="14.4" customHeight="1" x14ac:dyDescent="0.3">
      <c r="A372" s="393" t="s">
        <v>3853</v>
      </c>
      <c r="B372" s="394" t="s">
        <v>3478</v>
      </c>
      <c r="C372" s="394" t="s">
        <v>3350</v>
      </c>
      <c r="D372" s="394" t="s">
        <v>3620</v>
      </c>
      <c r="E372" s="394" t="s">
        <v>3621</v>
      </c>
      <c r="F372" s="397">
        <v>2</v>
      </c>
      <c r="G372" s="397">
        <v>664</v>
      </c>
      <c r="H372" s="397">
        <v>1</v>
      </c>
      <c r="I372" s="397">
        <v>332</v>
      </c>
      <c r="J372" s="397">
        <v>2</v>
      </c>
      <c r="K372" s="397">
        <v>666</v>
      </c>
      <c r="L372" s="397">
        <v>1.0030120481927711</v>
      </c>
      <c r="M372" s="397">
        <v>333</v>
      </c>
      <c r="N372" s="397">
        <v>5</v>
      </c>
      <c r="O372" s="397">
        <v>1675</v>
      </c>
      <c r="P372" s="410">
        <v>2.5225903614457832</v>
      </c>
      <c r="Q372" s="398">
        <v>335</v>
      </c>
    </row>
    <row r="373" spans="1:17" ht="14.4" customHeight="1" x14ac:dyDescent="0.3">
      <c r="A373" s="393" t="s">
        <v>3853</v>
      </c>
      <c r="B373" s="394" t="s">
        <v>3478</v>
      </c>
      <c r="C373" s="394" t="s">
        <v>3350</v>
      </c>
      <c r="D373" s="394" t="s">
        <v>3625</v>
      </c>
      <c r="E373" s="394" t="s">
        <v>3626</v>
      </c>
      <c r="F373" s="397">
        <v>1</v>
      </c>
      <c r="G373" s="397">
        <v>171</v>
      </c>
      <c r="H373" s="397">
        <v>1</v>
      </c>
      <c r="I373" s="397">
        <v>171</v>
      </c>
      <c r="J373" s="397"/>
      <c r="K373" s="397"/>
      <c r="L373" s="397"/>
      <c r="M373" s="397"/>
      <c r="N373" s="397"/>
      <c r="O373" s="397"/>
      <c r="P373" s="410"/>
      <c r="Q373" s="398"/>
    </row>
    <row r="374" spans="1:17" ht="14.4" customHeight="1" x14ac:dyDescent="0.3">
      <c r="A374" s="393" t="s">
        <v>3853</v>
      </c>
      <c r="B374" s="394" t="s">
        <v>3478</v>
      </c>
      <c r="C374" s="394" t="s">
        <v>3350</v>
      </c>
      <c r="D374" s="394" t="s">
        <v>3403</v>
      </c>
      <c r="E374" s="394" t="s">
        <v>3404</v>
      </c>
      <c r="F374" s="397"/>
      <c r="G374" s="397"/>
      <c r="H374" s="397"/>
      <c r="I374" s="397"/>
      <c r="J374" s="397">
        <v>1</v>
      </c>
      <c r="K374" s="397">
        <v>0</v>
      </c>
      <c r="L374" s="397"/>
      <c r="M374" s="397">
        <v>0</v>
      </c>
      <c r="N374" s="397"/>
      <c r="O374" s="397"/>
      <c r="P374" s="410"/>
      <c r="Q374" s="398"/>
    </row>
    <row r="375" spans="1:17" ht="14.4" customHeight="1" x14ac:dyDescent="0.3">
      <c r="A375" s="393" t="s">
        <v>3853</v>
      </c>
      <c r="B375" s="394" t="s">
        <v>3478</v>
      </c>
      <c r="C375" s="394" t="s">
        <v>3350</v>
      </c>
      <c r="D375" s="394" t="s">
        <v>3629</v>
      </c>
      <c r="E375" s="394" t="s">
        <v>3630</v>
      </c>
      <c r="F375" s="397">
        <v>4</v>
      </c>
      <c r="G375" s="397">
        <v>0</v>
      </c>
      <c r="H375" s="397"/>
      <c r="I375" s="397">
        <v>0</v>
      </c>
      <c r="J375" s="397">
        <v>2</v>
      </c>
      <c r="K375" s="397">
        <v>0</v>
      </c>
      <c r="L375" s="397"/>
      <c r="M375" s="397">
        <v>0</v>
      </c>
      <c r="N375" s="397"/>
      <c r="O375" s="397"/>
      <c r="P375" s="410"/>
      <c r="Q375" s="398"/>
    </row>
    <row r="376" spans="1:17" ht="14.4" customHeight="1" x14ac:dyDescent="0.3">
      <c r="A376" s="393" t="s">
        <v>3853</v>
      </c>
      <c r="B376" s="394" t="s">
        <v>3633</v>
      </c>
      <c r="C376" s="394" t="s">
        <v>3548</v>
      </c>
      <c r="D376" s="394" t="s">
        <v>3655</v>
      </c>
      <c r="E376" s="394" t="s">
        <v>3656</v>
      </c>
      <c r="F376" s="397"/>
      <c r="G376" s="397"/>
      <c r="H376" s="397"/>
      <c r="I376" s="397"/>
      <c r="J376" s="397">
        <v>2</v>
      </c>
      <c r="K376" s="397">
        <v>140</v>
      </c>
      <c r="L376" s="397"/>
      <c r="M376" s="397">
        <v>70</v>
      </c>
      <c r="N376" s="397"/>
      <c r="O376" s="397"/>
      <c r="P376" s="410"/>
      <c r="Q376" s="398"/>
    </row>
    <row r="377" spans="1:17" ht="14.4" customHeight="1" x14ac:dyDescent="0.3">
      <c r="A377" s="393" t="s">
        <v>3853</v>
      </c>
      <c r="B377" s="394" t="s">
        <v>3633</v>
      </c>
      <c r="C377" s="394" t="s">
        <v>3548</v>
      </c>
      <c r="D377" s="394" t="s">
        <v>3549</v>
      </c>
      <c r="E377" s="394" t="s">
        <v>3550</v>
      </c>
      <c r="F377" s="397"/>
      <c r="G377" s="397"/>
      <c r="H377" s="397"/>
      <c r="I377" s="397"/>
      <c r="J377" s="397">
        <v>7</v>
      </c>
      <c r="K377" s="397">
        <v>1029</v>
      </c>
      <c r="L377" s="397"/>
      <c r="M377" s="397">
        <v>147</v>
      </c>
      <c r="N377" s="397">
        <v>5</v>
      </c>
      <c r="O377" s="397">
        <v>735</v>
      </c>
      <c r="P377" s="410"/>
      <c r="Q377" s="398">
        <v>147</v>
      </c>
    </row>
    <row r="378" spans="1:17" ht="14.4" customHeight="1" x14ac:dyDescent="0.3">
      <c r="A378" s="393" t="s">
        <v>3853</v>
      </c>
      <c r="B378" s="394" t="s">
        <v>3633</v>
      </c>
      <c r="C378" s="394" t="s">
        <v>3548</v>
      </c>
      <c r="D378" s="394" t="s">
        <v>3665</v>
      </c>
      <c r="E378" s="394" t="s">
        <v>3666</v>
      </c>
      <c r="F378" s="397"/>
      <c r="G378" s="397"/>
      <c r="H378" s="397"/>
      <c r="I378" s="397"/>
      <c r="J378" s="397">
        <v>2</v>
      </c>
      <c r="K378" s="397">
        <v>298</v>
      </c>
      <c r="L378" s="397"/>
      <c r="M378" s="397">
        <v>149</v>
      </c>
      <c r="N378" s="397">
        <v>2</v>
      </c>
      <c r="O378" s="397">
        <v>298</v>
      </c>
      <c r="P378" s="410"/>
      <c r="Q378" s="398">
        <v>149</v>
      </c>
    </row>
    <row r="379" spans="1:17" ht="14.4" customHeight="1" x14ac:dyDescent="0.3">
      <c r="A379" s="393" t="s">
        <v>3853</v>
      </c>
      <c r="B379" s="394" t="s">
        <v>3633</v>
      </c>
      <c r="C379" s="394" t="s">
        <v>3548</v>
      </c>
      <c r="D379" s="394" t="s">
        <v>3669</v>
      </c>
      <c r="E379" s="394" t="s">
        <v>3670</v>
      </c>
      <c r="F379" s="397"/>
      <c r="G379" s="397"/>
      <c r="H379" s="397"/>
      <c r="I379" s="397"/>
      <c r="J379" s="397"/>
      <c r="K379" s="397"/>
      <c r="L379" s="397"/>
      <c r="M379" s="397"/>
      <c r="N379" s="397">
        <v>1</v>
      </c>
      <c r="O379" s="397">
        <v>194</v>
      </c>
      <c r="P379" s="410"/>
      <c r="Q379" s="398">
        <v>194</v>
      </c>
    </row>
    <row r="380" spans="1:17" ht="14.4" customHeight="1" x14ac:dyDescent="0.3">
      <c r="A380" s="393" t="s">
        <v>3853</v>
      </c>
      <c r="B380" s="394" t="s">
        <v>3633</v>
      </c>
      <c r="C380" s="394" t="s">
        <v>3548</v>
      </c>
      <c r="D380" s="394" t="s">
        <v>3671</v>
      </c>
      <c r="E380" s="394" t="s">
        <v>3672</v>
      </c>
      <c r="F380" s="397"/>
      <c r="G380" s="397"/>
      <c r="H380" s="397"/>
      <c r="I380" s="397"/>
      <c r="J380" s="397">
        <v>2</v>
      </c>
      <c r="K380" s="397">
        <v>494</v>
      </c>
      <c r="L380" s="397"/>
      <c r="M380" s="397">
        <v>247</v>
      </c>
      <c r="N380" s="397">
        <v>1</v>
      </c>
      <c r="O380" s="397">
        <v>247</v>
      </c>
      <c r="P380" s="410"/>
      <c r="Q380" s="398">
        <v>247</v>
      </c>
    </row>
    <row r="381" spans="1:17" ht="14.4" customHeight="1" x14ac:dyDescent="0.3">
      <c r="A381" s="393" t="s">
        <v>3853</v>
      </c>
      <c r="B381" s="394" t="s">
        <v>3633</v>
      </c>
      <c r="C381" s="394" t="s">
        <v>3548</v>
      </c>
      <c r="D381" s="394" t="s">
        <v>3675</v>
      </c>
      <c r="E381" s="394" t="s">
        <v>3676</v>
      </c>
      <c r="F381" s="397"/>
      <c r="G381" s="397"/>
      <c r="H381" s="397"/>
      <c r="I381" s="397"/>
      <c r="J381" s="397">
        <v>1</v>
      </c>
      <c r="K381" s="397">
        <v>290</v>
      </c>
      <c r="L381" s="397"/>
      <c r="M381" s="397">
        <v>290</v>
      </c>
      <c r="N381" s="397"/>
      <c r="O381" s="397"/>
      <c r="P381" s="410"/>
      <c r="Q381" s="398"/>
    </row>
    <row r="382" spans="1:17" ht="14.4" customHeight="1" x14ac:dyDescent="0.3">
      <c r="A382" s="393" t="s">
        <v>3853</v>
      </c>
      <c r="B382" s="394" t="s">
        <v>3633</v>
      </c>
      <c r="C382" s="394" t="s">
        <v>3350</v>
      </c>
      <c r="D382" s="394" t="s">
        <v>3385</v>
      </c>
      <c r="E382" s="394" t="s">
        <v>3386</v>
      </c>
      <c r="F382" s="397">
        <v>11</v>
      </c>
      <c r="G382" s="397">
        <v>825</v>
      </c>
      <c r="H382" s="397">
        <v>1</v>
      </c>
      <c r="I382" s="397">
        <v>75</v>
      </c>
      <c r="J382" s="397">
        <v>7</v>
      </c>
      <c r="K382" s="397">
        <v>525</v>
      </c>
      <c r="L382" s="397">
        <v>0.63636363636363635</v>
      </c>
      <c r="M382" s="397">
        <v>75</v>
      </c>
      <c r="N382" s="397">
        <v>7</v>
      </c>
      <c r="O382" s="397">
        <v>567</v>
      </c>
      <c r="P382" s="410">
        <v>0.68727272727272726</v>
      </c>
      <c r="Q382" s="398">
        <v>81</v>
      </c>
    </row>
    <row r="383" spans="1:17" ht="14.4" customHeight="1" x14ac:dyDescent="0.3">
      <c r="A383" s="393" t="s">
        <v>3853</v>
      </c>
      <c r="B383" s="394" t="s">
        <v>3633</v>
      </c>
      <c r="C383" s="394" t="s">
        <v>3350</v>
      </c>
      <c r="D383" s="394" t="s">
        <v>3393</v>
      </c>
      <c r="E383" s="394" t="s">
        <v>3394</v>
      </c>
      <c r="F383" s="397">
        <v>12</v>
      </c>
      <c r="G383" s="397">
        <v>408</v>
      </c>
      <c r="H383" s="397">
        <v>1</v>
      </c>
      <c r="I383" s="397">
        <v>34</v>
      </c>
      <c r="J383" s="397">
        <v>11</v>
      </c>
      <c r="K383" s="397">
        <v>374</v>
      </c>
      <c r="L383" s="397">
        <v>0.91666666666666663</v>
      </c>
      <c r="M383" s="397">
        <v>34</v>
      </c>
      <c r="N383" s="397">
        <v>14</v>
      </c>
      <c r="O383" s="397">
        <v>476</v>
      </c>
      <c r="P383" s="410">
        <v>1.1666666666666667</v>
      </c>
      <c r="Q383" s="398">
        <v>34</v>
      </c>
    </row>
    <row r="384" spans="1:17" ht="14.4" customHeight="1" x14ac:dyDescent="0.3">
      <c r="A384" s="393" t="s">
        <v>3853</v>
      </c>
      <c r="B384" s="394" t="s">
        <v>3633</v>
      </c>
      <c r="C384" s="394" t="s">
        <v>3350</v>
      </c>
      <c r="D384" s="394" t="s">
        <v>3472</v>
      </c>
      <c r="E384" s="394" t="s">
        <v>3473</v>
      </c>
      <c r="F384" s="397"/>
      <c r="G384" s="397"/>
      <c r="H384" s="397"/>
      <c r="I384" s="397"/>
      <c r="J384" s="397"/>
      <c r="K384" s="397"/>
      <c r="L384" s="397"/>
      <c r="M384" s="397"/>
      <c r="N384" s="397">
        <v>75</v>
      </c>
      <c r="O384" s="397">
        <v>5406</v>
      </c>
      <c r="P384" s="410"/>
      <c r="Q384" s="398">
        <v>72.08</v>
      </c>
    </row>
    <row r="385" spans="1:17" ht="14.4" customHeight="1" x14ac:dyDescent="0.3">
      <c r="A385" s="393" t="s">
        <v>3853</v>
      </c>
      <c r="B385" s="394" t="s">
        <v>3633</v>
      </c>
      <c r="C385" s="394" t="s">
        <v>3350</v>
      </c>
      <c r="D385" s="394" t="s">
        <v>3687</v>
      </c>
      <c r="E385" s="394" t="s">
        <v>3688</v>
      </c>
      <c r="F385" s="397">
        <v>75</v>
      </c>
      <c r="G385" s="397">
        <v>12975</v>
      </c>
      <c r="H385" s="397">
        <v>1</v>
      </c>
      <c r="I385" s="397">
        <v>173</v>
      </c>
      <c r="J385" s="397">
        <v>96</v>
      </c>
      <c r="K385" s="397">
        <v>16704</v>
      </c>
      <c r="L385" s="397">
        <v>1.2873988439306359</v>
      </c>
      <c r="M385" s="397">
        <v>174</v>
      </c>
      <c r="N385" s="397"/>
      <c r="O385" s="397"/>
      <c r="P385" s="410"/>
      <c r="Q385" s="398"/>
    </row>
    <row r="386" spans="1:17" ht="14.4" customHeight="1" x14ac:dyDescent="0.3">
      <c r="A386" s="393" t="s">
        <v>3853</v>
      </c>
      <c r="B386" s="394" t="s">
        <v>3633</v>
      </c>
      <c r="C386" s="394" t="s">
        <v>3350</v>
      </c>
      <c r="D386" s="394" t="s">
        <v>3689</v>
      </c>
      <c r="E386" s="394" t="s">
        <v>3688</v>
      </c>
      <c r="F386" s="397"/>
      <c r="G386" s="397"/>
      <c r="H386" s="397"/>
      <c r="I386" s="397"/>
      <c r="J386" s="397">
        <v>1</v>
      </c>
      <c r="K386" s="397">
        <v>87</v>
      </c>
      <c r="L386" s="397"/>
      <c r="M386" s="397">
        <v>87</v>
      </c>
      <c r="N386" s="397"/>
      <c r="O386" s="397"/>
      <c r="P386" s="410"/>
      <c r="Q386" s="398"/>
    </row>
    <row r="387" spans="1:17" ht="14.4" customHeight="1" x14ac:dyDescent="0.3">
      <c r="A387" s="393" t="s">
        <v>3853</v>
      </c>
      <c r="B387" s="394" t="s">
        <v>3633</v>
      </c>
      <c r="C387" s="394" t="s">
        <v>3350</v>
      </c>
      <c r="D387" s="394" t="s">
        <v>3566</v>
      </c>
      <c r="E387" s="394" t="s">
        <v>3567</v>
      </c>
      <c r="F387" s="397">
        <v>112</v>
      </c>
      <c r="G387" s="397">
        <v>27776</v>
      </c>
      <c r="H387" s="397">
        <v>1</v>
      </c>
      <c r="I387" s="397">
        <v>248</v>
      </c>
      <c r="J387" s="397">
        <v>130</v>
      </c>
      <c r="K387" s="397">
        <v>32370</v>
      </c>
      <c r="L387" s="397">
        <v>1.1653945852534562</v>
      </c>
      <c r="M387" s="397">
        <v>249</v>
      </c>
      <c r="N387" s="397">
        <v>29</v>
      </c>
      <c r="O387" s="397">
        <v>6728</v>
      </c>
      <c r="P387" s="410">
        <v>0.24222350230414746</v>
      </c>
      <c r="Q387" s="398">
        <v>232</v>
      </c>
    </row>
    <row r="388" spans="1:17" ht="14.4" customHeight="1" x14ac:dyDescent="0.3">
      <c r="A388" s="393" t="s">
        <v>3853</v>
      </c>
      <c r="B388" s="394" t="s">
        <v>3633</v>
      </c>
      <c r="C388" s="394" t="s">
        <v>3350</v>
      </c>
      <c r="D388" s="394" t="s">
        <v>3568</v>
      </c>
      <c r="E388" s="394" t="s">
        <v>3569</v>
      </c>
      <c r="F388" s="397">
        <v>24</v>
      </c>
      <c r="G388" s="397">
        <v>2976</v>
      </c>
      <c r="H388" s="397">
        <v>1</v>
      </c>
      <c r="I388" s="397">
        <v>124</v>
      </c>
      <c r="J388" s="397">
        <v>13</v>
      </c>
      <c r="K388" s="397">
        <v>1625</v>
      </c>
      <c r="L388" s="397">
        <v>0.54603494623655913</v>
      </c>
      <c r="M388" s="397">
        <v>125</v>
      </c>
      <c r="N388" s="397">
        <v>3</v>
      </c>
      <c r="O388" s="397">
        <v>348</v>
      </c>
      <c r="P388" s="410">
        <v>0.11693548387096774</v>
      </c>
      <c r="Q388" s="398">
        <v>116</v>
      </c>
    </row>
    <row r="389" spans="1:17" ht="14.4" customHeight="1" x14ac:dyDescent="0.3">
      <c r="A389" s="393" t="s">
        <v>3853</v>
      </c>
      <c r="B389" s="394" t="s">
        <v>3633</v>
      </c>
      <c r="C389" s="394" t="s">
        <v>3350</v>
      </c>
      <c r="D389" s="394" t="s">
        <v>3577</v>
      </c>
      <c r="E389" s="394" t="s">
        <v>3578</v>
      </c>
      <c r="F389" s="397"/>
      <c r="G389" s="397"/>
      <c r="H389" s="397"/>
      <c r="I389" s="397"/>
      <c r="J389" s="397">
        <v>1</v>
      </c>
      <c r="K389" s="397">
        <v>625</v>
      </c>
      <c r="L389" s="397"/>
      <c r="M389" s="397">
        <v>625</v>
      </c>
      <c r="N389" s="397"/>
      <c r="O389" s="397"/>
      <c r="P389" s="410"/>
      <c r="Q389" s="398"/>
    </row>
    <row r="390" spans="1:17" ht="14.4" customHeight="1" x14ac:dyDescent="0.3">
      <c r="A390" s="393" t="s">
        <v>3853</v>
      </c>
      <c r="B390" s="394" t="s">
        <v>3633</v>
      </c>
      <c r="C390" s="394" t="s">
        <v>3350</v>
      </c>
      <c r="D390" s="394" t="s">
        <v>3581</v>
      </c>
      <c r="E390" s="394" t="s">
        <v>3582</v>
      </c>
      <c r="F390" s="397"/>
      <c r="G390" s="397"/>
      <c r="H390" s="397"/>
      <c r="I390" s="397"/>
      <c r="J390" s="397">
        <v>1</v>
      </c>
      <c r="K390" s="397">
        <v>123</v>
      </c>
      <c r="L390" s="397"/>
      <c r="M390" s="397">
        <v>123</v>
      </c>
      <c r="N390" s="397">
        <v>1</v>
      </c>
      <c r="O390" s="397">
        <v>124</v>
      </c>
      <c r="P390" s="410"/>
      <c r="Q390" s="398">
        <v>124</v>
      </c>
    </row>
    <row r="391" spans="1:17" ht="14.4" customHeight="1" x14ac:dyDescent="0.3">
      <c r="A391" s="393" t="s">
        <v>3853</v>
      </c>
      <c r="B391" s="394" t="s">
        <v>3633</v>
      </c>
      <c r="C391" s="394" t="s">
        <v>3350</v>
      </c>
      <c r="D391" s="394" t="s">
        <v>3583</v>
      </c>
      <c r="E391" s="394" t="s">
        <v>3584</v>
      </c>
      <c r="F391" s="397">
        <v>10</v>
      </c>
      <c r="G391" s="397">
        <v>3060</v>
      </c>
      <c r="H391" s="397">
        <v>1</v>
      </c>
      <c r="I391" s="397">
        <v>306</v>
      </c>
      <c r="J391" s="397">
        <v>9</v>
      </c>
      <c r="K391" s="397">
        <v>1440</v>
      </c>
      <c r="L391" s="397">
        <v>0.47058823529411764</v>
      </c>
      <c r="M391" s="397">
        <v>160</v>
      </c>
      <c r="N391" s="397">
        <v>7</v>
      </c>
      <c r="O391" s="397">
        <v>1127</v>
      </c>
      <c r="P391" s="410">
        <v>0.36830065359477127</v>
      </c>
      <c r="Q391" s="398">
        <v>161</v>
      </c>
    </row>
    <row r="392" spans="1:17" ht="14.4" customHeight="1" x14ac:dyDescent="0.3">
      <c r="A392" s="393" t="s">
        <v>3853</v>
      </c>
      <c r="B392" s="394" t="s">
        <v>3633</v>
      </c>
      <c r="C392" s="394" t="s">
        <v>3350</v>
      </c>
      <c r="D392" s="394" t="s">
        <v>3696</v>
      </c>
      <c r="E392" s="394" t="s">
        <v>3697</v>
      </c>
      <c r="F392" s="397"/>
      <c r="G392" s="397"/>
      <c r="H392" s="397"/>
      <c r="I392" s="397"/>
      <c r="J392" s="397">
        <v>2</v>
      </c>
      <c r="K392" s="397">
        <v>296</v>
      </c>
      <c r="L392" s="397"/>
      <c r="M392" s="397">
        <v>148</v>
      </c>
      <c r="N392" s="397">
        <v>3</v>
      </c>
      <c r="O392" s="397">
        <v>447</v>
      </c>
      <c r="P392" s="410"/>
      <c r="Q392" s="398">
        <v>149</v>
      </c>
    </row>
    <row r="393" spans="1:17" ht="14.4" customHeight="1" x14ac:dyDescent="0.3">
      <c r="A393" s="393" t="s">
        <v>3853</v>
      </c>
      <c r="B393" s="394" t="s">
        <v>3633</v>
      </c>
      <c r="C393" s="394" t="s">
        <v>3350</v>
      </c>
      <c r="D393" s="394" t="s">
        <v>3698</v>
      </c>
      <c r="E393" s="394" t="s">
        <v>3699</v>
      </c>
      <c r="F393" s="397"/>
      <c r="G393" s="397"/>
      <c r="H393" s="397"/>
      <c r="I393" s="397"/>
      <c r="J393" s="397"/>
      <c r="K393" s="397"/>
      <c r="L393" s="397"/>
      <c r="M393" s="397"/>
      <c r="N393" s="397">
        <v>1</v>
      </c>
      <c r="O393" s="397">
        <v>186</v>
      </c>
      <c r="P393" s="410"/>
      <c r="Q393" s="398">
        <v>186</v>
      </c>
    </row>
    <row r="394" spans="1:17" ht="14.4" customHeight="1" x14ac:dyDescent="0.3">
      <c r="A394" s="393" t="s">
        <v>3853</v>
      </c>
      <c r="B394" s="394" t="s">
        <v>3633</v>
      </c>
      <c r="C394" s="394" t="s">
        <v>3350</v>
      </c>
      <c r="D394" s="394" t="s">
        <v>3700</v>
      </c>
      <c r="E394" s="394" t="s">
        <v>3701</v>
      </c>
      <c r="F394" s="397">
        <v>3</v>
      </c>
      <c r="G394" s="397">
        <v>1404</v>
      </c>
      <c r="H394" s="397">
        <v>1</v>
      </c>
      <c r="I394" s="397">
        <v>468</v>
      </c>
      <c r="J394" s="397">
        <v>2</v>
      </c>
      <c r="K394" s="397">
        <v>444</v>
      </c>
      <c r="L394" s="397">
        <v>0.31623931623931623</v>
      </c>
      <c r="M394" s="397">
        <v>222</v>
      </c>
      <c r="N394" s="397">
        <v>2</v>
      </c>
      <c r="O394" s="397">
        <v>448</v>
      </c>
      <c r="P394" s="410">
        <v>0.31908831908831908</v>
      </c>
      <c r="Q394" s="398">
        <v>224</v>
      </c>
    </row>
    <row r="395" spans="1:17" ht="14.4" customHeight="1" x14ac:dyDescent="0.3">
      <c r="A395" s="393" t="s">
        <v>3853</v>
      </c>
      <c r="B395" s="394" t="s">
        <v>3633</v>
      </c>
      <c r="C395" s="394" t="s">
        <v>3350</v>
      </c>
      <c r="D395" s="394" t="s">
        <v>3702</v>
      </c>
      <c r="E395" s="394" t="s">
        <v>3703</v>
      </c>
      <c r="F395" s="397"/>
      <c r="G395" s="397"/>
      <c r="H395" s="397"/>
      <c r="I395" s="397"/>
      <c r="J395" s="397">
        <v>1</v>
      </c>
      <c r="K395" s="397">
        <v>295</v>
      </c>
      <c r="L395" s="397"/>
      <c r="M395" s="397">
        <v>295</v>
      </c>
      <c r="N395" s="397"/>
      <c r="O395" s="397"/>
      <c r="P395" s="410"/>
      <c r="Q395" s="398"/>
    </row>
    <row r="396" spans="1:17" ht="14.4" customHeight="1" x14ac:dyDescent="0.3">
      <c r="A396" s="393" t="s">
        <v>3853</v>
      </c>
      <c r="B396" s="394" t="s">
        <v>3633</v>
      </c>
      <c r="C396" s="394" t="s">
        <v>3350</v>
      </c>
      <c r="D396" s="394" t="s">
        <v>3585</v>
      </c>
      <c r="E396" s="394" t="s">
        <v>3586</v>
      </c>
      <c r="F396" s="397">
        <v>2</v>
      </c>
      <c r="G396" s="397">
        <v>180</v>
      </c>
      <c r="H396" s="397">
        <v>1</v>
      </c>
      <c r="I396" s="397">
        <v>90</v>
      </c>
      <c r="J396" s="397">
        <v>5</v>
      </c>
      <c r="K396" s="397">
        <v>455</v>
      </c>
      <c r="L396" s="397">
        <v>2.5277777777777777</v>
      </c>
      <c r="M396" s="397">
        <v>91</v>
      </c>
      <c r="N396" s="397">
        <v>4</v>
      </c>
      <c r="O396" s="397">
        <v>364</v>
      </c>
      <c r="P396" s="410">
        <v>2.0222222222222221</v>
      </c>
      <c r="Q396" s="398">
        <v>91</v>
      </c>
    </row>
    <row r="397" spans="1:17" ht="14.4" customHeight="1" x14ac:dyDescent="0.3">
      <c r="A397" s="393" t="s">
        <v>3853</v>
      </c>
      <c r="B397" s="394" t="s">
        <v>3633</v>
      </c>
      <c r="C397" s="394" t="s">
        <v>3350</v>
      </c>
      <c r="D397" s="394" t="s">
        <v>3716</v>
      </c>
      <c r="E397" s="394" t="s">
        <v>3717</v>
      </c>
      <c r="F397" s="397"/>
      <c r="G397" s="397"/>
      <c r="H397" s="397"/>
      <c r="I397" s="397"/>
      <c r="J397" s="397"/>
      <c r="K397" s="397"/>
      <c r="L397" s="397"/>
      <c r="M397" s="397"/>
      <c r="N397" s="397">
        <v>211</v>
      </c>
      <c r="O397" s="397">
        <v>48952</v>
      </c>
      <c r="P397" s="410"/>
      <c r="Q397" s="398">
        <v>232</v>
      </c>
    </row>
    <row r="398" spans="1:17" ht="14.4" customHeight="1" x14ac:dyDescent="0.3">
      <c r="A398" s="393" t="s">
        <v>3853</v>
      </c>
      <c r="B398" s="394" t="s">
        <v>3633</v>
      </c>
      <c r="C398" s="394" t="s">
        <v>3350</v>
      </c>
      <c r="D398" s="394" t="s">
        <v>3718</v>
      </c>
      <c r="E398" s="394" t="s">
        <v>3719</v>
      </c>
      <c r="F398" s="397"/>
      <c r="G398" s="397"/>
      <c r="H398" s="397"/>
      <c r="I398" s="397"/>
      <c r="J398" s="397"/>
      <c r="K398" s="397"/>
      <c r="L398" s="397"/>
      <c r="M398" s="397"/>
      <c r="N398" s="397">
        <v>15</v>
      </c>
      <c r="O398" s="397">
        <v>1740</v>
      </c>
      <c r="P398" s="410"/>
      <c r="Q398" s="398">
        <v>116</v>
      </c>
    </row>
    <row r="399" spans="1:17" ht="14.4" customHeight="1" x14ac:dyDescent="0.3">
      <c r="A399" s="393" t="s">
        <v>3853</v>
      </c>
      <c r="B399" s="394" t="s">
        <v>3633</v>
      </c>
      <c r="C399" s="394" t="s">
        <v>3350</v>
      </c>
      <c r="D399" s="394" t="s">
        <v>3587</v>
      </c>
      <c r="E399" s="394" t="s">
        <v>3588</v>
      </c>
      <c r="F399" s="397">
        <v>3</v>
      </c>
      <c r="G399" s="397">
        <v>330</v>
      </c>
      <c r="H399" s="397">
        <v>1</v>
      </c>
      <c r="I399" s="397">
        <v>110</v>
      </c>
      <c r="J399" s="397">
        <v>1</v>
      </c>
      <c r="K399" s="397">
        <v>111</v>
      </c>
      <c r="L399" s="397">
        <v>0.33636363636363636</v>
      </c>
      <c r="M399" s="397">
        <v>111</v>
      </c>
      <c r="N399" s="397"/>
      <c r="O399" s="397"/>
      <c r="P399" s="410"/>
      <c r="Q399" s="398"/>
    </row>
    <row r="400" spans="1:17" ht="14.4" customHeight="1" x14ac:dyDescent="0.3">
      <c r="A400" s="393" t="s">
        <v>3853</v>
      </c>
      <c r="B400" s="394" t="s">
        <v>3633</v>
      </c>
      <c r="C400" s="394" t="s">
        <v>3350</v>
      </c>
      <c r="D400" s="394" t="s">
        <v>3724</v>
      </c>
      <c r="E400" s="394" t="s">
        <v>3725</v>
      </c>
      <c r="F400" s="397"/>
      <c r="G400" s="397"/>
      <c r="H400" s="397"/>
      <c r="I400" s="397"/>
      <c r="J400" s="397"/>
      <c r="K400" s="397"/>
      <c r="L400" s="397"/>
      <c r="M400" s="397"/>
      <c r="N400" s="397">
        <v>1</v>
      </c>
      <c r="O400" s="397">
        <v>112</v>
      </c>
      <c r="P400" s="410"/>
      <c r="Q400" s="398">
        <v>112</v>
      </c>
    </row>
    <row r="401" spans="1:17" ht="14.4" customHeight="1" x14ac:dyDescent="0.3">
      <c r="A401" s="393" t="s">
        <v>3853</v>
      </c>
      <c r="B401" s="394" t="s">
        <v>3633</v>
      </c>
      <c r="C401" s="394" t="s">
        <v>3350</v>
      </c>
      <c r="D401" s="394" t="s">
        <v>3728</v>
      </c>
      <c r="E401" s="394" t="s">
        <v>3729</v>
      </c>
      <c r="F401" s="397"/>
      <c r="G401" s="397"/>
      <c r="H401" s="397"/>
      <c r="I401" s="397"/>
      <c r="J401" s="397">
        <v>1</v>
      </c>
      <c r="K401" s="397">
        <v>111</v>
      </c>
      <c r="L401" s="397"/>
      <c r="M401" s="397">
        <v>111</v>
      </c>
      <c r="N401" s="397"/>
      <c r="O401" s="397"/>
      <c r="P401" s="410"/>
      <c r="Q401" s="398"/>
    </row>
    <row r="402" spans="1:17" ht="14.4" customHeight="1" x14ac:dyDescent="0.3">
      <c r="A402" s="393" t="s">
        <v>3853</v>
      </c>
      <c r="B402" s="394" t="s">
        <v>3633</v>
      </c>
      <c r="C402" s="394" t="s">
        <v>3350</v>
      </c>
      <c r="D402" s="394" t="s">
        <v>3734</v>
      </c>
      <c r="E402" s="394" t="s">
        <v>3735</v>
      </c>
      <c r="F402" s="397">
        <v>1</v>
      </c>
      <c r="G402" s="397">
        <v>951</v>
      </c>
      <c r="H402" s="397">
        <v>1</v>
      </c>
      <c r="I402" s="397">
        <v>951</v>
      </c>
      <c r="J402" s="397"/>
      <c r="K402" s="397"/>
      <c r="L402" s="397"/>
      <c r="M402" s="397"/>
      <c r="N402" s="397"/>
      <c r="O402" s="397"/>
      <c r="P402" s="410"/>
      <c r="Q402" s="398"/>
    </row>
    <row r="403" spans="1:17" ht="14.4" customHeight="1" x14ac:dyDescent="0.3">
      <c r="A403" s="393" t="s">
        <v>3853</v>
      </c>
      <c r="B403" s="394" t="s">
        <v>3633</v>
      </c>
      <c r="C403" s="394" t="s">
        <v>3350</v>
      </c>
      <c r="D403" s="394" t="s">
        <v>3593</v>
      </c>
      <c r="E403" s="394" t="s">
        <v>3594</v>
      </c>
      <c r="F403" s="397">
        <v>1</v>
      </c>
      <c r="G403" s="397">
        <v>524</v>
      </c>
      <c r="H403" s="397">
        <v>1</v>
      </c>
      <c r="I403" s="397">
        <v>524</v>
      </c>
      <c r="J403" s="397">
        <v>1</v>
      </c>
      <c r="K403" s="397">
        <v>525</v>
      </c>
      <c r="L403" s="397">
        <v>1.001908396946565</v>
      </c>
      <c r="M403" s="397">
        <v>525</v>
      </c>
      <c r="N403" s="397"/>
      <c r="O403" s="397"/>
      <c r="P403" s="410"/>
      <c r="Q403" s="398"/>
    </row>
    <row r="404" spans="1:17" ht="14.4" customHeight="1" x14ac:dyDescent="0.3">
      <c r="A404" s="393" t="s">
        <v>3853</v>
      </c>
      <c r="B404" s="394" t="s">
        <v>3633</v>
      </c>
      <c r="C404" s="394" t="s">
        <v>3350</v>
      </c>
      <c r="D404" s="394" t="s">
        <v>3595</v>
      </c>
      <c r="E404" s="394" t="s">
        <v>3594</v>
      </c>
      <c r="F404" s="397">
        <v>1</v>
      </c>
      <c r="G404" s="397">
        <v>663</v>
      </c>
      <c r="H404" s="397">
        <v>1</v>
      </c>
      <c r="I404" s="397">
        <v>663</v>
      </c>
      <c r="J404" s="397">
        <v>2</v>
      </c>
      <c r="K404" s="397">
        <v>1330</v>
      </c>
      <c r="L404" s="397">
        <v>2.0060331825037707</v>
      </c>
      <c r="M404" s="397">
        <v>665</v>
      </c>
      <c r="N404" s="397">
        <v>3</v>
      </c>
      <c r="O404" s="397">
        <v>2004</v>
      </c>
      <c r="P404" s="410">
        <v>3.0226244343891402</v>
      </c>
      <c r="Q404" s="398">
        <v>668</v>
      </c>
    </row>
    <row r="405" spans="1:17" ht="14.4" customHeight="1" x14ac:dyDescent="0.3">
      <c r="A405" s="393" t="s">
        <v>3853</v>
      </c>
      <c r="B405" s="394" t="s">
        <v>3633</v>
      </c>
      <c r="C405" s="394" t="s">
        <v>3350</v>
      </c>
      <c r="D405" s="394" t="s">
        <v>3608</v>
      </c>
      <c r="E405" s="394" t="s">
        <v>3609</v>
      </c>
      <c r="F405" s="397"/>
      <c r="G405" s="397"/>
      <c r="H405" s="397"/>
      <c r="I405" s="397"/>
      <c r="J405" s="397"/>
      <c r="K405" s="397"/>
      <c r="L405" s="397"/>
      <c r="M405" s="397"/>
      <c r="N405" s="397">
        <v>1</v>
      </c>
      <c r="O405" s="397">
        <v>946</v>
      </c>
      <c r="P405" s="410"/>
      <c r="Q405" s="398">
        <v>946</v>
      </c>
    </row>
    <row r="406" spans="1:17" ht="14.4" customHeight="1" x14ac:dyDescent="0.3">
      <c r="A406" s="393" t="s">
        <v>3853</v>
      </c>
      <c r="B406" s="394" t="s">
        <v>3633</v>
      </c>
      <c r="C406" s="394" t="s">
        <v>3350</v>
      </c>
      <c r="D406" s="394" t="s">
        <v>3752</v>
      </c>
      <c r="E406" s="394" t="s">
        <v>3753</v>
      </c>
      <c r="F406" s="397"/>
      <c r="G406" s="397"/>
      <c r="H406" s="397"/>
      <c r="I406" s="397"/>
      <c r="J406" s="397"/>
      <c r="K406" s="397"/>
      <c r="L406" s="397"/>
      <c r="M406" s="397"/>
      <c r="N406" s="397">
        <v>2</v>
      </c>
      <c r="O406" s="397">
        <v>310</v>
      </c>
      <c r="P406" s="410"/>
      <c r="Q406" s="398">
        <v>155</v>
      </c>
    </row>
    <row r="407" spans="1:17" ht="14.4" customHeight="1" x14ac:dyDescent="0.3">
      <c r="A407" s="393" t="s">
        <v>3853</v>
      </c>
      <c r="B407" s="394" t="s">
        <v>3633</v>
      </c>
      <c r="C407" s="394" t="s">
        <v>3350</v>
      </c>
      <c r="D407" s="394" t="s">
        <v>3405</v>
      </c>
      <c r="E407" s="394" t="s">
        <v>3406</v>
      </c>
      <c r="F407" s="397"/>
      <c r="G407" s="397"/>
      <c r="H407" s="397"/>
      <c r="I407" s="397"/>
      <c r="J407" s="397">
        <v>1</v>
      </c>
      <c r="K407" s="397">
        <v>0</v>
      </c>
      <c r="L407" s="397"/>
      <c r="M407" s="397">
        <v>0</v>
      </c>
      <c r="N407" s="397"/>
      <c r="O407" s="397"/>
      <c r="P407" s="410"/>
      <c r="Q407" s="398"/>
    </row>
    <row r="408" spans="1:17" ht="14.4" customHeight="1" x14ac:dyDescent="0.3">
      <c r="A408" s="393" t="s">
        <v>3853</v>
      </c>
      <c r="B408" s="394" t="s">
        <v>3633</v>
      </c>
      <c r="C408" s="394" t="s">
        <v>3350</v>
      </c>
      <c r="D408" s="394" t="s">
        <v>3629</v>
      </c>
      <c r="E408" s="394" t="s">
        <v>3630</v>
      </c>
      <c r="F408" s="397">
        <v>2</v>
      </c>
      <c r="G408" s="397">
        <v>0</v>
      </c>
      <c r="H408" s="397"/>
      <c r="I408" s="397">
        <v>0</v>
      </c>
      <c r="J408" s="397">
        <v>48</v>
      </c>
      <c r="K408" s="397">
        <v>0</v>
      </c>
      <c r="L408" s="397"/>
      <c r="M408" s="397">
        <v>0</v>
      </c>
      <c r="N408" s="397">
        <v>32</v>
      </c>
      <c r="O408" s="397">
        <v>0</v>
      </c>
      <c r="P408" s="410"/>
      <c r="Q408" s="398">
        <v>0</v>
      </c>
    </row>
    <row r="409" spans="1:17" ht="14.4" customHeight="1" x14ac:dyDescent="0.3">
      <c r="A409" s="393" t="s">
        <v>3853</v>
      </c>
      <c r="B409" s="394" t="s">
        <v>3754</v>
      </c>
      <c r="C409" s="394" t="s">
        <v>3350</v>
      </c>
      <c r="D409" s="394" t="s">
        <v>3472</v>
      </c>
      <c r="E409" s="394" t="s">
        <v>3473</v>
      </c>
      <c r="F409" s="397"/>
      <c r="G409" s="397"/>
      <c r="H409" s="397"/>
      <c r="I409" s="397"/>
      <c r="J409" s="397"/>
      <c r="K409" s="397"/>
      <c r="L409" s="397"/>
      <c r="M409" s="397"/>
      <c r="N409" s="397">
        <v>4</v>
      </c>
      <c r="O409" s="397">
        <v>212</v>
      </c>
      <c r="P409" s="410"/>
      <c r="Q409" s="398">
        <v>53</v>
      </c>
    </row>
    <row r="410" spans="1:17" ht="14.4" customHeight="1" x14ac:dyDescent="0.3">
      <c r="A410" s="393" t="s">
        <v>3853</v>
      </c>
      <c r="B410" s="394" t="s">
        <v>3754</v>
      </c>
      <c r="C410" s="394" t="s">
        <v>3350</v>
      </c>
      <c r="D410" s="394" t="s">
        <v>3769</v>
      </c>
      <c r="E410" s="394" t="s">
        <v>3770</v>
      </c>
      <c r="F410" s="397">
        <v>21</v>
      </c>
      <c r="G410" s="397">
        <v>4893</v>
      </c>
      <c r="H410" s="397">
        <v>1</v>
      </c>
      <c r="I410" s="397">
        <v>233</v>
      </c>
      <c r="J410" s="397">
        <v>25</v>
      </c>
      <c r="K410" s="397">
        <v>5850</v>
      </c>
      <c r="L410" s="397">
        <v>1.1955855303494789</v>
      </c>
      <c r="M410" s="397">
        <v>234</v>
      </c>
      <c r="N410" s="397">
        <v>26</v>
      </c>
      <c r="O410" s="397">
        <v>6032</v>
      </c>
      <c r="P410" s="410">
        <v>1.2327815246270182</v>
      </c>
      <c r="Q410" s="398">
        <v>232</v>
      </c>
    </row>
    <row r="411" spans="1:17" ht="14.4" customHeight="1" x14ac:dyDescent="0.3">
      <c r="A411" s="393" t="s">
        <v>3854</v>
      </c>
      <c r="B411" s="394" t="s">
        <v>3409</v>
      </c>
      <c r="C411" s="394" t="s">
        <v>3350</v>
      </c>
      <c r="D411" s="394" t="s">
        <v>3454</v>
      </c>
      <c r="E411" s="394" t="s">
        <v>3455</v>
      </c>
      <c r="F411" s="397">
        <v>29</v>
      </c>
      <c r="G411" s="397">
        <v>12499</v>
      </c>
      <c r="H411" s="397">
        <v>1</v>
      </c>
      <c r="I411" s="397">
        <v>431</v>
      </c>
      <c r="J411" s="397">
        <v>17</v>
      </c>
      <c r="K411" s="397">
        <v>7361</v>
      </c>
      <c r="L411" s="397">
        <v>0.58892711416913357</v>
      </c>
      <c r="M411" s="397">
        <v>433</v>
      </c>
      <c r="N411" s="397">
        <v>28</v>
      </c>
      <c r="O411" s="397">
        <v>9156</v>
      </c>
      <c r="P411" s="410">
        <v>0.73253860308824703</v>
      </c>
      <c r="Q411" s="398">
        <v>327</v>
      </c>
    </row>
    <row r="412" spans="1:17" ht="14.4" customHeight="1" x14ac:dyDescent="0.3">
      <c r="A412" s="393" t="s">
        <v>3854</v>
      </c>
      <c r="B412" s="394" t="s">
        <v>3409</v>
      </c>
      <c r="C412" s="394" t="s">
        <v>3350</v>
      </c>
      <c r="D412" s="394" t="s">
        <v>3456</v>
      </c>
      <c r="E412" s="394" t="s">
        <v>3457</v>
      </c>
      <c r="F412" s="397">
        <v>2</v>
      </c>
      <c r="G412" s="397">
        <v>432</v>
      </c>
      <c r="H412" s="397">
        <v>1</v>
      </c>
      <c r="I412" s="397">
        <v>216</v>
      </c>
      <c r="J412" s="397"/>
      <c r="K412" s="397"/>
      <c r="L412" s="397"/>
      <c r="M412" s="397"/>
      <c r="N412" s="397"/>
      <c r="O412" s="397"/>
      <c r="P412" s="410"/>
      <c r="Q412" s="398"/>
    </row>
    <row r="413" spans="1:17" ht="14.4" customHeight="1" x14ac:dyDescent="0.3">
      <c r="A413" s="393" t="s">
        <v>3854</v>
      </c>
      <c r="B413" s="394" t="s">
        <v>3409</v>
      </c>
      <c r="C413" s="394" t="s">
        <v>3350</v>
      </c>
      <c r="D413" s="394" t="s">
        <v>3460</v>
      </c>
      <c r="E413" s="394" t="s">
        <v>3461</v>
      </c>
      <c r="F413" s="397"/>
      <c r="G413" s="397"/>
      <c r="H413" s="397"/>
      <c r="I413" s="397"/>
      <c r="J413" s="397">
        <v>1</v>
      </c>
      <c r="K413" s="397">
        <v>0</v>
      </c>
      <c r="L413" s="397"/>
      <c r="M413" s="397">
        <v>0</v>
      </c>
      <c r="N413" s="397"/>
      <c r="O413" s="397"/>
      <c r="P413" s="410"/>
      <c r="Q413" s="398"/>
    </row>
    <row r="414" spans="1:17" ht="14.4" customHeight="1" x14ac:dyDescent="0.3">
      <c r="A414" s="393" t="s">
        <v>3854</v>
      </c>
      <c r="B414" s="394" t="s">
        <v>3462</v>
      </c>
      <c r="C414" s="394" t="s">
        <v>3350</v>
      </c>
      <c r="D414" s="394" t="s">
        <v>3474</v>
      </c>
      <c r="E414" s="394" t="s">
        <v>3475</v>
      </c>
      <c r="F414" s="397">
        <v>6</v>
      </c>
      <c r="G414" s="397">
        <v>1950</v>
      </c>
      <c r="H414" s="397">
        <v>1</v>
      </c>
      <c r="I414" s="397">
        <v>325</v>
      </c>
      <c r="J414" s="397">
        <v>9</v>
      </c>
      <c r="K414" s="397">
        <v>2943</v>
      </c>
      <c r="L414" s="397">
        <v>1.5092307692307692</v>
      </c>
      <c r="M414" s="397">
        <v>327</v>
      </c>
      <c r="N414" s="397">
        <v>7</v>
      </c>
      <c r="O414" s="397">
        <v>2289</v>
      </c>
      <c r="P414" s="410">
        <v>1.1738461538461538</v>
      </c>
      <c r="Q414" s="398">
        <v>327</v>
      </c>
    </row>
    <row r="415" spans="1:17" ht="14.4" customHeight="1" x14ac:dyDescent="0.3">
      <c r="A415" s="393" t="s">
        <v>3854</v>
      </c>
      <c r="B415" s="394" t="s">
        <v>3462</v>
      </c>
      <c r="C415" s="394" t="s">
        <v>3350</v>
      </c>
      <c r="D415" s="394" t="s">
        <v>3460</v>
      </c>
      <c r="E415" s="394" t="s">
        <v>3461</v>
      </c>
      <c r="F415" s="397"/>
      <c r="G415" s="397"/>
      <c r="H415" s="397"/>
      <c r="I415" s="397"/>
      <c r="J415" s="397">
        <v>1</v>
      </c>
      <c r="K415" s="397">
        <v>0</v>
      </c>
      <c r="L415" s="397"/>
      <c r="M415" s="397">
        <v>0</v>
      </c>
      <c r="N415" s="397"/>
      <c r="O415" s="397"/>
      <c r="P415" s="410"/>
      <c r="Q415" s="398"/>
    </row>
    <row r="416" spans="1:17" ht="14.4" customHeight="1" x14ac:dyDescent="0.3">
      <c r="A416" s="393" t="s">
        <v>3854</v>
      </c>
      <c r="B416" s="394" t="s">
        <v>3478</v>
      </c>
      <c r="C416" s="394" t="s">
        <v>3350</v>
      </c>
      <c r="D416" s="394" t="s">
        <v>3554</v>
      </c>
      <c r="E416" s="394" t="s">
        <v>3555</v>
      </c>
      <c r="F416" s="397">
        <v>27</v>
      </c>
      <c r="G416" s="397">
        <v>5049</v>
      </c>
      <c r="H416" s="397">
        <v>1</v>
      </c>
      <c r="I416" s="397">
        <v>187</v>
      </c>
      <c r="J416" s="397">
        <v>32</v>
      </c>
      <c r="K416" s="397">
        <v>6176</v>
      </c>
      <c r="L416" s="397">
        <v>1.2232125173301645</v>
      </c>
      <c r="M416" s="397">
        <v>193</v>
      </c>
      <c r="N416" s="397">
        <v>52</v>
      </c>
      <c r="O416" s="397">
        <v>10088</v>
      </c>
      <c r="P416" s="410">
        <v>1.9980194097841157</v>
      </c>
      <c r="Q416" s="398">
        <v>194</v>
      </c>
    </row>
    <row r="417" spans="1:17" ht="14.4" customHeight="1" x14ac:dyDescent="0.3">
      <c r="A417" s="393" t="s">
        <v>3854</v>
      </c>
      <c r="B417" s="394" t="s">
        <v>3478</v>
      </c>
      <c r="C417" s="394" t="s">
        <v>3350</v>
      </c>
      <c r="D417" s="394" t="s">
        <v>3385</v>
      </c>
      <c r="E417" s="394" t="s">
        <v>3386</v>
      </c>
      <c r="F417" s="397"/>
      <c r="G417" s="397"/>
      <c r="H417" s="397"/>
      <c r="I417" s="397"/>
      <c r="J417" s="397"/>
      <c r="K417" s="397"/>
      <c r="L417" s="397"/>
      <c r="M417" s="397"/>
      <c r="N417" s="397">
        <v>1</v>
      </c>
      <c r="O417" s="397">
        <v>81</v>
      </c>
      <c r="P417" s="410"/>
      <c r="Q417" s="398">
        <v>81</v>
      </c>
    </row>
    <row r="418" spans="1:17" ht="14.4" customHeight="1" x14ac:dyDescent="0.3">
      <c r="A418" s="393" t="s">
        <v>3854</v>
      </c>
      <c r="B418" s="394" t="s">
        <v>3478</v>
      </c>
      <c r="C418" s="394" t="s">
        <v>3350</v>
      </c>
      <c r="D418" s="394" t="s">
        <v>3393</v>
      </c>
      <c r="E418" s="394" t="s">
        <v>3394</v>
      </c>
      <c r="F418" s="397"/>
      <c r="G418" s="397"/>
      <c r="H418" s="397"/>
      <c r="I418" s="397"/>
      <c r="J418" s="397"/>
      <c r="K418" s="397"/>
      <c r="L418" s="397"/>
      <c r="M418" s="397"/>
      <c r="N418" s="397">
        <v>1</v>
      </c>
      <c r="O418" s="397">
        <v>34</v>
      </c>
      <c r="P418" s="410"/>
      <c r="Q418" s="398">
        <v>34</v>
      </c>
    </row>
    <row r="419" spans="1:17" ht="14.4" customHeight="1" x14ac:dyDescent="0.3">
      <c r="A419" s="393" t="s">
        <v>3854</v>
      </c>
      <c r="B419" s="394" t="s">
        <v>3478</v>
      </c>
      <c r="C419" s="394" t="s">
        <v>3350</v>
      </c>
      <c r="D419" s="394" t="s">
        <v>3566</v>
      </c>
      <c r="E419" s="394" t="s">
        <v>3567</v>
      </c>
      <c r="F419" s="397"/>
      <c r="G419" s="397"/>
      <c r="H419" s="397"/>
      <c r="I419" s="397"/>
      <c r="J419" s="397"/>
      <c r="K419" s="397"/>
      <c r="L419" s="397"/>
      <c r="M419" s="397"/>
      <c r="N419" s="397">
        <v>8</v>
      </c>
      <c r="O419" s="397">
        <v>1856</v>
      </c>
      <c r="P419" s="410"/>
      <c r="Q419" s="398">
        <v>232</v>
      </c>
    </row>
    <row r="420" spans="1:17" ht="14.4" customHeight="1" x14ac:dyDescent="0.3">
      <c r="A420" s="393" t="s">
        <v>3854</v>
      </c>
      <c r="B420" s="394" t="s">
        <v>3478</v>
      </c>
      <c r="C420" s="394" t="s">
        <v>3350</v>
      </c>
      <c r="D420" s="394" t="s">
        <v>3595</v>
      </c>
      <c r="E420" s="394" t="s">
        <v>3594</v>
      </c>
      <c r="F420" s="397"/>
      <c r="G420" s="397"/>
      <c r="H420" s="397"/>
      <c r="I420" s="397"/>
      <c r="J420" s="397"/>
      <c r="K420" s="397"/>
      <c r="L420" s="397"/>
      <c r="M420" s="397"/>
      <c r="N420" s="397">
        <v>1</v>
      </c>
      <c r="O420" s="397">
        <v>668</v>
      </c>
      <c r="P420" s="410"/>
      <c r="Q420" s="398">
        <v>668</v>
      </c>
    </row>
    <row r="421" spans="1:17" ht="14.4" customHeight="1" x14ac:dyDescent="0.3">
      <c r="A421" s="393" t="s">
        <v>3854</v>
      </c>
      <c r="B421" s="394" t="s">
        <v>3478</v>
      </c>
      <c r="C421" s="394" t="s">
        <v>3350</v>
      </c>
      <c r="D421" s="394" t="s">
        <v>3399</v>
      </c>
      <c r="E421" s="394" t="s">
        <v>3400</v>
      </c>
      <c r="F421" s="397"/>
      <c r="G421" s="397"/>
      <c r="H421" s="397"/>
      <c r="I421" s="397"/>
      <c r="J421" s="397"/>
      <c r="K421" s="397"/>
      <c r="L421" s="397"/>
      <c r="M421" s="397"/>
      <c r="N421" s="397">
        <v>3</v>
      </c>
      <c r="O421" s="397">
        <v>975</v>
      </c>
      <c r="P421" s="410"/>
      <c r="Q421" s="398">
        <v>325</v>
      </c>
    </row>
    <row r="422" spans="1:17" ht="14.4" customHeight="1" x14ac:dyDescent="0.3">
      <c r="A422" s="393" t="s">
        <v>3854</v>
      </c>
      <c r="B422" s="394" t="s">
        <v>3478</v>
      </c>
      <c r="C422" s="394" t="s">
        <v>3350</v>
      </c>
      <c r="D422" s="394" t="s">
        <v>3610</v>
      </c>
      <c r="E422" s="394" t="s">
        <v>3611</v>
      </c>
      <c r="F422" s="397"/>
      <c r="G422" s="397"/>
      <c r="H422" s="397"/>
      <c r="I422" s="397"/>
      <c r="J422" s="397"/>
      <c r="K422" s="397"/>
      <c r="L422" s="397"/>
      <c r="M422" s="397"/>
      <c r="N422" s="397">
        <v>50</v>
      </c>
      <c r="O422" s="397">
        <v>5600</v>
      </c>
      <c r="P422" s="410"/>
      <c r="Q422" s="398">
        <v>112</v>
      </c>
    </row>
    <row r="423" spans="1:17" ht="14.4" customHeight="1" x14ac:dyDescent="0.3">
      <c r="A423" s="393" t="s">
        <v>3854</v>
      </c>
      <c r="B423" s="394" t="s">
        <v>3478</v>
      </c>
      <c r="C423" s="394" t="s">
        <v>3350</v>
      </c>
      <c r="D423" s="394" t="s">
        <v>3620</v>
      </c>
      <c r="E423" s="394" t="s">
        <v>3621</v>
      </c>
      <c r="F423" s="397"/>
      <c r="G423" s="397"/>
      <c r="H423" s="397"/>
      <c r="I423" s="397"/>
      <c r="J423" s="397"/>
      <c r="K423" s="397"/>
      <c r="L423" s="397"/>
      <c r="M423" s="397"/>
      <c r="N423" s="397">
        <v>2</v>
      </c>
      <c r="O423" s="397">
        <v>670</v>
      </c>
      <c r="P423" s="410"/>
      <c r="Q423" s="398">
        <v>335</v>
      </c>
    </row>
    <row r="424" spans="1:17" ht="14.4" customHeight="1" x14ac:dyDescent="0.3">
      <c r="A424" s="393" t="s">
        <v>3854</v>
      </c>
      <c r="B424" s="394" t="s">
        <v>3633</v>
      </c>
      <c r="C424" s="394" t="s">
        <v>3350</v>
      </c>
      <c r="D424" s="394" t="s">
        <v>3385</v>
      </c>
      <c r="E424" s="394" t="s">
        <v>3386</v>
      </c>
      <c r="F424" s="397">
        <v>2</v>
      </c>
      <c r="G424" s="397">
        <v>150</v>
      </c>
      <c r="H424" s="397">
        <v>1</v>
      </c>
      <c r="I424" s="397">
        <v>75</v>
      </c>
      <c r="J424" s="397"/>
      <c r="K424" s="397"/>
      <c r="L424" s="397"/>
      <c r="M424" s="397"/>
      <c r="N424" s="397"/>
      <c r="O424" s="397"/>
      <c r="P424" s="410"/>
      <c r="Q424" s="398"/>
    </row>
    <row r="425" spans="1:17" ht="14.4" customHeight="1" x14ac:dyDescent="0.3">
      <c r="A425" s="393" t="s">
        <v>3854</v>
      </c>
      <c r="B425" s="394" t="s">
        <v>3633</v>
      </c>
      <c r="C425" s="394" t="s">
        <v>3350</v>
      </c>
      <c r="D425" s="394" t="s">
        <v>3393</v>
      </c>
      <c r="E425" s="394" t="s">
        <v>3394</v>
      </c>
      <c r="F425" s="397"/>
      <c r="G425" s="397"/>
      <c r="H425" s="397"/>
      <c r="I425" s="397"/>
      <c r="J425" s="397"/>
      <c r="K425" s="397"/>
      <c r="L425" s="397"/>
      <c r="M425" s="397"/>
      <c r="N425" s="397">
        <v>1</v>
      </c>
      <c r="O425" s="397">
        <v>34</v>
      </c>
      <c r="P425" s="410"/>
      <c r="Q425" s="398">
        <v>34</v>
      </c>
    </row>
    <row r="426" spans="1:17" ht="14.4" customHeight="1" x14ac:dyDescent="0.3">
      <c r="A426" s="393" t="s">
        <v>3854</v>
      </c>
      <c r="B426" s="394" t="s">
        <v>3633</v>
      </c>
      <c r="C426" s="394" t="s">
        <v>3350</v>
      </c>
      <c r="D426" s="394" t="s">
        <v>3472</v>
      </c>
      <c r="E426" s="394" t="s">
        <v>3473</v>
      </c>
      <c r="F426" s="397"/>
      <c r="G426" s="397"/>
      <c r="H426" s="397"/>
      <c r="I426" s="397"/>
      <c r="J426" s="397"/>
      <c r="K426" s="397"/>
      <c r="L426" s="397"/>
      <c r="M426" s="397"/>
      <c r="N426" s="397">
        <v>2</v>
      </c>
      <c r="O426" s="397">
        <v>0</v>
      </c>
      <c r="P426" s="410"/>
      <c r="Q426" s="398">
        <v>0</v>
      </c>
    </row>
    <row r="427" spans="1:17" ht="14.4" customHeight="1" x14ac:dyDescent="0.3">
      <c r="A427" s="393" t="s">
        <v>3854</v>
      </c>
      <c r="B427" s="394" t="s">
        <v>3633</v>
      </c>
      <c r="C427" s="394" t="s">
        <v>3350</v>
      </c>
      <c r="D427" s="394" t="s">
        <v>3687</v>
      </c>
      <c r="E427" s="394" t="s">
        <v>3688</v>
      </c>
      <c r="F427" s="397">
        <v>23</v>
      </c>
      <c r="G427" s="397">
        <v>3979</v>
      </c>
      <c r="H427" s="397">
        <v>1</v>
      </c>
      <c r="I427" s="397">
        <v>173</v>
      </c>
      <c r="J427" s="397">
        <v>16</v>
      </c>
      <c r="K427" s="397">
        <v>2784</v>
      </c>
      <c r="L427" s="397">
        <v>0.69967328474491075</v>
      </c>
      <c r="M427" s="397">
        <v>174</v>
      </c>
      <c r="N427" s="397"/>
      <c r="O427" s="397"/>
      <c r="P427" s="410"/>
      <c r="Q427" s="398"/>
    </row>
    <row r="428" spans="1:17" ht="14.4" customHeight="1" x14ac:dyDescent="0.3">
      <c r="A428" s="393" t="s">
        <v>3854</v>
      </c>
      <c r="B428" s="394" t="s">
        <v>3633</v>
      </c>
      <c r="C428" s="394" t="s">
        <v>3350</v>
      </c>
      <c r="D428" s="394" t="s">
        <v>3566</v>
      </c>
      <c r="E428" s="394" t="s">
        <v>3567</v>
      </c>
      <c r="F428" s="397">
        <v>32</v>
      </c>
      <c r="G428" s="397">
        <v>7936</v>
      </c>
      <c r="H428" s="397">
        <v>1</v>
      </c>
      <c r="I428" s="397">
        <v>248</v>
      </c>
      <c r="J428" s="397">
        <v>31</v>
      </c>
      <c r="K428" s="397">
        <v>7719</v>
      </c>
      <c r="L428" s="397">
        <v>0.97265625</v>
      </c>
      <c r="M428" s="397">
        <v>249</v>
      </c>
      <c r="N428" s="397">
        <v>5</v>
      </c>
      <c r="O428" s="397">
        <v>1160</v>
      </c>
      <c r="P428" s="410">
        <v>0.14616935483870969</v>
      </c>
      <c r="Q428" s="398">
        <v>232</v>
      </c>
    </row>
    <row r="429" spans="1:17" ht="14.4" customHeight="1" x14ac:dyDescent="0.3">
      <c r="A429" s="393" t="s">
        <v>3854</v>
      </c>
      <c r="B429" s="394" t="s">
        <v>3633</v>
      </c>
      <c r="C429" s="394" t="s">
        <v>3350</v>
      </c>
      <c r="D429" s="394" t="s">
        <v>3583</v>
      </c>
      <c r="E429" s="394" t="s">
        <v>3584</v>
      </c>
      <c r="F429" s="397"/>
      <c r="G429" s="397"/>
      <c r="H429" s="397"/>
      <c r="I429" s="397"/>
      <c r="J429" s="397">
        <v>1</v>
      </c>
      <c r="K429" s="397">
        <v>160</v>
      </c>
      <c r="L429" s="397"/>
      <c r="M429" s="397">
        <v>160</v>
      </c>
      <c r="N429" s="397"/>
      <c r="O429" s="397"/>
      <c r="P429" s="410"/>
      <c r="Q429" s="398"/>
    </row>
    <row r="430" spans="1:17" ht="14.4" customHeight="1" x14ac:dyDescent="0.3">
      <c r="A430" s="393" t="s">
        <v>3854</v>
      </c>
      <c r="B430" s="394" t="s">
        <v>3633</v>
      </c>
      <c r="C430" s="394" t="s">
        <v>3350</v>
      </c>
      <c r="D430" s="394" t="s">
        <v>3585</v>
      </c>
      <c r="E430" s="394" t="s">
        <v>3586</v>
      </c>
      <c r="F430" s="397"/>
      <c r="G430" s="397"/>
      <c r="H430" s="397"/>
      <c r="I430" s="397"/>
      <c r="J430" s="397">
        <v>1</v>
      </c>
      <c r="K430" s="397">
        <v>91</v>
      </c>
      <c r="L430" s="397"/>
      <c r="M430" s="397">
        <v>91</v>
      </c>
      <c r="N430" s="397"/>
      <c r="O430" s="397"/>
      <c r="P430" s="410"/>
      <c r="Q430" s="398"/>
    </row>
    <row r="431" spans="1:17" ht="14.4" customHeight="1" x14ac:dyDescent="0.3">
      <c r="A431" s="393" t="s">
        <v>3854</v>
      </c>
      <c r="B431" s="394" t="s">
        <v>3633</v>
      </c>
      <c r="C431" s="394" t="s">
        <v>3350</v>
      </c>
      <c r="D431" s="394" t="s">
        <v>3716</v>
      </c>
      <c r="E431" s="394" t="s">
        <v>3717</v>
      </c>
      <c r="F431" s="397"/>
      <c r="G431" s="397"/>
      <c r="H431" s="397"/>
      <c r="I431" s="397"/>
      <c r="J431" s="397"/>
      <c r="K431" s="397"/>
      <c r="L431" s="397"/>
      <c r="M431" s="397"/>
      <c r="N431" s="397">
        <v>37</v>
      </c>
      <c r="O431" s="397">
        <v>8584</v>
      </c>
      <c r="P431" s="410"/>
      <c r="Q431" s="398">
        <v>232</v>
      </c>
    </row>
    <row r="432" spans="1:17" ht="14.4" customHeight="1" x14ac:dyDescent="0.3">
      <c r="A432" s="393" t="s">
        <v>3854</v>
      </c>
      <c r="B432" s="394" t="s">
        <v>3633</v>
      </c>
      <c r="C432" s="394" t="s">
        <v>3350</v>
      </c>
      <c r="D432" s="394" t="s">
        <v>3629</v>
      </c>
      <c r="E432" s="394" t="s">
        <v>3630</v>
      </c>
      <c r="F432" s="397">
        <v>6</v>
      </c>
      <c r="G432" s="397">
        <v>0</v>
      </c>
      <c r="H432" s="397"/>
      <c r="I432" s="397">
        <v>0</v>
      </c>
      <c r="J432" s="397">
        <v>65</v>
      </c>
      <c r="K432" s="397">
        <v>0</v>
      </c>
      <c r="L432" s="397"/>
      <c r="M432" s="397">
        <v>0</v>
      </c>
      <c r="N432" s="397">
        <v>54</v>
      </c>
      <c r="O432" s="397">
        <v>0</v>
      </c>
      <c r="P432" s="410"/>
      <c r="Q432" s="398">
        <v>0</v>
      </c>
    </row>
    <row r="433" spans="1:17" ht="14.4" customHeight="1" x14ac:dyDescent="0.3">
      <c r="A433" s="393" t="s">
        <v>3854</v>
      </c>
      <c r="B433" s="394" t="s">
        <v>3754</v>
      </c>
      <c r="C433" s="394" t="s">
        <v>3350</v>
      </c>
      <c r="D433" s="394" t="s">
        <v>3769</v>
      </c>
      <c r="E433" s="394" t="s">
        <v>3770</v>
      </c>
      <c r="F433" s="397">
        <v>3</v>
      </c>
      <c r="G433" s="397">
        <v>699</v>
      </c>
      <c r="H433" s="397">
        <v>1</v>
      </c>
      <c r="I433" s="397">
        <v>233</v>
      </c>
      <c r="J433" s="397">
        <v>4</v>
      </c>
      <c r="K433" s="397">
        <v>936</v>
      </c>
      <c r="L433" s="397">
        <v>1.3390557939914163</v>
      </c>
      <c r="M433" s="397">
        <v>234</v>
      </c>
      <c r="N433" s="397"/>
      <c r="O433" s="397"/>
      <c r="P433" s="410"/>
      <c r="Q433" s="398"/>
    </row>
    <row r="434" spans="1:17" ht="14.4" customHeight="1" x14ac:dyDescent="0.3">
      <c r="A434" s="393" t="s">
        <v>3854</v>
      </c>
      <c r="B434" s="394" t="s">
        <v>3754</v>
      </c>
      <c r="C434" s="394" t="s">
        <v>3350</v>
      </c>
      <c r="D434" s="394" t="s">
        <v>3399</v>
      </c>
      <c r="E434" s="394" t="s">
        <v>3400</v>
      </c>
      <c r="F434" s="397">
        <v>1</v>
      </c>
      <c r="G434" s="397">
        <v>323</v>
      </c>
      <c r="H434" s="397">
        <v>1</v>
      </c>
      <c r="I434" s="397">
        <v>323</v>
      </c>
      <c r="J434" s="397"/>
      <c r="K434" s="397"/>
      <c r="L434" s="397"/>
      <c r="M434" s="397"/>
      <c r="N434" s="397"/>
      <c r="O434" s="397"/>
      <c r="P434" s="410"/>
      <c r="Q434" s="398"/>
    </row>
    <row r="435" spans="1:17" ht="14.4" customHeight="1" x14ac:dyDescent="0.3">
      <c r="A435" s="393" t="s">
        <v>3854</v>
      </c>
      <c r="B435" s="394" t="s">
        <v>3754</v>
      </c>
      <c r="C435" s="394" t="s">
        <v>3350</v>
      </c>
      <c r="D435" s="394" t="s">
        <v>3777</v>
      </c>
      <c r="E435" s="394" t="s">
        <v>3778</v>
      </c>
      <c r="F435" s="397">
        <v>1</v>
      </c>
      <c r="G435" s="397">
        <v>326</v>
      </c>
      <c r="H435" s="397">
        <v>1</v>
      </c>
      <c r="I435" s="397">
        <v>326</v>
      </c>
      <c r="J435" s="397"/>
      <c r="K435" s="397"/>
      <c r="L435" s="397"/>
      <c r="M435" s="397"/>
      <c r="N435" s="397"/>
      <c r="O435" s="397"/>
      <c r="P435" s="410"/>
      <c r="Q435" s="398"/>
    </row>
    <row r="436" spans="1:17" ht="14.4" customHeight="1" x14ac:dyDescent="0.3">
      <c r="A436" s="393" t="s">
        <v>3855</v>
      </c>
      <c r="B436" s="394" t="s">
        <v>3409</v>
      </c>
      <c r="C436" s="394" t="s">
        <v>3350</v>
      </c>
      <c r="D436" s="394" t="s">
        <v>3393</v>
      </c>
      <c r="E436" s="394" t="s">
        <v>3394</v>
      </c>
      <c r="F436" s="397">
        <v>1</v>
      </c>
      <c r="G436" s="397">
        <v>34</v>
      </c>
      <c r="H436" s="397">
        <v>1</v>
      </c>
      <c r="I436" s="397">
        <v>34</v>
      </c>
      <c r="J436" s="397">
        <v>4</v>
      </c>
      <c r="K436" s="397">
        <v>136</v>
      </c>
      <c r="L436" s="397">
        <v>4</v>
      </c>
      <c r="M436" s="397">
        <v>34</v>
      </c>
      <c r="N436" s="397">
        <v>1</v>
      </c>
      <c r="O436" s="397">
        <v>34</v>
      </c>
      <c r="P436" s="410">
        <v>1</v>
      </c>
      <c r="Q436" s="398">
        <v>34</v>
      </c>
    </row>
    <row r="437" spans="1:17" ht="14.4" customHeight="1" x14ac:dyDescent="0.3">
      <c r="A437" s="393" t="s">
        <v>3855</v>
      </c>
      <c r="B437" s="394" t="s">
        <v>3409</v>
      </c>
      <c r="C437" s="394" t="s">
        <v>3350</v>
      </c>
      <c r="D437" s="394" t="s">
        <v>3454</v>
      </c>
      <c r="E437" s="394" t="s">
        <v>3455</v>
      </c>
      <c r="F437" s="397">
        <v>60</v>
      </c>
      <c r="G437" s="397">
        <v>25860</v>
      </c>
      <c r="H437" s="397">
        <v>1</v>
      </c>
      <c r="I437" s="397">
        <v>431</v>
      </c>
      <c r="J437" s="397">
        <v>70</v>
      </c>
      <c r="K437" s="397">
        <v>30310</v>
      </c>
      <c r="L437" s="397">
        <v>1.1720804331013148</v>
      </c>
      <c r="M437" s="397">
        <v>433</v>
      </c>
      <c r="N437" s="397">
        <v>55</v>
      </c>
      <c r="O437" s="397">
        <v>17985</v>
      </c>
      <c r="P437" s="410">
        <v>0.69547563805104406</v>
      </c>
      <c r="Q437" s="398">
        <v>327</v>
      </c>
    </row>
    <row r="438" spans="1:17" ht="14.4" customHeight="1" x14ac:dyDescent="0.3">
      <c r="A438" s="393" t="s">
        <v>3855</v>
      </c>
      <c r="B438" s="394" t="s">
        <v>3409</v>
      </c>
      <c r="C438" s="394" t="s">
        <v>3350</v>
      </c>
      <c r="D438" s="394" t="s">
        <v>3456</v>
      </c>
      <c r="E438" s="394" t="s">
        <v>3457</v>
      </c>
      <c r="F438" s="397">
        <v>1</v>
      </c>
      <c r="G438" s="397">
        <v>216</v>
      </c>
      <c r="H438" s="397">
        <v>1</v>
      </c>
      <c r="I438" s="397">
        <v>216</v>
      </c>
      <c r="J438" s="397"/>
      <c r="K438" s="397"/>
      <c r="L438" s="397"/>
      <c r="M438" s="397"/>
      <c r="N438" s="397"/>
      <c r="O438" s="397"/>
      <c r="P438" s="410"/>
      <c r="Q438" s="398"/>
    </row>
    <row r="439" spans="1:17" ht="14.4" customHeight="1" x14ac:dyDescent="0.3">
      <c r="A439" s="393" t="s">
        <v>3855</v>
      </c>
      <c r="B439" s="394" t="s">
        <v>3409</v>
      </c>
      <c r="C439" s="394" t="s">
        <v>3350</v>
      </c>
      <c r="D439" s="394" t="s">
        <v>3460</v>
      </c>
      <c r="E439" s="394" t="s">
        <v>3461</v>
      </c>
      <c r="F439" s="397"/>
      <c r="G439" s="397"/>
      <c r="H439" s="397"/>
      <c r="I439" s="397"/>
      <c r="J439" s="397">
        <v>1</v>
      </c>
      <c r="K439" s="397">
        <v>0</v>
      </c>
      <c r="L439" s="397"/>
      <c r="M439" s="397">
        <v>0</v>
      </c>
      <c r="N439" s="397">
        <v>1</v>
      </c>
      <c r="O439" s="397">
        <v>0</v>
      </c>
      <c r="P439" s="410"/>
      <c r="Q439" s="398">
        <v>0</v>
      </c>
    </row>
    <row r="440" spans="1:17" ht="14.4" customHeight="1" x14ac:dyDescent="0.3">
      <c r="A440" s="393" t="s">
        <v>3855</v>
      </c>
      <c r="B440" s="394" t="s">
        <v>3462</v>
      </c>
      <c r="C440" s="394" t="s">
        <v>3350</v>
      </c>
      <c r="D440" s="394" t="s">
        <v>3474</v>
      </c>
      <c r="E440" s="394" t="s">
        <v>3475</v>
      </c>
      <c r="F440" s="397">
        <v>6</v>
      </c>
      <c r="G440" s="397">
        <v>1950</v>
      </c>
      <c r="H440" s="397">
        <v>1</v>
      </c>
      <c r="I440" s="397">
        <v>325</v>
      </c>
      <c r="J440" s="397">
        <v>3</v>
      </c>
      <c r="K440" s="397">
        <v>981</v>
      </c>
      <c r="L440" s="397">
        <v>0.50307692307692309</v>
      </c>
      <c r="M440" s="397">
        <v>327</v>
      </c>
      <c r="N440" s="397">
        <v>3</v>
      </c>
      <c r="O440" s="397">
        <v>981</v>
      </c>
      <c r="P440" s="410">
        <v>0.50307692307692309</v>
      </c>
      <c r="Q440" s="398">
        <v>327</v>
      </c>
    </row>
    <row r="441" spans="1:17" ht="14.4" customHeight="1" x14ac:dyDescent="0.3">
      <c r="A441" s="393" t="s">
        <v>3855</v>
      </c>
      <c r="B441" s="394" t="s">
        <v>3478</v>
      </c>
      <c r="C441" s="394" t="s">
        <v>3350</v>
      </c>
      <c r="D441" s="394" t="s">
        <v>3554</v>
      </c>
      <c r="E441" s="394" t="s">
        <v>3555</v>
      </c>
      <c r="F441" s="397">
        <v>2</v>
      </c>
      <c r="G441" s="397">
        <v>374</v>
      </c>
      <c r="H441" s="397">
        <v>1</v>
      </c>
      <c r="I441" s="397">
        <v>187</v>
      </c>
      <c r="J441" s="397">
        <v>9</v>
      </c>
      <c r="K441" s="397">
        <v>1737</v>
      </c>
      <c r="L441" s="397">
        <v>4.644385026737968</v>
      </c>
      <c r="M441" s="397">
        <v>193</v>
      </c>
      <c r="N441" s="397">
        <v>4</v>
      </c>
      <c r="O441" s="397">
        <v>776</v>
      </c>
      <c r="P441" s="410">
        <v>2.0748663101604277</v>
      </c>
      <c r="Q441" s="398">
        <v>194</v>
      </c>
    </row>
    <row r="442" spans="1:17" ht="14.4" customHeight="1" x14ac:dyDescent="0.3">
      <c r="A442" s="393" t="s">
        <v>3855</v>
      </c>
      <c r="B442" s="394" t="s">
        <v>3478</v>
      </c>
      <c r="C442" s="394" t="s">
        <v>3350</v>
      </c>
      <c r="D442" s="394" t="s">
        <v>3393</v>
      </c>
      <c r="E442" s="394" t="s">
        <v>3394</v>
      </c>
      <c r="F442" s="397">
        <v>8</v>
      </c>
      <c r="G442" s="397">
        <v>272</v>
      </c>
      <c r="H442" s="397">
        <v>1</v>
      </c>
      <c r="I442" s="397">
        <v>34</v>
      </c>
      <c r="J442" s="397">
        <v>11</v>
      </c>
      <c r="K442" s="397">
        <v>374</v>
      </c>
      <c r="L442" s="397">
        <v>1.375</v>
      </c>
      <c r="M442" s="397">
        <v>34</v>
      </c>
      <c r="N442" s="397">
        <v>8</v>
      </c>
      <c r="O442" s="397">
        <v>272</v>
      </c>
      <c r="P442" s="410">
        <v>1</v>
      </c>
      <c r="Q442" s="398">
        <v>34</v>
      </c>
    </row>
    <row r="443" spans="1:17" ht="14.4" customHeight="1" x14ac:dyDescent="0.3">
      <c r="A443" s="393" t="s">
        <v>3855</v>
      </c>
      <c r="B443" s="394" t="s">
        <v>3478</v>
      </c>
      <c r="C443" s="394" t="s">
        <v>3350</v>
      </c>
      <c r="D443" s="394" t="s">
        <v>3476</v>
      </c>
      <c r="E443" s="394" t="s">
        <v>3477</v>
      </c>
      <c r="F443" s="397"/>
      <c r="G443" s="397"/>
      <c r="H443" s="397"/>
      <c r="I443" s="397"/>
      <c r="J443" s="397"/>
      <c r="K443" s="397"/>
      <c r="L443" s="397"/>
      <c r="M443" s="397"/>
      <c r="N443" s="397">
        <v>1</v>
      </c>
      <c r="O443" s="397">
        <v>280</v>
      </c>
      <c r="P443" s="410"/>
      <c r="Q443" s="398">
        <v>280</v>
      </c>
    </row>
    <row r="444" spans="1:17" ht="14.4" customHeight="1" x14ac:dyDescent="0.3">
      <c r="A444" s="393" t="s">
        <v>3855</v>
      </c>
      <c r="B444" s="394" t="s">
        <v>3478</v>
      </c>
      <c r="C444" s="394" t="s">
        <v>3350</v>
      </c>
      <c r="D444" s="394" t="s">
        <v>3566</v>
      </c>
      <c r="E444" s="394" t="s">
        <v>3567</v>
      </c>
      <c r="F444" s="397">
        <v>27</v>
      </c>
      <c r="G444" s="397">
        <v>6696</v>
      </c>
      <c r="H444" s="397">
        <v>1</v>
      </c>
      <c r="I444" s="397">
        <v>248</v>
      </c>
      <c r="J444" s="397">
        <v>34</v>
      </c>
      <c r="K444" s="397">
        <v>8466</v>
      </c>
      <c r="L444" s="397">
        <v>1.2643369175627239</v>
      </c>
      <c r="M444" s="397">
        <v>249</v>
      </c>
      <c r="N444" s="397">
        <v>32</v>
      </c>
      <c r="O444" s="397">
        <v>7424</v>
      </c>
      <c r="P444" s="410">
        <v>1.1087216248506571</v>
      </c>
      <c r="Q444" s="398">
        <v>232</v>
      </c>
    </row>
    <row r="445" spans="1:17" ht="14.4" customHeight="1" x14ac:dyDescent="0.3">
      <c r="A445" s="393" t="s">
        <v>3855</v>
      </c>
      <c r="B445" s="394" t="s">
        <v>3478</v>
      </c>
      <c r="C445" s="394" t="s">
        <v>3350</v>
      </c>
      <c r="D445" s="394" t="s">
        <v>3399</v>
      </c>
      <c r="E445" s="394" t="s">
        <v>3400</v>
      </c>
      <c r="F445" s="397">
        <v>1</v>
      </c>
      <c r="G445" s="397">
        <v>323</v>
      </c>
      <c r="H445" s="397">
        <v>1</v>
      </c>
      <c r="I445" s="397">
        <v>323</v>
      </c>
      <c r="J445" s="397"/>
      <c r="K445" s="397"/>
      <c r="L445" s="397"/>
      <c r="M445" s="397"/>
      <c r="N445" s="397">
        <v>5</v>
      </c>
      <c r="O445" s="397">
        <v>1625</v>
      </c>
      <c r="P445" s="410">
        <v>5.0309597523219818</v>
      </c>
      <c r="Q445" s="398">
        <v>325</v>
      </c>
    </row>
    <row r="446" spans="1:17" ht="14.4" customHeight="1" x14ac:dyDescent="0.3">
      <c r="A446" s="393" t="s">
        <v>3855</v>
      </c>
      <c r="B446" s="394" t="s">
        <v>3478</v>
      </c>
      <c r="C446" s="394" t="s">
        <v>3350</v>
      </c>
      <c r="D446" s="394" t="s">
        <v>3610</v>
      </c>
      <c r="E446" s="394" t="s">
        <v>3611</v>
      </c>
      <c r="F446" s="397"/>
      <c r="G446" s="397"/>
      <c r="H446" s="397"/>
      <c r="I446" s="397"/>
      <c r="J446" s="397">
        <v>2</v>
      </c>
      <c r="K446" s="397">
        <v>222</v>
      </c>
      <c r="L446" s="397"/>
      <c r="M446" s="397">
        <v>111</v>
      </c>
      <c r="N446" s="397">
        <v>42</v>
      </c>
      <c r="O446" s="397">
        <v>4704</v>
      </c>
      <c r="P446" s="410"/>
      <c r="Q446" s="398">
        <v>112</v>
      </c>
    </row>
    <row r="447" spans="1:17" ht="14.4" customHeight="1" x14ac:dyDescent="0.3">
      <c r="A447" s="393" t="s">
        <v>3855</v>
      </c>
      <c r="B447" s="394" t="s">
        <v>3478</v>
      </c>
      <c r="C447" s="394" t="s">
        <v>3350</v>
      </c>
      <c r="D447" s="394" t="s">
        <v>3460</v>
      </c>
      <c r="E447" s="394" t="s">
        <v>3461</v>
      </c>
      <c r="F447" s="397"/>
      <c r="G447" s="397"/>
      <c r="H447" s="397"/>
      <c r="I447" s="397"/>
      <c r="J447" s="397">
        <v>1</v>
      </c>
      <c r="K447" s="397">
        <v>0</v>
      </c>
      <c r="L447" s="397"/>
      <c r="M447" s="397">
        <v>0</v>
      </c>
      <c r="N447" s="397"/>
      <c r="O447" s="397"/>
      <c r="P447" s="410"/>
      <c r="Q447" s="398"/>
    </row>
    <row r="448" spans="1:17" ht="14.4" customHeight="1" x14ac:dyDescent="0.3">
      <c r="A448" s="393" t="s">
        <v>3855</v>
      </c>
      <c r="B448" s="394" t="s">
        <v>3633</v>
      </c>
      <c r="C448" s="394" t="s">
        <v>3350</v>
      </c>
      <c r="D448" s="394" t="s">
        <v>3393</v>
      </c>
      <c r="E448" s="394" t="s">
        <v>3394</v>
      </c>
      <c r="F448" s="397"/>
      <c r="G448" s="397"/>
      <c r="H448" s="397"/>
      <c r="I448" s="397"/>
      <c r="J448" s="397"/>
      <c r="K448" s="397"/>
      <c r="L448" s="397"/>
      <c r="M448" s="397"/>
      <c r="N448" s="397">
        <v>1</v>
      </c>
      <c r="O448" s="397">
        <v>34</v>
      </c>
      <c r="P448" s="410"/>
      <c r="Q448" s="398">
        <v>34</v>
      </c>
    </row>
    <row r="449" spans="1:17" ht="14.4" customHeight="1" x14ac:dyDescent="0.3">
      <c r="A449" s="393" t="s">
        <v>3855</v>
      </c>
      <c r="B449" s="394" t="s">
        <v>3633</v>
      </c>
      <c r="C449" s="394" t="s">
        <v>3350</v>
      </c>
      <c r="D449" s="394" t="s">
        <v>3566</v>
      </c>
      <c r="E449" s="394" t="s">
        <v>3567</v>
      </c>
      <c r="F449" s="397">
        <v>1</v>
      </c>
      <c r="G449" s="397">
        <v>248</v>
      </c>
      <c r="H449" s="397">
        <v>1</v>
      </c>
      <c r="I449" s="397">
        <v>248</v>
      </c>
      <c r="J449" s="397">
        <v>1</v>
      </c>
      <c r="K449" s="397">
        <v>249</v>
      </c>
      <c r="L449" s="397">
        <v>1.0040322580645162</v>
      </c>
      <c r="M449" s="397">
        <v>249</v>
      </c>
      <c r="N449" s="397"/>
      <c r="O449" s="397"/>
      <c r="P449" s="410"/>
      <c r="Q449" s="398"/>
    </row>
    <row r="450" spans="1:17" ht="14.4" customHeight="1" x14ac:dyDescent="0.3">
      <c r="A450" s="393" t="s">
        <v>3855</v>
      </c>
      <c r="B450" s="394" t="s">
        <v>3633</v>
      </c>
      <c r="C450" s="394" t="s">
        <v>3350</v>
      </c>
      <c r="D450" s="394" t="s">
        <v>3568</v>
      </c>
      <c r="E450" s="394" t="s">
        <v>3569</v>
      </c>
      <c r="F450" s="397"/>
      <c r="G450" s="397"/>
      <c r="H450" s="397"/>
      <c r="I450" s="397"/>
      <c r="J450" s="397">
        <v>1</v>
      </c>
      <c r="K450" s="397">
        <v>125</v>
      </c>
      <c r="L450" s="397"/>
      <c r="M450" s="397">
        <v>125</v>
      </c>
      <c r="N450" s="397"/>
      <c r="O450" s="397"/>
      <c r="P450" s="410"/>
      <c r="Q450" s="398"/>
    </row>
    <row r="451" spans="1:17" ht="14.4" customHeight="1" x14ac:dyDescent="0.3">
      <c r="A451" s="393" t="s">
        <v>3855</v>
      </c>
      <c r="B451" s="394" t="s">
        <v>3633</v>
      </c>
      <c r="C451" s="394" t="s">
        <v>3350</v>
      </c>
      <c r="D451" s="394" t="s">
        <v>3585</v>
      </c>
      <c r="E451" s="394" t="s">
        <v>3586</v>
      </c>
      <c r="F451" s="397"/>
      <c r="G451" s="397"/>
      <c r="H451" s="397"/>
      <c r="I451" s="397"/>
      <c r="J451" s="397">
        <v>1</v>
      </c>
      <c r="K451" s="397">
        <v>91</v>
      </c>
      <c r="L451" s="397"/>
      <c r="M451" s="397">
        <v>91</v>
      </c>
      <c r="N451" s="397"/>
      <c r="O451" s="397"/>
      <c r="P451" s="410"/>
      <c r="Q451" s="398"/>
    </row>
    <row r="452" spans="1:17" ht="14.4" customHeight="1" x14ac:dyDescent="0.3">
      <c r="A452" s="393" t="s">
        <v>3855</v>
      </c>
      <c r="B452" s="394" t="s">
        <v>3633</v>
      </c>
      <c r="C452" s="394" t="s">
        <v>3350</v>
      </c>
      <c r="D452" s="394" t="s">
        <v>3716</v>
      </c>
      <c r="E452" s="394" t="s">
        <v>3717</v>
      </c>
      <c r="F452" s="397"/>
      <c r="G452" s="397"/>
      <c r="H452" s="397"/>
      <c r="I452" s="397"/>
      <c r="J452" s="397"/>
      <c r="K452" s="397"/>
      <c r="L452" s="397"/>
      <c r="M452" s="397"/>
      <c r="N452" s="397">
        <v>2</v>
      </c>
      <c r="O452" s="397">
        <v>464</v>
      </c>
      <c r="P452" s="410"/>
      <c r="Q452" s="398">
        <v>232</v>
      </c>
    </row>
    <row r="453" spans="1:17" ht="14.4" customHeight="1" x14ac:dyDescent="0.3">
      <c r="A453" s="393" t="s">
        <v>3855</v>
      </c>
      <c r="B453" s="394" t="s">
        <v>3754</v>
      </c>
      <c r="C453" s="394" t="s">
        <v>3350</v>
      </c>
      <c r="D453" s="394" t="s">
        <v>3385</v>
      </c>
      <c r="E453" s="394" t="s">
        <v>3386</v>
      </c>
      <c r="F453" s="397">
        <v>2</v>
      </c>
      <c r="G453" s="397">
        <v>150</v>
      </c>
      <c r="H453" s="397">
        <v>1</v>
      </c>
      <c r="I453" s="397">
        <v>75</v>
      </c>
      <c r="J453" s="397"/>
      <c r="K453" s="397"/>
      <c r="L453" s="397"/>
      <c r="M453" s="397"/>
      <c r="N453" s="397"/>
      <c r="O453" s="397"/>
      <c r="P453" s="410"/>
      <c r="Q453" s="398"/>
    </row>
    <row r="454" spans="1:17" ht="14.4" customHeight="1" x14ac:dyDescent="0.3">
      <c r="A454" s="393" t="s">
        <v>3855</v>
      </c>
      <c r="B454" s="394" t="s">
        <v>3754</v>
      </c>
      <c r="C454" s="394" t="s">
        <v>3350</v>
      </c>
      <c r="D454" s="394" t="s">
        <v>3393</v>
      </c>
      <c r="E454" s="394" t="s">
        <v>3394</v>
      </c>
      <c r="F454" s="397">
        <v>4</v>
      </c>
      <c r="G454" s="397">
        <v>136</v>
      </c>
      <c r="H454" s="397">
        <v>1</v>
      </c>
      <c r="I454" s="397">
        <v>34</v>
      </c>
      <c r="J454" s="397">
        <v>5</v>
      </c>
      <c r="K454" s="397">
        <v>170</v>
      </c>
      <c r="L454" s="397">
        <v>1.25</v>
      </c>
      <c r="M454" s="397">
        <v>34</v>
      </c>
      <c r="N454" s="397">
        <v>2</v>
      </c>
      <c r="O454" s="397">
        <v>68</v>
      </c>
      <c r="P454" s="410">
        <v>0.5</v>
      </c>
      <c r="Q454" s="398">
        <v>34</v>
      </c>
    </row>
    <row r="455" spans="1:17" ht="14.4" customHeight="1" x14ac:dyDescent="0.3">
      <c r="A455" s="393" t="s">
        <v>3855</v>
      </c>
      <c r="B455" s="394" t="s">
        <v>3754</v>
      </c>
      <c r="C455" s="394" t="s">
        <v>3350</v>
      </c>
      <c r="D455" s="394" t="s">
        <v>3472</v>
      </c>
      <c r="E455" s="394" t="s">
        <v>3473</v>
      </c>
      <c r="F455" s="397"/>
      <c r="G455" s="397"/>
      <c r="H455" s="397"/>
      <c r="I455" s="397"/>
      <c r="J455" s="397"/>
      <c r="K455" s="397"/>
      <c r="L455" s="397"/>
      <c r="M455" s="397"/>
      <c r="N455" s="397">
        <v>2</v>
      </c>
      <c r="O455" s="397">
        <v>0</v>
      </c>
      <c r="P455" s="410"/>
      <c r="Q455" s="398">
        <v>0</v>
      </c>
    </row>
    <row r="456" spans="1:17" ht="14.4" customHeight="1" x14ac:dyDescent="0.3">
      <c r="A456" s="393" t="s">
        <v>3855</v>
      </c>
      <c r="B456" s="394" t="s">
        <v>3754</v>
      </c>
      <c r="C456" s="394" t="s">
        <v>3350</v>
      </c>
      <c r="D456" s="394" t="s">
        <v>3572</v>
      </c>
      <c r="E456" s="394" t="s">
        <v>3573</v>
      </c>
      <c r="F456" s="397"/>
      <c r="G456" s="397"/>
      <c r="H456" s="397"/>
      <c r="I456" s="397"/>
      <c r="J456" s="397">
        <v>1</v>
      </c>
      <c r="K456" s="397">
        <v>176</v>
      </c>
      <c r="L456" s="397"/>
      <c r="M456" s="397">
        <v>176</v>
      </c>
      <c r="N456" s="397"/>
      <c r="O456" s="397"/>
      <c r="P456" s="410"/>
      <c r="Q456" s="398"/>
    </row>
    <row r="457" spans="1:17" ht="14.4" customHeight="1" x14ac:dyDescent="0.3">
      <c r="A457" s="393" t="s">
        <v>3855</v>
      </c>
      <c r="B457" s="394" t="s">
        <v>3754</v>
      </c>
      <c r="C457" s="394" t="s">
        <v>3350</v>
      </c>
      <c r="D457" s="394" t="s">
        <v>3769</v>
      </c>
      <c r="E457" s="394" t="s">
        <v>3770</v>
      </c>
      <c r="F457" s="397">
        <v>65</v>
      </c>
      <c r="G457" s="397">
        <v>15145</v>
      </c>
      <c r="H457" s="397">
        <v>1</v>
      </c>
      <c r="I457" s="397">
        <v>233</v>
      </c>
      <c r="J457" s="397">
        <v>82</v>
      </c>
      <c r="K457" s="397">
        <v>19188</v>
      </c>
      <c r="L457" s="397">
        <v>1.2669527896995709</v>
      </c>
      <c r="M457" s="397">
        <v>234</v>
      </c>
      <c r="N457" s="397">
        <v>57</v>
      </c>
      <c r="O457" s="397">
        <v>13224</v>
      </c>
      <c r="P457" s="410">
        <v>0.87315945856718391</v>
      </c>
      <c r="Q457" s="398">
        <v>232</v>
      </c>
    </row>
    <row r="458" spans="1:17" ht="14.4" customHeight="1" x14ac:dyDescent="0.3">
      <c r="A458" s="393" t="s">
        <v>3855</v>
      </c>
      <c r="B458" s="394" t="s">
        <v>3754</v>
      </c>
      <c r="C458" s="394" t="s">
        <v>3350</v>
      </c>
      <c r="D458" s="394" t="s">
        <v>3399</v>
      </c>
      <c r="E458" s="394" t="s">
        <v>3400</v>
      </c>
      <c r="F458" s="397">
        <v>20</v>
      </c>
      <c r="G458" s="397">
        <v>6460</v>
      </c>
      <c r="H458" s="397">
        <v>1</v>
      </c>
      <c r="I458" s="397">
        <v>323</v>
      </c>
      <c r="J458" s="397">
        <v>23</v>
      </c>
      <c r="K458" s="397">
        <v>7452</v>
      </c>
      <c r="L458" s="397">
        <v>1.1535603715170279</v>
      </c>
      <c r="M458" s="397">
        <v>324</v>
      </c>
      <c r="N458" s="397">
        <v>8</v>
      </c>
      <c r="O458" s="397">
        <v>2600</v>
      </c>
      <c r="P458" s="410">
        <v>0.4024767801857585</v>
      </c>
      <c r="Q458" s="398">
        <v>325</v>
      </c>
    </row>
    <row r="459" spans="1:17" ht="14.4" customHeight="1" x14ac:dyDescent="0.3">
      <c r="A459" s="393" t="s">
        <v>3855</v>
      </c>
      <c r="B459" s="394" t="s">
        <v>3754</v>
      </c>
      <c r="C459" s="394" t="s">
        <v>3350</v>
      </c>
      <c r="D459" s="394" t="s">
        <v>3775</v>
      </c>
      <c r="E459" s="394" t="s">
        <v>3776</v>
      </c>
      <c r="F459" s="397">
        <v>3</v>
      </c>
      <c r="G459" s="397">
        <v>489</v>
      </c>
      <c r="H459" s="397">
        <v>1</v>
      </c>
      <c r="I459" s="397">
        <v>163</v>
      </c>
      <c r="J459" s="397">
        <v>4</v>
      </c>
      <c r="K459" s="397">
        <v>652</v>
      </c>
      <c r="L459" s="397">
        <v>1.3333333333333333</v>
      </c>
      <c r="M459" s="397">
        <v>163</v>
      </c>
      <c r="N459" s="397"/>
      <c r="O459" s="397"/>
      <c r="P459" s="410"/>
      <c r="Q459" s="398"/>
    </row>
    <row r="460" spans="1:17" ht="14.4" customHeight="1" x14ac:dyDescent="0.3">
      <c r="A460" s="393" t="s">
        <v>3855</v>
      </c>
      <c r="B460" s="394" t="s">
        <v>3754</v>
      </c>
      <c r="C460" s="394" t="s">
        <v>3350</v>
      </c>
      <c r="D460" s="394" t="s">
        <v>3777</v>
      </c>
      <c r="E460" s="394" t="s">
        <v>3778</v>
      </c>
      <c r="F460" s="397"/>
      <c r="G460" s="397"/>
      <c r="H460" s="397"/>
      <c r="I460" s="397"/>
      <c r="J460" s="397">
        <v>1</v>
      </c>
      <c r="K460" s="397">
        <v>328</v>
      </c>
      <c r="L460" s="397"/>
      <c r="M460" s="397">
        <v>328</v>
      </c>
      <c r="N460" s="397">
        <v>1</v>
      </c>
      <c r="O460" s="397">
        <v>331</v>
      </c>
      <c r="P460" s="410"/>
      <c r="Q460" s="398">
        <v>331</v>
      </c>
    </row>
    <row r="461" spans="1:17" ht="14.4" customHeight="1" x14ac:dyDescent="0.3">
      <c r="A461" s="393" t="s">
        <v>3855</v>
      </c>
      <c r="B461" s="394" t="s">
        <v>3754</v>
      </c>
      <c r="C461" s="394" t="s">
        <v>3350</v>
      </c>
      <c r="D461" s="394" t="s">
        <v>3783</v>
      </c>
      <c r="E461" s="394" t="s">
        <v>3784</v>
      </c>
      <c r="F461" s="397">
        <v>2</v>
      </c>
      <c r="G461" s="397">
        <v>600</v>
      </c>
      <c r="H461" s="397">
        <v>1</v>
      </c>
      <c r="I461" s="397">
        <v>300</v>
      </c>
      <c r="J461" s="397"/>
      <c r="K461" s="397"/>
      <c r="L461" s="397"/>
      <c r="M461" s="397"/>
      <c r="N461" s="397"/>
      <c r="O461" s="397"/>
      <c r="P461" s="410"/>
      <c r="Q461" s="398"/>
    </row>
    <row r="462" spans="1:17" ht="14.4" customHeight="1" x14ac:dyDescent="0.3">
      <c r="A462" s="393" t="s">
        <v>3855</v>
      </c>
      <c r="B462" s="394" t="s">
        <v>3754</v>
      </c>
      <c r="C462" s="394" t="s">
        <v>3350</v>
      </c>
      <c r="D462" s="394" t="s">
        <v>3460</v>
      </c>
      <c r="E462" s="394" t="s">
        <v>3461</v>
      </c>
      <c r="F462" s="397">
        <v>1</v>
      </c>
      <c r="G462" s="397">
        <v>0</v>
      </c>
      <c r="H462" s="397"/>
      <c r="I462" s="397">
        <v>0</v>
      </c>
      <c r="J462" s="397"/>
      <c r="K462" s="397"/>
      <c r="L462" s="397"/>
      <c r="M462" s="397"/>
      <c r="N462" s="397"/>
      <c r="O462" s="397"/>
      <c r="P462" s="410"/>
      <c r="Q462" s="398"/>
    </row>
    <row r="463" spans="1:17" ht="14.4" customHeight="1" x14ac:dyDescent="0.3">
      <c r="A463" s="393" t="s">
        <v>3855</v>
      </c>
      <c r="B463" s="394" t="s">
        <v>3754</v>
      </c>
      <c r="C463" s="394" t="s">
        <v>3350</v>
      </c>
      <c r="D463" s="394" t="s">
        <v>3403</v>
      </c>
      <c r="E463" s="394" t="s">
        <v>3404</v>
      </c>
      <c r="F463" s="397"/>
      <c r="G463" s="397"/>
      <c r="H463" s="397"/>
      <c r="I463" s="397"/>
      <c r="J463" s="397"/>
      <c r="K463" s="397"/>
      <c r="L463" s="397"/>
      <c r="M463" s="397"/>
      <c r="N463" s="397">
        <v>1</v>
      </c>
      <c r="O463" s="397">
        <v>0</v>
      </c>
      <c r="P463" s="410"/>
      <c r="Q463" s="398">
        <v>0</v>
      </c>
    </row>
    <row r="464" spans="1:17" ht="14.4" customHeight="1" x14ac:dyDescent="0.3">
      <c r="A464" s="393" t="s">
        <v>3856</v>
      </c>
      <c r="B464" s="394" t="s">
        <v>3409</v>
      </c>
      <c r="C464" s="394" t="s">
        <v>3350</v>
      </c>
      <c r="D464" s="394" t="s">
        <v>3454</v>
      </c>
      <c r="E464" s="394" t="s">
        <v>3455</v>
      </c>
      <c r="F464" s="397">
        <v>20</v>
      </c>
      <c r="G464" s="397">
        <v>8620</v>
      </c>
      <c r="H464" s="397">
        <v>1</v>
      </c>
      <c r="I464" s="397">
        <v>431</v>
      </c>
      <c r="J464" s="397">
        <v>10</v>
      </c>
      <c r="K464" s="397">
        <v>4330</v>
      </c>
      <c r="L464" s="397">
        <v>0.50232018561484915</v>
      </c>
      <c r="M464" s="397">
        <v>433</v>
      </c>
      <c r="N464" s="397">
        <v>16</v>
      </c>
      <c r="O464" s="397">
        <v>5232</v>
      </c>
      <c r="P464" s="410">
        <v>0.60696055684454753</v>
      </c>
      <c r="Q464" s="398">
        <v>327</v>
      </c>
    </row>
    <row r="465" spans="1:17" ht="14.4" customHeight="1" x14ac:dyDescent="0.3">
      <c r="A465" s="393" t="s">
        <v>3856</v>
      </c>
      <c r="B465" s="394" t="s">
        <v>3462</v>
      </c>
      <c r="C465" s="394" t="s">
        <v>3350</v>
      </c>
      <c r="D465" s="394" t="s">
        <v>3472</v>
      </c>
      <c r="E465" s="394" t="s">
        <v>3473</v>
      </c>
      <c r="F465" s="397"/>
      <c r="G465" s="397"/>
      <c r="H465" s="397"/>
      <c r="I465" s="397"/>
      <c r="J465" s="397"/>
      <c r="K465" s="397"/>
      <c r="L465" s="397"/>
      <c r="M465" s="397"/>
      <c r="N465" s="397">
        <v>1</v>
      </c>
      <c r="O465" s="397">
        <v>0</v>
      </c>
      <c r="P465" s="410"/>
      <c r="Q465" s="398">
        <v>0</v>
      </c>
    </row>
    <row r="466" spans="1:17" ht="14.4" customHeight="1" x14ac:dyDescent="0.3">
      <c r="A466" s="393" t="s">
        <v>3856</v>
      </c>
      <c r="B466" s="394" t="s">
        <v>3462</v>
      </c>
      <c r="C466" s="394" t="s">
        <v>3350</v>
      </c>
      <c r="D466" s="394" t="s">
        <v>3474</v>
      </c>
      <c r="E466" s="394" t="s">
        <v>3475</v>
      </c>
      <c r="F466" s="397">
        <v>25</v>
      </c>
      <c r="G466" s="397">
        <v>8125</v>
      </c>
      <c r="H466" s="397">
        <v>1</v>
      </c>
      <c r="I466" s="397">
        <v>325</v>
      </c>
      <c r="J466" s="397">
        <v>23</v>
      </c>
      <c r="K466" s="397">
        <v>7521</v>
      </c>
      <c r="L466" s="397">
        <v>0.92566153846153842</v>
      </c>
      <c r="M466" s="397">
        <v>327</v>
      </c>
      <c r="N466" s="397">
        <v>25</v>
      </c>
      <c r="O466" s="397">
        <v>8175</v>
      </c>
      <c r="P466" s="410">
        <v>1.0061538461538462</v>
      </c>
      <c r="Q466" s="398">
        <v>327</v>
      </c>
    </row>
    <row r="467" spans="1:17" ht="14.4" customHeight="1" x14ac:dyDescent="0.3">
      <c r="A467" s="393" t="s">
        <v>3856</v>
      </c>
      <c r="B467" s="394" t="s">
        <v>3478</v>
      </c>
      <c r="C467" s="394" t="s">
        <v>3350</v>
      </c>
      <c r="D467" s="394" t="s">
        <v>3554</v>
      </c>
      <c r="E467" s="394" t="s">
        <v>3555</v>
      </c>
      <c r="F467" s="397">
        <v>5</v>
      </c>
      <c r="G467" s="397">
        <v>935</v>
      </c>
      <c r="H467" s="397">
        <v>1</v>
      </c>
      <c r="I467" s="397">
        <v>187</v>
      </c>
      <c r="J467" s="397"/>
      <c r="K467" s="397"/>
      <c r="L467" s="397"/>
      <c r="M467" s="397"/>
      <c r="N467" s="397">
        <v>1</v>
      </c>
      <c r="O467" s="397">
        <v>194</v>
      </c>
      <c r="P467" s="410">
        <v>0.20748663101604278</v>
      </c>
      <c r="Q467" s="398">
        <v>194</v>
      </c>
    </row>
    <row r="468" spans="1:17" ht="14.4" customHeight="1" x14ac:dyDescent="0.3">
      <c r="A468" s="393" t="s">
        <v>3856</v>
      </c>
      <c r="B468" s="394" t="s">
        <v>3478</v>
      </c>
      <c r="C468" s="394" t="s">
        <v>3350</v>
      </c>
      <c r="D468" s="394" t="s">
        <v>3393</v>
      </c>
      <c r="E468" s="394" t="s">
        <v>3394</v>
      </c>
      <c r="F468" s="397">
        <v>2</v>
      </c>
      <c r="G468" s="397">
        <v>68</v>
      </c>
      <c r="H468" s="397">
        <v>1</v>
      </c>
      <c r="I468" s="397">
        <v>34</v>
      </c>
      <c r="J468" s="397">
        <v>4</v>
      </c>
      <c r="K468" s="397">
        <v>136</v>
      </c>
      <c r="L468" s="397">
        <v>2</v>
      </c>
      <c r="M468" s="397">
        <v>34</v>
      </c>
      <c r="N468" s="397">
        <v>2</v>
      </c>
      <c r="O468" s="397">
        <v>68</v>
      </c>
      <c r="P468" s="410">
        <v>1</v>
      </c>
      <c r="Q468" s="398">
        <v>34</v>
      </c>
    </row>
    <row r="469" spans="1:17" ht="14.4" customHeight="1" x14ac:dyDescent="0.3">
      <c r="A469" s="393" t="s">
        <v>3856</v>
      </c>
      <c r="B469" s="394" t="s">
        <v>3478</v>
      </c>
      <c r="C469" s="394" t="s">
        <v>3350</v>
      </c>
      <c r="D469" s="394" t="s">
        <v>3566</v>
      </c>
      <c r="E469" s="394" t="s">
        <v>3567</v>
      </c>
      <c r="F469" s="397">
        <v>9</v>
      </c>
      <c r="G469" s="397">
        <v>2232</v>
      </c>
      <c r="H469" s="397">
        <v>1</v>
      </c>
      <c r="I469" s="397">
        <v>248</v>
      </c>
      <c r="J469" s="397">
        <v>7</v>
      </c>
      <c r="K469" s="397">
        <v>1743</v>
      </c>
      <c r="L469" s="397">
        <v>0.78091397849462363</v>
      </c>
      <c r="M469" s="397">
        <v>249</v>
      </c>
      <c r="N469" s="397">
        <v>3</v>
      </c>
      <c r="O469" s="397">
        <v>696</v>
      </c>
      <c r="P469" s="410">
        <v>0.31182795698924731</v>
      </c>
      <c r="Q469" s="398">
        <v>232</v>
      </c>
    </row>
    <row r="470" spans="1:17" ht="14.4" customHeight="1" x14ac:dyDescent="0.3">
      <c r="A470" s="393" t="s">
        <v>3856</v>
      </c>
      <c r="B470" s="394" t="s">
        <v>3478</v>
      </c>
      <c r="C470" s="394" t="s">
        <v>3350</v>
      </c>
      <c r="D470" s="394" t="s">
        <v>3610</v>
      </c>
      <c r="E470" s="394" t="s">
        <v>3611</v>
      </c>
      <c r="F470" s="397">
        <v>7</v>
      </c>
      <c r="G470" s="397">
        <v>770</v>
      </c>
      <c r="H470" s="397">
        <v>1</v>
      </c>
      <c r="I470" s="397">
        <v>110</v>
      </c>
      <c r="J470" s="397">
        <v>9</v>
      </c>
      <c r="K470" s="397">
        <v>999</v>
      </c>
      <c r="L470" s="397">
        <v>1.2974025974025973</v>
      </c>
      <c r="M470" s="397">
        <v>111</v>
      </c>
      <c r="N470" s="397">
        <v>2</v>
      </c>
      <c r="O470" s="397">
        <v>224</v>
      </c>
      <c r="P470" s="410">
        <v>0.29090909090909089</v>
      </c>
      <c r="Q470" s="398">
        <v>112</v>
      </c>
    </row>
    <row r="471" spans="1:17" ht="14.4" customHeight="1" x14ac:dyDescent="0.3">
      <c r="A471" s="393" t="s">
        <v>3856</v>
      </c>
      <c r="B471" s="394" t="s">
        <v>3478</v>
      </c>
      <c r="C471" s="394" t="s">
        <v>3350</v>
      </c>
      <c r="D471" s="394" t="s">
        <v>3620</v>
      </c>
      <c r="E471" s="394" t="s">
        <v>3621</v>
      </c>
      <c r="F471" s="397">
        <v>1</v>
      </c>
      <c r="G471" s="397">
        <v>332</v>
      </c>
      <c r="H471" s="397">
        <v>1</v>
      </c>
      <c r="I471" s="397">
        <v>332</v>
      </c>
      <c r="J471" s="397"/>
      <c r="K471" s="397"/>
      <c r="L471" s="397"/>
      <c r="M471" s="397"/>
      <c r="N471" s="397"/>
      <c r="O471" s="397"/>
      <c r="P471" s="410"/>
      <c r="Q471" s="398"/>
    </row>
    <row r="472" spans="1:17" ht="14.4" customHeight="1" x14ac:dyDescent="0.3">
      <c r="A472" s="393" t="s">
        <v>3856</v>
      </c>
      <c r="B472" s="394" t="s">
        <v>3478</v>
      </c>
      <c r="C472" s="394" t="s">
        <v>3350</v>
      </c>
      <c r="D472" s="394" t="s">
        <v>3622</v>
      </c>
      <c r="E472" s="394" t="s">
        <v>3623</v>
      </c>
      <c r="F472" s="397">
        <v>1</v>
      </c>
      <c r="G472" s="397">
        <v>603</v>
      </c>
      <c r="H472" s="397">
        <v>1</v>
      </c>
      <c r="I472" s="397">
        <v>603</v>
      </c>
      <c r="J472" s="397"/>
      <c r="K472" s="397"/>
      <c r="L472" s="397"/>
      <c r="M472" s="397"/>
      <c r="N472" s="397"/>
      <c r="O472" s="397"/>
      <c r="P472" s="410"/>
      <c r="Q472" s="398"/>
    </row>
    <row r="473" spans="1:17" ht="14.4" customHeight="1" x14ac:dyDescent="0.3">
      <c r="A473" s="393" t="s">
        <v>3856</v>
      </c>
      <c r="B473" s="394" t="s">
        <v>3478</v>
      </c>
      <c r="C473" s="394" t="s">
        <v>3350</v>
      </c>
      <c r="D473" s="394" t="s">
        <v>3625</v>
      </c>
      <c r="E473" s="394" t="s">
        <v>3626</v>
      </c>
      <c r="F473" s="397">
        <v>1</v>
      </c>
      <c r="G473" s="397">
        <v>171</v>
      </c>
      <c r="H473" s="397">
        <v>1</v>
      </c>
      <c r="I473" s="397">
        <v>171</v>
      </c>
      <c r="J473" s="397"/>
      <c r="K473" s="397"/>
      <c r="L473" s="397"/>
      <c r="M473" s="397"/>
      <c r="N473" s="397"/>
      <c r="O473" s="397"/>
      <c r="P473" s="410"/>
      <c r="Q473" s="398"/>
    </row>
    <row r="474" spans="1:17" ht="14.4" customHeight="1" x14ac:dyDescent="0.3">
      <c r="A474" s="393" t="s">
        <v>3856</v>
      </c>
      <c r="B474" s="394" t="s">
        <v>3633</v>
      </c>
      <c r="C474" s="394" t="s">
        <v>3350</v>
      </c>
      <c r="D474" s="394" t="s">
        <v>3385</v>
      </c>
      <c r="E474" s="394" t="s">
        <v>3386</v>
      </c>
      <c r="F474" s="397">
        <v>1</v>
      </c>
      <c r="G474" s="397">
        <v>75</v>
      </c>
      <c r="H474" s="397">
        <v>1</v>
      </c>
      <c r="I474" s="397">
        <v>75</v>
      </c>
      <c r="J474" s="397">
        <v>1</v>
      </c>
      <c r="K474" s="397">
        <v>75</v>
      </c>
      <c r="L474" s="397">
        <v>1</v>
      </c>
      <c r="M474" s="397">
        <v>75</v>
      </c>
      <c r="N474" s="397"/>
      <c r="O474" s="397"/>
      <c r="P474" s="410"/>
      <c r="Q474" s="398"/>
    </row>
    <row r="475" spans="1:17" ht="14.4" customHeight="1" x14ac:dyDescent="0.3">
      <c r="A475" s="393" t="s">
        <v>3856</v>
      </c>
      <c r="B475" s="394" t="s">
        <v>3633</v>
      </c>
      <c r="C475" s="394" t="s">
        <v>3350</v>
      </c>
      <c r="D475" s="394" t="s">
        <v>3472</v>
      </c>
      <c r="E475" s="394" t="s">
        <v>3473</v>
      </c>
      <c r="F475" s="397"/>
      <c r="G475" s="397"/>
      <c r="H475" s="397"/>
      <c r="I475" s="397"/>
      <c r="J475" s="397"/>
      <c r="K475" s="397"/>
      <c r="L475" s="397"/>
      <c r="M475" s="397"/>
      <c r="N475" s="397">
        <v>0</v>
      </c>
      <c r="O475" s="397">
        <v>0</v>
      </c>
      <c r="P475" s="410"/>
      <c r="Q475" s="398"/>
    </row>
    <row r="476" spans="1:17" ht="14.4" customHeight="1" x14ac:dyDescent="0.3">
      <c r="A476" s="393" t="s">
        <v>3856</v>
      </c>
      <c r="B476" s="394" t="s">
        <v>3633</v>
      </c>
      <c r="C476" s="394" t="s">
        <v>3350</v>
      </c>
      <c r="D476" s="394" t="s">
        <v>3687</v>
      </c>
      <c r="E476" s="394" t="s">
        <v>3688</v>
      </c>
      <c r="F476" s="397">
        <v>2</v>
      </c>
      <c r="G476" s="397">
        <v>346</v>
      </c>
      <c r="H476" s="397">
        <v>1</v>
      </c>
      <c r="I476" s="397">
        <v>173</v>
      </c>
      <c r="J476" s="397"/>
      <c r="K476" s="397"/>
      <c r="L476" s="397"/>
      <c r="M476" s="397"/>
      <c r="N476" s="397"/>
      <c r="O476" s="397"/>
      <c r="P476" s="410"/>
      <c r="Q476" s="398"/>
    </row>
    <row r="477" spans="1:17" ht="14.4" customHeight="1" x14ac:dyDescent="0.3">
      <c r="A477" s="393" t="s">
        <v>3856</v>
      </c>
      <c r="B477" s="394" t="s">
        <v>3633</v>
      </c>
      <c r="C477" s="394" t="s">
        <v>3350</v>
      </c>
      <c r="D477" s="394" t="s">
        <v>3566</v>
      </c>
      <c r="E477" s="394" t="s">
        <v>3567</v>
      </c>
      <c r="F477" s="397">
        <v>1</v>
      </c>
      <c r="G477" s="397">
        <v>248</v>
      </c>
      <c r="H477" s="397">
        <v>1</v>
      </c>
      <c r="I477" s="397">
        <v>248</v>
      </c>
      <c r="J477" s="397">
        <v>4</v>
      </c>
      <c r="K477" s="397">
        <v>996</v>
      </c>
      <c r="L477" s="397">
        <v>4.0161290322580649</v>
      </c>
      <c r="M477" s="397">
        <v>249</v>
      </c>
      <c r="N477" s="397">
        <v>1</v>
      </c>
      <c r="O477" s="397">
        <v>232</v>
      </c>
      <c r="P477" s="410">
        <v>0.93548387096774188</v>
      </c>
      <c r="Q477" s="398">
        <v>232</v>
      </c>
    </row>
    <row r="478" spans="1:17" ht="14.4" customHeight="1" x14ac:dyDescent="0.3">
      <c r="A478" s="393" t="s">
        <v>3856</v>
      </c>
      <c r="B478" s="394" t="s">
        <v>3633</v>
      </c>
      <c r="C478" s="394" t="s">
        <v>3350</v>
      </c>
      <c r="D478" s="394" t="s">
        <v>3585</v>
      </c>
      <c r="E478" s="394" t="s">
        <v>3586</v>
      </c>
      <c r="F478" s="397"/>
      <c r="G478" s="397"/>
      <c r="H478" s="397"/>
      <c r="I478" s="397"/>
      <c r="J478" s="397">
        <v>1</v>
      </c>
      <c r="K478" s="397">
        <v>91</v>
      </c>
      <c r="L478" s="397"/>
      <c r="M478" s="397">
        <v>91</v>
      </c>
      <c r="N478" s="397"/>
      <c r="O478" s="397"/>
      <c r="P478" s="410"/>
      <c r="Q478" s="398"/>
    </row>
    <row r="479" spans="1:17" ht="14.4" customHeight="1" x14ac:dyDescent="0.3">
      <c r="A479" s="393" t="s">
        <v>3856</v>
      </c>
      <c r="B479" s="394" t="s">
        <v>3633</v>
      </c>
      <c r="C479" s="394" t="s">
        <v>3350</v>
      </c>
      <c r="D479" s="394" t="s">
        <v>3716</v>
      </c>
      <c r="E479" s="394" t="s">
        <v>3717</v>
      </c>
      <c r="F479" s="397"/>
      <c r="G479" s="397"/>
      <c r="H479" s="397"/>
      <c r="I479" s="397"/>
      <c r="J479" s="397"/>
      <c r="K479" s="397"/>
      <c r="L479" s="397"/>
      <c r="M479" s="397"/>
      <c r="N479" s="397">
        <v>1</v>
      </c>
      <c r="O479" s="397">
        <v>232</v>
      </c>
      <c r="P479" s="410"/>
      <c r="Q479" s="398">
        <v>232</v>
      </c>
    </row>
    <row r="480" spans="1:17" ht="14.4" customHeight="1" x14ac:dyDescent="0.3">
      <c r="A480" s="393" t="s">
        <v>3856</v>
      </c>
      <c r="B480" s="394" t="s">
        <v>3633</v>
      </c>
      <c r="C480" s="394" t="s">
        <v>3350</v>
      </c>
      <c r="D480" s="394" t="s">
        <v>3595</v>
      </c>
      <c r="E480" s="394" t="s">
        <v>3594</v>
      </c>
      <c r="F480" s="397"/>
      <c r="G480" s="397"/>
      <c r="H480" s="397"/>
      <c r="I480" s="397"/>
      <c r="J480" s="397">
        <v>1</v>
      </c>
      <c r="K480" s="397">
        <v>665</v>
      </c>
      <c r="L480" s="397"/>
      <c r="M480" s="397">
        <v>665</v>
      </c>
      <c r="N480" s="397"/>
      <c r="O480" s="397"/>
      <c r="P480" s="410"/>
      <c r="Q480" s="398"/>
    </row>
    <row r="481" spans="1:17" ht="14.4" customHeight="1" x14ac:dyDescent="0.3">
      <c r="A481" s="393" t="s">
        <v>3856</v>
      </c>
      <c r="B481" s="394" t="s">
        <v>3633</v>
      </c>
      <c r="C481" s="394" t="s">
        <v>3350</v>
      </c>
      <c r="D481" s="394" t="s">
        <v>3460</v>
      </c>
      <c r="E481" s="394" t="s">
        <v>3461</v>
      </c>
      <c r="F481" s="397">
        <v>1</v>
      </c>
      <c r="G481" s="397">
        <v>0</v>
      </c>
      <c r="H481" s="397"/>
      <c r="I481" s="397">
        <v>0</v>
      </c>
      <c r="J481" s="397">
        <v>1</v>
      </c>
      <c r="K481" s="397">
        <v>0</v>
      </c>
      <c r="L481" s="397"/>
      <c r="M481" s="397">
        <v>0</v>
      </c>
      <c r="N481" s="397"/>
      <c r="O481" s="397"/>
      <c r="P481" s="410"/>
      <c r="Q481" s="398"/>
    </row>
    <row r="482" spans="1:17" ht="14.4" customHeight="1" x14ac:dyDescent="0.3">
      <c r="A482" s="393" t="s">
        <v>3856</v>
      </c>
      <c r="B482" s="394" t="s">
        <v>3754</v>
      </c>
      <c r="C482" s="394" t="s">
        <v>3350</v>
      </c>
      <c r="D482" s="394" t="s">
        <v>3769</v>
      </c>
      <c r="E482" s="394" t="s">
        <v>3770</v>
      </c>
      <c r="F482" s="397"/>
      <c r="G482" s="397"/>
      <c r="H482" s="397"/>
      <c r="I482" s="397"/>
      <c r="J482" s="397">
        <v>1</v>
      </c>
      <c r="K482" s="397">
        <v>234</v>
      </c>
      <c r="L482" s="397"/>
      <c r="M482" s="397">
        <v>234</v>
      </c>
      <c r="N482" s="397"/>
      <c r="O482" s="397"/>
      <c r="P482" s="410"/>
      <c r="Q482" s="398"/>
    </row>
    <row r="483" spans="1:17" ht="14.4" customHeight="1" x14ac:dyDescent="0.3">
      <c r="A483" s="393" t="s">
        <v>3857</v>
      </c>
      <c r="B483" s="394" t="s">
        <v>3409</v>
      </c>
      <c r="C483" s="394" t="s">
        <v>3350</v>
      </c>
      <c r="D483" s="394" t="s">
        <v>3393</v>
      </c>
      <c r="E483" s="394" t="s">
        <v>3394</v>
      </c>
      <c r="F483" s="397">
        <v>2</v>
      </c>
      <c r="G483" s="397">
        <v>68</v>
      </c>
      <c r="H483" s="397">
        <v>1</v>
      </c>
      <c r="I483" s="397">
        <v>34</v>
      </c>
      <c r="J483" s="397"/>
      <c r="K483" s="397"/>
      <c r="L483" s="397"/>
      <c r="M483" s="397"/>
      <c r="N483" s="397"/>
      <c r="O483" s="397"/>
      <c r="P483" s="410"/>
      <c r="Q483" s="398"/>
    </row>
    <row r="484" spans="1:17" ht="14.4" customHeight="1" x14ac:dyDescent="0.3">
      <c r="A484" s="393" t="s">
        <v>3857</v>
      </c>
      <c r="B484" s="394" t="s">
        <v>3409</v>
      </c>
      <c r="C484" s="394" t="s">
        <v>3350</v>
      </c>
      <c r="D484" s="394" t="s">
        <v>3454</v>
      </c>
      <c r="E484" s="394" t="s">
        <v>3455</v>
      </c>
      <c r="F484" s="397">
        <v>8</v>
      </c>
      <c r="G484" s="397">
        <v>3448</v>
      </c>
      <c r="H484" s="397">
        <v>1</v>
      </c>
      <c r="I484" s="397">
        <v>431</v>
      </c>
      <c r="J484" s="397">
        <v>6</v>
      </c>
      <c r="K484" s="397">
        <v>2598</v>
      </c>
      <c r="L484" s="397">
        <v>0.75348027842227383</v>
      </c>
      <c r="M484" s="397">
        <v>433</v>
      </c>
      <c r="N484" s="397">
        <v>19</v>
      </c>
      <c r="O484" s="397">
        <v>6213</v>
      </c>
      <c r="P484" s="410">
        <v>1.8019141531322507</v>
      </c>
      <c r="Q484" s="398">
        <v>327</v>
      </c>
    </row>
    <row r="485" spans="1:17" ht="14.4" customHeight="1" x14ac:dyDescent="0.3">
      <c r="A485" s="393" t="s">
        <v>3857</v>
      </c>
      <c r="B485" s="394" t="s">
        <v>3462</v>
      </c>
      <c r="C485" s="394" t="s">
        <v>3350</v>
      </c>
      <c r="D485" s="394" t="s">
        <v>3472</v>
      </c>
      <c r="E485" s="394" t="s">
        <v>3473</v>
      </c>
      <c r="F485" s="397"/>
      <c r="G485" s="397"/>
      <c r="H485" s="397"/>
      <c r="I485" s="397"/>
      <c r="J485" s="397"/>
      <c r="K485" s="397"/>
      <c r="L485" s="397"/>
      <c r="M485" s="397"/>
      <c r="N485" s="397">
        <v>0</v>
      </c>
      <c r="O485" s="397">
        <v>0</v>
      </c>
      <c r="P485" s="410"/>
      <c r="Q485" s="398"/>
    </row>
    <row r="486" spans="1:17" ht="14.4" customHeight="1" x14ac:dyDescent="0.3">
      <c r="A486" s="393" t="s">
        <v>3857</v>
      </c>
      <c r="B486" s="394" t="s">
        <v>3462</v>
      </c>
      <c r="C486" s="394" t="s">
        <v>3350</v>
      </c>
      <c r="D486" s="394" t="s">
        <v>3474</v>
      </c>
      <c r="E486" s="394" t="s">
        <v>3475</v>
      </c>
      <c r="F486" s="397">
        <v>3</v>
      </c>
      <c r="G486" s="397">
        <v>975</v>
      </c>
      <c r="H486" s="397">
        <v>1</v>
      </c>
      <c r="I486" s="397">
        <v>325</v>
      </c>
      <c r="J486" s="397">
        <v>3</v>
      </c>
      <c r="K486" s="397">
        <v>981</v>
      </c>
      <c r="L486" s="397">
        <v>1.0061538461538462</v>
      </c>
      <c r="M486" s="397">
        <v>327</v>
      </c>
      <c r="N486" s="397">
        <v>1</v>
      </c>
      <c r="O486" s="397">
        <v>327</v>
      </c>
      <c r="P486" s="410">
        <v>0.33538461538461539</v>
      </c>
      <c r="Q486" s="398">
        <v>327</v>
      </c>
    </row>
    <row r="487" spans="1:17" ht="14.4" customHeight="1" x14ac:dyDescent="0.3">
      <c r="A487" s="393" t="s">
        <v>3857</v>
      </c>
      <c r="B487" s="394" t="s">
        <v>3478</v>
      </c>
      <c r="C487" s="394" t="s">
        <v>3350</v>
      </c>
      <c r="D487" s="394" t="s">
        <v>3554</v>
      </c>
      <c r="E487" s="394" t="s">
        <v>3555</v>
      </c>
      <c r="F487" s="397"/>
      <c r="G487" s="397"/>
      <c r="H487" s="397"/>
      <c r="I487" s="397"/>
      <c r="J487" s="397"/>
      <c r="K487" s="397"/>
      <c r="L487" s="397"/>
      <c r="M487" s="397"/>
      <c r="N487" s="397">
        <v>2</v>
      </c>
      <c r="O487" s="397">
        <v>388</v>
      </c>
      <c r="P487" s="410"/>
      <c r="Q487" s="398">
        <v>194</v>
      </c>
    </row>
    <row r="488" spans="1:17" ht="14.4" customHeight="1" x14ac:dyDescent="0.3">
      <c r="A488" s="393" t="s">
        <v>3857</v>
      </c>
      <c r="B488" s="394" t="s">
        <v>3478</v>
      </c>
      <c r="C488" s="394" t="s">
        <v>3350</v>
      </c>
      <c r="D488" s="394" t="s">
        <v>3393</v>
      </c>
      <c r="E488" s="394" t="s">
        <v>3394</v>
      </c>
      <c r="F488" s="397">
        <v>2</v>
      </c>
      <c r="G488" s="397">
        <v>68</v>
      </c>
      <c r="H488" s="397">
        <v>1</v>
      </c>
      <c r="I488" s="397">
        <v>34</v>
      </c>
      <c r="J488" s="397"/>
      <c r="K488" s="397"/>
      <c r="L488" s="397"/>
      <c r="M488" s="397"/>
      <c r="N488" s="397"/>
      <c r="O488" s="397"/>
      <c r="P488" s="410"/>
      <c r="Q488" s="398"/>
    </row>
    <row r="489" spans="1:17" ht="14.4" customHeight="1" x14ac:dyDescent="0.3">
      <c r="A489" s="393" t="s">
        <v>3857</v>
      </c>
      <c r="B489" s="394" t="s">
        <v>3478</v>
      </c>
      <c r="C489" s="394" t="s">
        <v>3350</v>
      </c>
      <c r="D489" s="394" t="s">
        <v>3566</v>
      </c>
      <c r="E489" s="394" t="s">
        <v>3567</v>
      </c>
      <c r="F489" s="397">
        <v>1</v>
      </c>
      <c r="G489" s="397">
        <v>248</v>
      </c>
      <c r="H489" s="397">
        <v>1</v>
      </c>
      <c r="I489" s="397">
        <v>248</v>
      </c>
      <c r="J489" s="397"/>
      <c r="K489" s="397"/>
      <c r="L489" s="397"/>
      <c r="M489" s="397"/>
      <c r="N489" s="397"/>
      <c r="O489" s="397"/>
      <c r="P489" s="410"/>
      <c r="Q489" s="398"/>
    </row>
    <row r="490" spans="1:17" ht="14.4" customHeight="1" x14ac:dyDescent="0.3">
      <c r="A490" s="393" t="s">
        <v>3857</v>
      </c>
      <c r="B490" s="394" t="s">
        <v>3633</v>
      </c>
      <c r="C490" s="394" t="s">
        <v>3350</v>
      </c>
      <c r="D490" s="394" t="s">
        <v>3385</v>
      </c>
      <c r="E490" s="394" t="s">
        <v>3386</v>
      </c>
      <c r="F490" s="397"/>
      <c r="G490" s="397"/>
      <c r="H490" s="397"/>
      <c r="I490" s="397"/>
      <c r="J490" s="397">
        <v>1</v>
      </c>
      <c r="K490" s="397">
        <v>75</v>
      </c>
      <c r="L490" s="397"/>
      <c r="M490" s="397">
        <v>75</v>
      </c>
      <c r="N490" s="397"/>
      <c r="O490" s="397"/>
      <c r="P490" s="410"/>
      <c r="Q490" s="398"/>
    </row>
    <row r="491" spans="1:17" ht="14.4" customHeight="1" x14ac:dyDescent="0.3">
      <c r="A491" s="393" t="s">
        <v>3857</v>
      </c>
      <c r="B491" s="394" t="s">
        <v>3633</v>
      </c>
      <c r="C491" s="394" t="s">
        <v>3350</v>
      </c>
      <c r="D491" s="394" t="s">
        <v>3687</v>
      </c>
      <c r="E491" s="394" t="s">
        <v>3688</v>
      </c>
      <c r="F491" s="397">
        <v>1</v>
      </c>
      <c r="G491" s="397">
        <v>173</v>
      </c>
      <c r="H491" s="397">
        <v>1</v>
      </c>
      <c r="I491" s="397">
        <v>173</v>
      </c>
      <c r="J491" s="397"/>
      <c r="K491" s="397"/>
      <c r="L491" s="397"/>
      <c r="M491" s="397"/>
      <c r="N491" s="397"/>
      <c r="O491" s="397"/>
      <c r="P491" s="410"/>
      <c r="Q491" s="398"/>
    </row>
    <row r="492" spans="1:17" ht="14.4" customHeight="1" x14ac:dyDescent="0.3">
      <c r="A492" s="393" t="s">
        <v>3857</v>
      </c>
      <c r="B492" s="394" t="s">
        <v>3633</v>
      </c>
      <c r="C492" s="394" t="s">
        <v>3350</v>
      </c>
      <c r="D492" s="394" t="s">
        <v>3566</v>
      </c>
      <c r="E492" s="394" t="s">
        <v>3567</v>
      </c>
      <c r="F492" s="397"/>
      <c r="G492" s="397"/>
      <c r="H492" s="397"/>
      <c r="I492" s="397"/>
      <c r="J492" s="397">
        <v>3</v>
      </c>
      <c r="K492" s="397">
        <v>747</v>
      </c>
      <c r="L492" s="397"/>
      <c r="M492" s="397">
        <v>249</v>
      </c>
      <c r="N492" s="397"/>
      <c r="O492" s="397"/>
      <c r="P492" s="410"/>
      <c r="Q492" s="398"/>
    </row>
    <row r="493" spans="1:17" ht="14.4" customHeight="1" x14ac:dyDescent="0.3">
      <c r="A493" s="393" t="s">
        <v>3857</v>
      </c>
      <c r="B493" s="394" t="s">
        <v>3633</v>
      </c>
      <c r="C493" s="394" t="s">
        <v>3350</v>
      </c>
      <c r="D493" s="394" t="s">
        <v>3585</v>
      </c>
      <c r="E493" s="394" t="s">
        <v>3586</v>
      </c>
      <c r="F493" s="397"/>
      <c r="G493" s="397"/>
      <c r="H493" s="397"/>
      <c r="I493" s="397"/>
      <c r="J493" s="397">
        <v>1</v>
      </c>
      <c r="K493" s="397">
        <v>91</v>
      </c>
      <c r="L493" s="397"/>
      <c r="M493" s="397">
        <v>91</v>
      </c>
      <c r="N493" s="397"/>
      <c r="O493" s="397"/>
      <c r="P493" s="410"/>
      <c r="Q493" s="398"/>
    </row>
    <row r="494" spans="1:17" ht="14.4" customHeight="1" x14ac:dyDescent="0.3">
      <c r="A494" s="393" t="s">
        <v>3857</v>
      </c>
      <c r="B494" s="394" t="s">
        <v>3633</v>
      </c>
      <c r="C494" s="394" t="s">
        <v>3350</v>
      </c>
      <c r="D494" s="394" t="s">
        <v>3732</v>
      </c>
      <c r="E494" s="394" t="s">
        <v>3733</v>
      </c>
      <c r="F494" s="397"/>
      <c r="G494" s="397"/>
      <c r="H494" s="397"/>
      <c r="I494" s="397"/>
      <c r="J494" s="397">
        <v>1</v>
      </c>
      <c r="K494" s="397">
        <v>847</v>
      </c>
      <c r="L494" s="397"/>
      <c r="M494" s="397">
        <v>847</v>
      </c>
      <c r="N494" s="397"/>
      <c r="O494" s="397"/>
      <c r="P494" s="410"/>
      <c r="Q494" s="398"/>
    </row>
    <row r="495" spans="1:17" ht="14.4" customHeight="1" x14ac:dyDescent="0.3">
      <c r="A495" s="393" t="s">
        <v>3858</v>
      </c>
      <c r="B495" s="394" t="s">
        <v>3409</v>
      </c>
      <c r="C495" s="394" t="s">
        <v>3350</v>
      </c>
      <c r="D495" s="394" t="s">
        <v>3393</v>
      </c>
      <c r="E495" s="394" t="s">
        <v>3394</v>
      </c>
      <c r="F495" s="397">
        <v>1</v>
      </c>
      <c r="G495" s="397">
        <v>34</v>
      </c>
      <c r="H495" s="397">
        <v>1</v>
      </c>
      <c r="I495" s="397">
        <v>34</v>
      </c>
      <c r="J495" s="397">
        <v>2</v>
      </c>
      <c r="K495" s="397">
        <v>68</v>
      </c>
      <c r="L495" s="397">
        <v>2</v>
      </c>
      <c r="M495" s="397">
        <v>34</v>
      </c>
      <c r="N495" s="397">
        <v>6</v>
      </c>
      <c r="O495" s="397">
        <v>204</v>
      </c>
      <c r="P495" s="410">
        <v>6</v>
      </c>
      <c r="Q495" s="398">
        <v>34</v>
      </c>
    </row>
    <row r="496" spans="1:17" ht="14.4" customHeight="1" x14ac:dyDescent="0.3">
      <c r="A496" s="393" t="s">
        <v>3858</v>
      </c>
      <c r="B496" s="394" t="s">
        <v>3409</v>
      </c>
      <c r="C496" s="394" t="s">
        <v>3350</v>
      </c>
      <c r="D496" s="394" t="s">
        <v>3454</v>
      </c>
      <c r="E496" s="394" t="s">
        <v>3455</v>
      </c>
      <c r="F496" s="397">
        <v>111</v>
      </c>
      <c r="G496" s="397">
        <v>47841</v>
      </c>
      <c r="H496" s="397">
        <v>1</v>
      </c>
      <c r="I496" s="397">
        <v>431</v>
      </c>
      <c r="J496" s="397">
        <v>125</v>
      </c>
      <c r="K496" s="397">
        <v>54125</v>
      </c>
      <c r="L496" s="397">
        <v>1.1313517694028135</v>
      </c>
      <c r="M496" s="397">
        <v>433</v>
      </c>
      <c r="N496" s="397">
        <v>110</v>
      </c>
      <c r="O496" s="397">
        <v>35970</v>
      </c>
      <c r="P496" s="410">
        <v>0.75186555464977733</v>
      </c>
      <c r="Q496" s="398">
        <v>327</v>
      </c>
    </row>
    <row r="497" spans="1:17" ht="14.4" customHeight="1" x14ac:dyDescent="0.3">
      <c r="A497" s="393" t="s">
        <v>3858</v>
      </c>
      <c r="B497" s="394" t="s">
        <v>3409</v>
      </c>
      <c r="C497" s="394" t="s">
        <v>3350</v>
      </c>
      <c r="D497" s="394" t="s">
        <v>3456</v>
      </c>
      <c r="E497" s="394" t="s">
        <v>3457</v>
      </c>
      <c r="F497" s="397">
        <v>1</v>
      </c>
      <c r="G497" s="397">
        <v>216</v>
      </c>
      <c r="H497" s="397">
        <v>1</v>
      </c>
      <c r="I497" s="397">
        <v>216</v>
      </c>
      <c r="J497" s="397"/>
      <c r="K497" s="397"/>
      <c r="L497" s="397"/>
      <c r="M497" s="397"/>
      <c r="N497" s="397"/>
      <c r="O497" s="397"/>
      <c r="P497" s="410"/>
      <c r="Q497" s="398"/>
    </row>
    <row r="498" spans="1:17" ht="14.4" customHeight="1" x14ac:dyDescent="0.3">
      <c r="A498" s="393" t="s">
        <v>3858</v>
      </c>
      <c r="B498" s="394" t="s">
        <v>3409</v>
      </c>
      <c r="C498" s="394" t="s">
        <v>3350</v>
      </c>
      <c r="D498" s="394" t="s">
        <v>3460</v>
      </c>
      <c r="E498" s="394" t="s">
        <v>3461</v>
      </c>
      <c r="F498" s="397"/>
      <c r="G498" s="397"/>
      <c r="H498" s="397"/>
      <c r="I498" s="397"/>
      <c r="J498" s="397">
        <v>1</v>
      </c>
      <c r="K498" s="397">
        <v>0</v>
      </c>
      <c r="L498" s="397"/>
      <c r="M498" s="397">
        <v>0</v>
      </c>
      <c r="N498" s="397"/>
      <c r="O498" s="397"/>
      <c r="P498" s="410"/>
      <c r="Q498" s="398"/>
    </row>
    <row r="499" spans="1:17" ht="14.4" customHeight="1" x14ac:dyDescent="0.3">
      <c r="A499" s="393" t="s">
        <v>3858</v>
      </c>
      <c r="B499" s="394" t="s">
        <v>3409</v>
      </c>
      <c r="C499" s="394" t="s">
        <v>3350</v>
      </c>
      <c r="D499" s="394" t="s">
        <v>3403</v>
      </c>
      <c r="E499" s="394" t="s">
        <v>3404</v>
      </c>
      <c r="F499" s="397">
        <v>2</v>
      </c>
      <c r="G499" s="397">
        <v>0</v>
      </c>
      <c r="H499" s="397"/>
      <c r="I499" s="397">
        <v>0</v>
      </c>
      <c r="J499" s="397"/>
      <c r="K499" s="397"/>
      <c r="L499" s="397"/>
      <c r="M499" s="397"/>
      <c r="N499" s="397"/>
      <c r="O499" s="397"/>
      <c r="P499" s="410"/>
      <c r="Q499" s="398"/>
    </row>
    <row r="500" spans="1:17" ht="14.4" customHeight="1" x14ac:dyDescent="0.3">
      <c r="A500" s="393" t="s">
        <v>3858</v>
      </c>
      <c r="B500" s="394" t="s">
        <v>3462</v>
      </c>
      <c r="C500" s="394" t="s">
        <v>3350</v>
      </c>
      <c r="D500" s="394" t="s">
        <v>3472</v>
      </c>
      <c r="E500" s="394" t="s">
        <v>3473</v>
      </c>
      <c r="F500" s="397"/>
      <c r="G500" s="397"/>
      <c r="H500" s="397"/>
      <c r="I500" s="397"/>
      <c r="J500" s="397"/>
      <c r="K500" s="397"/>
      <c r="L500" s="397"/>
      <c r="M500" s="397"/>
      <c r="N500" s="397">
        <v>0</v>
      </c>
      <c r="O500" s="397">
        <v>0</v>
      </c>
      <c r="P500" s="410"/>
      <c r="Q500" s="398"/>
    </row>
    <row r="501" spans="1:17" ht="14.4" customHeight="1" x14ac:dyDescent="0.3">
      <c r="A501" s="393" t="s">
        <v>3858</v>
      </c>
      <c r="B501" s="394" t="s">
        <v>3462</v>
      </c>
      <c r="C501" s="394" t="s">
        <v>3350</v>
      </c>
      <c r="D501" s="394" t="s">
        <v>3474</v>
      </c>
      <c r="E501" s="394" t="s">
        <v>3475</v>
      </c>
      <c r="F501" s="397">
        <v>17</v>
      </c>
      <c r="G501" s="397">
        <v>5525</v>
      </c>
      <c r="H501" s="397">
        <v>1</v>
      </c>
      <c r="I501" s="397">
        <v>325</v>
      </c>
      <c r="J501" s="397">
        <v>9</v>
      </c>
      <c r="K501" s="397">
        <v>2943</v>
      </c>
      <c r="L501" s="397">
        <v>0.53266968325791852</v>
      </c>
      <c r="M501" s="397">
        <v>327</v>
      </c>
      <c r="N501" s="397">
        <v>18</v>
      </c>
      <c r="O501" s="397">
        <v>5886</v>
      </c>
      <c r="P501" s="410">
        <v>1.065339366515837</v>
      </c>
      <c r="Q501" s="398">
        <v>327</v>
      </c>
    </row>
    <row r="502" spans="1:17" ht="14.4" customHeight="1" x14ac:dyDescent="0.3">
      <c r="A502" s="393" t="s">
        <v>3858</v>
      </c>
      <c r="B502" s="394" t="s">
        <v>3478</v>
      </c>
      <c r="C502" s="394" t="s">
        <v>3232</v>
      </c>
      <c r="D502" s="394" t="s">
        <v>3438</v>
      </c>
      <c r="E502" s="394" t="s">
        <v>3439</v>
      </c>
      <c r="F502" s="397"/>
      <c r="G502" s="397"/>
      <c r="H502" s="397"/>
      <c r="I502" s="397"/>
      <c r="J502" s="397">
        <v>1.2</v>
      </c>
      <c r="K502" s="397">
        <v>83.42</v>
      </c>
      <c r="L502" s="397"/>
      <c r="M502" s="397">
        <v>69.516666666666666</v>
      </c>
      <c r="N502" s="397"/>
      <c r="O502" s="397"/>
      <c r="P502" s="410"/>
      <c r="Q502" s="398"/>
    </row>
    <row r="503" spans="1:17" ht="14.4" customHeight="1" x14ac:dyDescent="0.3">
      <c r="A503" s="393" t="s">
        <v>3858</v>
      </c>
      <c r="B503" s="394" t="s">
        <v>3478</v>
      </c>
      <c r="C503" s="394" t="s">
        <v>3350</v>
      </c>
      <c r="D503" s="394" t="s">
        <v>3554</v>
      </c>
      <c r="E503" s="394" t="s">
        <v>3555</v>
      </c>
      <c r="F503" s="397">
        <v>204</v>
      </c>
      <c r="G503" s="397">
        <v>38148</v>
      </c>
      <c r="H503" s="397">
        <v>1</v>
      </c>
      <c r="I503" s="397">
        <v>187</v>
      </c>
      <c r="J503" s="397">
        <v>191</v>
      </c>
      <c r="K503" s="397">
        <v>36863</v>
      </c>
      <c r="L503" s="397">
        <v>0.96631540316661424</v>
      </c>
      <c r="M503" s="397">
        <v>193</v>
      </c>
      <c r="N503" s="397">
        <v>197</v>
      </c>
      <c r="O503" s="397">
        <v>38218</v>
      </c>
      <c r="P503" s="410">
        <v>1.0018349585823634</v>
      </c>
      <c r="Q503" s="398">
        <v>194</v>
      </c>
    </row>
    <row r="504" spans="1:17" ht="14.4" customHeight="1" x14ac:dyDescent="0.3">
      <c r="A504" s="393" t="s">
        <v>3858</v>
      </c>
      <c r="B504" s="394" t="s">
        <v>3478</v>
      </c>
      <c r="C504" s="394" t="s">
        <v>3350</v>
      </c>
      <c r="D504" s="394" t="s">
        <v>3393</v>
      </c>
      <c r="E504" s="394" t="s">
        <v>3394</v>
      </c>
      <c r="F504" s="397">
        <v>3</v>
      </c>
      <c r="G504" s="397">
        <v>102</v>
      </c>
      <c r="H504" s="397">
        <v>1</v>
      </c>
      <c r="I504" s="397">
        <v>34</v>
      </c>
      <c r="J504" s="397">
        <v>1</v>
      </c>
      <c r="K504" s="397">
        <v>34</v>
      </c>
      <c r="L504" s="397">
        <v>0.33333333333333331</v>
      </c>
      <c r="M504" s="397">
        <v>34</v>
      </c>
      <c r="N504" s="397">
        <v>2</v>
      </c>
      <c r="O504" s="397">
        <v>68</v>
      </c>
      <c r="P504" s="410">
        <v>0.66666666666666663</v>
      </c>
      <c r="Q504" s="398">
        <v>34</v>
      </c>
    </row>
    <row r="505" spans="1:17" ht="14.4" customHeight="1" x14ac:dyDescent="0.3">
      <c r="A505" s="393" t="s">
        <v>3858</v>
      </c>
      <c r="B505" s="394" t="s">
        <v>3478</v>
      </c>
      <c r="C505" s="394" t="s">
        <v>3350</v>
      </c>
      <c r="D505" s="394" t="s">
        <v>3566</v>
      </c>
      <c r="E505" s="394" t="s">
        <v>3567</v>
      </c>
      <c r="F505" s="397">
        <v>38</v>
      </c>
      <c r="G505" s="397">
        <v>9424</v>
      </c>
      <c r="H505" s="397">
        <v>1</v>
      </c>
      <c r="I505" s="397">
        <v>248</v>
      </c>
      <c r="J505" s="397">
        <v>35</v>
      </c>
      <c r="K505" s="397">
        <v>8715</v>
      </c>
      <c r="L505" s="397">
        <v>0.92476655348047543</v>
      </c>
      <c r="M505" s="397">
        <v>249</v>
      </c>
      <c r="N505" s="397">
        <v>53</v>
      </c>
      <c r="O505" s="397">
        <v>12296</v>
      </c>
      <c r="P505" s="410">
        <v>1.3047538200339559</v>
      </c>
      <c r="Q505" s="398">
        <v>232</v>
      </c>
    </row>
    <row r="506" spans="1:17" ht="14.4" customHeight="1" x14ac:dyDescent="0.3">
      <c r="A506" s="393" t="s">
        <v>3858</v>
      </c>
      <c r="B506" s="394" t="s">
        <v>3478</v>
      </c>
      <c r="C506" s="394" t="s">
        <v>3350</v>
      </c>
      <c r="D506" s="394" t="s">
        <v>3399</v>
      </c>
      <c r="E506" s="394" t="s">
        <v>3400</v>
      </c>
      <c r="F506" s="397">
        <v>17</v>
      </c>
      <c r="G506" s="397">
        <v>5491</v>
      </c>
      <c r="H506" s="397">
        <v>1</v>
      </c>
      <c r="I506" s="397">
        <v>323</v>
      </c>
      <c r="J506" s="397">
        <v>15</v>
      </c>
      <c r="K506" s="397">
        <v>4860</v>
      </c>
      <c r="L506" s="397">
        <v>0.88508468402841012</v>
      </c>
      <c r="M506" s="397">
        <v>324</v>
      </c>
      <c r="N506" s="397">
        <v>20</v>
      </c>
      <c r="O506" s="397">
        <v>6500</v>
      </c>
      <c r="P506" s="410">
        <v>1.1837552358404662</v>
      </c>
      <c r="Q506" s="398">
        <v>325</v>
      </c>
    </row>
    <row r="507" spans="1:17" ht="14.4" customHeight="1" x14ac:dyDescent="0.3">
      <c r="A507" s="393" t="s">
        <v>3858</v>
      </c>
      <c r="B507" s="394" t="s">
        <v>3478</v>
      </c>
      <c r="C507" s="394" t="s">
        <v>3350</v>
      </c>
      <c r="D507" s="394" t="s">
        <v>3610</v>
      </c>
      <c r="E507" s="394" t="s">
        <v>3611</v>
      </c>
      <c r="F507" s="397">
        <v>165</v>
      </c>
      <c r="G507" s="397">
        <v>18150</v>
      </c>
      <c r="H507" s="397">
        <v>1</v>
      </c>
      <c r="I507" s="397">
        <v>110</v>
      </c>
      <c r="J507" s="397">
        <v>182</v>
      </c>
      <c r="K507" s="397">
        <v>20202</v>
      </c>
      <c r="L507" s="397">
        <v>1.1130578512396694</v>
      </c>
      <c r="M507" s="397">
        <v>111</v>
      </c>
      <c r="N507" s="397">
        <v>266</v>
      </c>
      <c r="O507" s="397">
        <v>29792</v>
      </c>
      <c r="P507" s="410">
        <v>1.6414325068870523</v>
      </c>
      <c r="Q507" s="398">
        <v>112</v>
      </c>
    </row>
    <row r="508" spans="1:17" ht="14.4" customHeight="1" x14ac:dyDescent="0.3">
      <c r="A508" s="393" t="s">
        <v>3858</v>
      </c>
      <c r="B508" s="394" t="s">
        <v>3478</v>
      </c>
      <c r="C508" s="394" t="s">
        <v>3350</v>
      </c>
      <c r="D508" s="394" t="s">
        <v>3618</v>
      </c>
      <c r="E508" s="394" t="s">
        <v>3619</v>
      </c>
      <c r="F508" s="397">
        <v>4</v>
      </c>
      <c r="G508" s="397">
        <v>320</v>
      </c>
      <c r="H508" s="397">
        <v>1</v>
      </c>
      <c r="I508" s="397">
        <v>80</v>
      </c>
      <c r="J508" s="397"/>
      <c r="K508" s="397"/>
      <c r="L508" s="397"/>
      <c r="M508" s="397"/>
      <c r="N508" s="397"/>
      <c r="O508" s="397"/>
      <c r="P508" s="410"/>
      <c r="Q508" s="398"/>
    </row>
    <row r="509" spans="1:17" ht="14.4" customHeight="1" x14ac:dyDescent="0.3">
      <c r="A509" s="393" t="s">
        <v>3858</v>
      </c>
      <c r="B509" s="394" t="s">
        <v>3478</v>
      </c>
      <c r="C509" s="394" t="s">
        <v>3350</v>
      </c>
      <c r="D509" s="394" t="s">
        <v>3620</v>
      </c>
      <c r="E509" s="394" t="s">
        <v>3621</v>
      </c>
      <c r="F509" s="397">
        <v>1</v>
      </c>
      <c r="G509" s="397">
        <v>332</v>
      </c>
      <c r="H509" s="397">
        <v>1</v>
      </c>
      <c r="I509" s="397">
        <v>332</v>
      </c>
      <c r="J509" s="397"/>
      <c r="K509" s="397"/>
      <c r="L509" s="397"/>
      <c r="M509" s="397"/>
      <c r="N509" s="397"/>
      <c r="O509" s="397"/>
      <c r="P509" s="410"/>
      <c r="Q509" s="398"/>
    </row>
    <row r="510" spans="1:17" ht="14.4" customHeight="1" x14ac:dyDescent="0.3">
      <c r="A510" s="393" t="s">
        <v>3858</v>
      </c>
      <c r="B510" s="394" t="s">
        <v>3633</v>
      </c>
      <c r="C510" s="394" t="s">
        <v>3350</v>
      </c>
      <c r="D510" s="394" t="s">
        <v>3385</v>
      </c>
      <c r="E510" s="394" t="s">
        <v>3386</v>
      </c>
      <c r="F510" s="397"/>
      <c r="G510" s="397"/>
      <c r="H510" s="397"/>
      <c r="I510" s="397"/>
      <c r="J510" s="397">
        <v>1</v>
      </c>
      <c r="K510" s="397">
        <v>75</v>
      </c>
      <c r="L510" s="397"/>
      <c r="M510" s="397">
        <v>75</v>
      </c>
      <c r="N510" s="397"/>
      <c r="O510" s="397"/>
      <c r="P510" s="410"/>
      <c r="Q510" s="398"/>
    </row>
    <row r="511" spans="1:17" ht="14.4" customHeight="1" x14ac:dyDescent="0.3">
      <c r="A511" s="393" t="s">
        <v>3858</v>
      </c>
      <c r="B511" s="394" t="s">
        <v>3633</v>
      </c>
      <c r="C511" s="394" t="s">
        <v>3350</v>
      </c>
      <c r="D511" s="394" t="s">
        <v>3472</v>
      </c>
      <c r="E511" s="394" t="s">
        <v>3473</v>
      </c>
      <c r="F511" s="397"/>
      <c r="G511" s="397"/>
      <c r="H511" s="397"/>
      <c r="I511" s="397"/>
      <c r="J511" s="397"/>
      <c r="K511" s="397"/>
      <c r="L511" s="397"/>
      <c r="M511" s="397"/>
      <c r="N511" s="397">
        <v>0</v>
      </c>
      <c r="O511" s="397">
        <v>0</v>
      </c>
      <c r="P511" s="410"/>
      <c r="Q511" s="398"/>
    </row>
    <row r="512" spans="1:17" ht="14.4" customHeight="1" x14ac:dyDescent="0.3">
      <c r="A512" s="393" t="s">
        <v>3858</v>
      </c>
      <c r="B512" s="394" t="s">
        <v>3633</v>
      </c>
      <c r="C512" s="394" t="s">
        <v>3350</v>
      </c>
      <c r="D512" s="394" t="s">
        <v>3687</v>
      </c>
      <c r="E512" s="394" t="s">
        <v>3688</v>
      </c>
      <c r="F512" s="397">
        <v>2</v>
      </c>
      <c r="G512" s="397">
        <v>346</v>
      </c>
      <c r="H512" s="397">
        <v>1</v>
      </c>
      <c r="I512" s="397">
        <v>173</v>
      </c>
      <c r="J512" s="397"/>
      <c r="K512" s="397"/>
      <c r="L512" s="397"/>
      <c r="M512" s="397"/>
      <c r="N512" s="397"/>
      <c r="O512" s="397"/>
      <c r="P512" s="410"/>
      <c r="Q512" s="398"/>
    </row>
    <row r="513" spans="1:17" ht="14.4" customHeight="1" x14ac:dyDescent="0.3">
      <c r="A513" s="393" t="s">
        <v>3858</v>
      </c>
      <c r="B513" s="394" t="s">
        <v>3633</v>
      </c>
      <c r="C513" s="394" t="s">
        <v>3350</v>
      </c>
      <c r="D513" s="394" t="s">
        <v>3566</v>
      </c>
      <c r="E513" s="394" t="s">
        <v>3567</v>
      </c>
      <c r="F513" s="397">
        <v>2</v>
      </c>
      <c r="G513" s="397">
        <v>496</v>
      </c>
      <c r="H513" s="397">
        <v>1</v>
      </c>
      <c r="I513" s="397">
        <v>248</v>
      </c>
      <c r="J513" s="397">
        <v>2</v>
      </c>
      <c r="K513" s="397">
        <v>498</v>
      </c>
      <c r="L513" s="397">
        <v>1.0040322580645162</v>
      </c>
      <c r="M513" s="397">
        <v>249</v>
      </c>
      <c r="N513" s="397">
        <v>1</v>
      </c>
      <c r="O513" s="397">
        <v>232</v>
      </c>
      <c r="P513" s="410">
        <v>0.46774193548387094</v>
      </c>
      <c r="Q513" s="398">
        <v>232</v>
      </c>
    </row>
    <row r="514" spans="1:17" ht="14.4" customHeight="1" x14ac:dyDescent="0.3">
      <c r="A514" s="393" t="s">
        <v>3858</v>
      </c>
      <c r="B514" s="394" t="s">
        <v>3633</v>
      </c>
      <c r="C514" s="394" t="s">
        <v>3350</v>
      </c>
      <c r="D514" s="394" t="s">
        <v>3716</v>
      </c>
      <c r="E514" s="394" t="s">
        <v>3717</v>
      </c>
      <c r="F514" s="397"/>
      <c r="G514" s="397"/>
      <c r="H514" s="397"/>
      <c r="I514" s="397"/>
      <c r="J514" s="397"/>
      <c r="K514" s="397"/>
      <c r="L514" s="397"/>
      <c r="M514" s="397"/>
      <c r="N514" s="397">
        <v>3</v>
      </c>
      <c r="O514" s="397">
        <v>696</v>
      </c>
      <c r="P514" s="410"/>
      <c r="Q514" s="398">
        <v>232</v>
      </c>
    </row>
    <row r="515" spans="1:17" ht="14.4" customHeight="1" x14ac:dyDescent="0.3">
      <c r="A515" s="393" t="s">
        <v>3858</v>
      </c>
      <c r="B515" s="394" t="s">
        <v>3633</v>
      </c>
      <c r="C515" s="394" t="s">
        <v>3350</v>
      </c>
      <c r="D515" s="394" t="s">
        <v>3595</v>
      </c>
      <c r="E515" s="394" t="s">
        <v>3594</v>
      </c>
      <c r="F515" s="397"/>
      <c r="G515" s="397"/>
      <c r="H515" s="397"/>
      <c r="I515" s="397"/>
      <c r="J515" s="397">
        <v>1</v>
      </c>
      <c r="K515" s="397">
        <v>665</v>
      </c>
      <c r="L515" s="397"/>
      <c r="M515" s="397">
        <v>665</v>
      </c>
      <c r="N515" s="397"/>
      <c r="O515" s="397"/>
      <c r="P515" s="410"/>
      <c r="Q515" s="398"/>
    </row>
    <row r="516" spans="1:17" ht="14.4" customHeight="1" x14ac:dyDescent="0.3">
      <c r="A516" s="393" t="s">
        <v>3858</v>
      </c>
      <c r="B516" s="394" t="s">
        <v>3754</v>
      </c>
      <c r="C516" s="394" t="s">
        <v>3350</v>
      </c>
      <c r="D516" s="394" t="s">
        <v>3769</v>
      </c>
      <c r="E516" s="394" t="s">
        <v>3770</v>
      </c>
      <c r="F516" s="397">
        <v>2</v>
      </c>
      <c r="G516" s="397">
        <v>466</v>
      </c>
      <c r="H516" s="397">
        <v>1</v>
      </c>
      <c r="I516" s="397">
        <v>233</v>
      </c>
      <c r="J516" s="397">
        <v>5</v>
      </c>
      <c r="K516" s="397">
        <v>1170</v>
      </c>
      <c r="L516" s="397">
        <v>2.5107296137339055</v>
      </c>
      <c r="M516" s="397">
        <v>234</v>
      </c>
      <c r="N516" s="397">
        <v>7</v>
      </c>
      <c r="O516" s="397">
        <v>1624</v>
      </c>
      <c r="P516" s="410">
        <v>3.484978540772532</v>
      </c>
      <c r="Q516" s="398">
        <v>232</v>
      </c>
    </row>
    <row r="517" spans="1:17" ht="14.4" customHeight="1" x14ac:dyDescent="0.3">
      <c r="A517" s="393" t="s">
        <v>3858</v>
      </c>
      <c r="B517" s="394" t="s">
        <v>3754</v>
      </c>
      <c r="C517" s="394" t="s">
        <v>3350</v>
      </c>
      <c r="D517" s="394" t="s">
        <v>3399</v>
      </c>
      <c r="E517" s="394" t="s">
        <v>3400</v>
      </c>
      <c r="F517" s="397"/>
      <c r="G517" s="397"/>
      <c r="H517" s="397"/>
      <c r="I517" s="397"/>
      <c r="J517" s="397"/>
      <c r="K517" s="397"/>
      <c r="L517" s="397"/>
      <c r="M517" s="397"/>
      <c r="N517" s="397">
        <v>1</v>
      </c>
      <c r="O517" s="397">
        <v>325</v>
      </c>
      <c r="P517" s="410"/>
      <c r="Q517" s="398">
        <v>325</v>
      </c>
    </row>
    <row r="518" spans="1:17" ht="14.4" customHeight="1" x14ac:dyDescent="0.3">
      <c r="A518" s="393" t="s">
        <v>3859</v>
      </c>
      <c r="B518" s="394" t="s">
        <v>3409</v>
      </c>
      <c r="C518" s="394" t="s">
        <v>3350</v>
      </c>
      <c r="D518" s="394" t="s">
        <v>3393</v>
      </c>
      <c r="E518" s="394" t="s">
        <v>3394</v>
      </c>
      <c r="F518" s="397">
        <v>1</v>
      </c>
      <c r="G518" s="397">
        <v>34</v>
      </c>
      <c r="H518" s="397">
        <v>1</v>
      </c>
      <c r="I518" s="397">
        <v>34</v>
      </c>
      <c r="J518" s="397"/>
      <c r="K518" s="397"/>
      <c r="L518" s="397"/>
      <c r="M518" s="397"/>
      <c r="N518" s="397"/>
      <c r="O518" s="397"/>
      <c r="P518" s="410"/>
      <c r="Q518" s="398"/>
    </row>
    <row r="519" spans="1:17" ht="14.4" customHeight="1" x14ac:dyDescent="0.3">
      <c r="A519" s="393" t="s">
        <v>3859</v>
      </c>
      <c r="B519" s="394" t="s">
        <v>3409</v>
      </c>
      <c r="C519" s="394" t="s">
        <v>3350</v>
      </c>
      <c r="D519" s="394" t="s">
        <v>3454</v>
      </c>
      <c r="E519" s="394" t="s">
        <v>3455</v>
      </c>
      <c r="F519" s="397">
        <v>69</v>
      </c>
      <c r="G519" s="397">
        <v>29739</v>
      </c>
      <c r="H519" s="397">
        <v>1</v>
      </c>
      <c r="I519" s="397">
        <v>431</v>
      </c>
      <c r="J519" s="397">
        <v>50</v>
      </c>
      <c r="K519" s="397">
        <v>21650</v>
      </c>
      <c r="L519" s="397">
        <v>0.72800026900702786</v>
      </c>
      <c r="M519" s="397">
        <v>433</v>
      </c>
      <c r="N519" s="397">
        <v>56</v>
      </c>
      <c r="O519" s="397">
        <v>18312</v>
      </c>
      <c r="P519" s="410">
        <v>0.61575708665388884</v>
      </c>
      <c r="Q519" s="398">
        <v>327</v>
      </c>
    </row>
    <row r="520" spans="1:17" ht="14.4" customHeight="1" x14ac:dyDescent="0.3">
      <c r="A520" s="393" t="s">
        <v>3859</v>
      </c>
      <c r="B520" s="394" t="s">
        <v>3462</v>
      </c>
      <c r="C520" s="394" t="s">
        <v>3350</v>
      </c>
      <c r="D520" s="394" t="s">
        <v>3393</v>
      </c>
      <c r="E520" s="394" t="s">
        <v>3394</v>
      </c>
      <c r="F520" s="397">
        <v>1</v>
      </c>
      <c r="G520" s="397">
        <v>34</v>
      </c>
      <c r="H520" s="397">
        <v>1</v>
      </c>
      <c r="I520" s="397">
        <v>34</v>
      </c>
      <c r="J520" s="397">
        <v>1</v>
      </c>
      <c r="K520" s="397">
        <v>34</v>
      </c>
      <c r="L520" s="397">
        <v>1</v>
      </c>
      <c r="M520" s="397">
        <v>34</v>
      </c>
      <c r="N520" s="397">
        <v>2</v>
      </c>
      <c r="O520" s="397">
        <v>68</v>
      </c>
      <c r="P520" s="410">
        <v>2</v>
      </c>
      <c r="Q520" s="398">
        <v>34</v>
      </c>
    </row>
    <row r="521" spans="1:17" ht="14.4" customHeight="1" x14ac:dyDescent="0.3">
      <c r="A521" s="393" t="s">
        <v>3859</v>
      </c>
      <c r="B521" s="394" t="s">
        <v>3462</v>
      </c>
      <c r="C521" s="394" t="s">
        <v>3350</v>
      </c>
      <c r="D521" s="394" t="s">
        <v>3472</v>
      </c>
      <c r="E521" s="394" t="s">
        <v>3473</v>
      </c>
      <c r="F521" s="397"/>
      <c r="G521" s="397"/>
      <c r="H521" s="397"/>
      <c r="I521" s="397"/>
      <c r="J521" s="397"/>
      <c r="K521" s="397"/>
      <c r="L521" s="397"/>
      <c r="M521" s="397"/>
      <c r="N521" s="397">
        <v>19</v>
      </c>
      <c r="O521" s="397">
        <v>0</v>
      </c>
      <c r="P521" s="410"/>
      <c r="Q521" s="398">
        <v>0</v>
      </c>
    </row>
    <row r="522" spans="1:17" ht="14.4" customHeight="1" x14ac:dyDescent="0.3">
      <c r="A522" s="393" t="s">
        <v>3859</v>
      </c>
      <c r="B522" s="394" t="s">
        <v>3462</v>
      </c>
      <c r="C522" s="394" t="s">
        <v>3350</v>
      </c>
      <c r="D522" s="394" t="s">
        <v>3474</v>
      </c>
      <c r="E522" s="394" t="s">
        <v>3475</v>
      </c>
      <c r="F522" s="397">
        <v>285</v>
      </c>
      <c r="G522" s="397">
        <v>92625</v>
      </c>
      <c r="H522" s="397">
        <v>1</v>
      </c>
      <c r="I522" s="397">
        <v>325</v>
      </c>
      <c r="J522" s="397">
        <v>260</v>
      </c>
      <c r="K522" s="397">
        <v>85020</v>
      </c>
      <c r="L522" s="397">
        <v>0.91789473684210521</v>
      </c>
      <c r="M522" s="397">
        <v>327</v>
      </c>
      <c r="N522" s="397">
        <v>295</v>
      </c>
      <c r="O522" s="397">
        <v>96465</v>
      </c>
      <c r="P522" s="410">
        <v>1.0414574898785425</v>
      </c>
      <c r="Q522" s="398">
        <v>327</v>
      </c>
    </row>
    <row r="523" spans="1:17" ht="14.4" customHeight="1" x14ac:dyDescent="0.3">
      <c r="A523" s="393" t="s">
        <v>3859</v>
      </c>
      <c r="B523" s="394" t="s">
        <v>3462</v>
      </c>
      <c r="C523" s="394" t="s">
        <v>3350</v>
      </c>
      <c r="D523" s="394" t="s">
        <v>3399</v>
      </c>
      <c r="E523" s="394" t="s">
        <v>3400</v>
      </c>
      <c r="F523" s="397"/>
      <c r="G523" s="397"/>
      <c r="H523" s="397"/>
      <c r="I523" s="397"/>
      <c r="J523" s="397">
        <v>2</v>
      </c>
      <c r="K523" s="397">
        <v>648</v>
      </c>
      <c r="L523" s="397"/>
      <c r="M523" s="397">
        <v>324</v>
      </c>
      <c r="N523" s="397">
        <v>1</v>
      </c>
      <c r="O523" s="397">
        <v>325</v>
      </c>
      <c r="P523" s="410"/>
      <c r="Q523" s="398">
        <v>325</v>
      </c>
    </row>
    <row r="524" spans="1:17" ht="14.4" customHeight="1" x14ac:dyDescent="0.3">
      <c r="A524" s="393" t="s">
        <v>3859</v>
      </c>
      <c r="B524" s="394" t="s">
        <v>3462</v>
      </c>
      <c r="C524" s="394" t="s">
        <v>3350</v>
      </c>
      <c r="D524" s="394" t="s">
        <v>3460</v>
      </c>
      <c r="E524" s="394" t="s">
        <v>3461</v>
      </c>
      <c r="F524" s="397"/>
      <c r="G524" s="397"/>
      <c r="H524" s="397"/>
      <c r="I524" s="397"/>
      <c r="J524" s="397">
        <v>1</v>
      </c>
      <c r="K524" s="397">
        <v>0</v>
      </c>
      <c r="L524" s="397"/>
      <c r="M524" s="397">
        <v>0</v>
      </c>
      <c r="N524" s="397">
        <v>1</v>
      </c>
      <c r="O524" s="397">
        <v>0</v>
      </c>
      <c r="P524" s="410"/>
      <c r="Q524" s="398">
        <v>0</v>
      </c>
    </row>
    <row r="525" spans="1:17" ht="14.4" customHeight="1" x14ac:dyDescent="0.3">
      <c r="A525" s="393" t="s">
        <v>3859</v>
      </c>
      <c r="B525" s="394" t="s">
        <v>3478</v>
      </c>
      <c r="C525" s="394" t="s">
        <v>3232</v>
      </c>
      <c r="D525" s="394" t="s">
        <v>3494</v>
      </c>
      <c r="E525" s="394" t="s">
        <v>3495</v>
      </c>
      <c r="F525" s="397">
        <v>0.2</v>
      </c>
      <c r="G525" s="397">
        <v>400.81</v>
      </c>
      <c r="H525" s="397">
        <v>1</v>
      </c>
      <c r="I525" s="397">
        <v>2004.05</v>
      </c>
      <c r="J525" s="397"/>
      <c r="K525" s="397"/>
      <c r="L525" s="397"/>
      <c r="M525" s="397"/>
      <c r="N525" s="397"/>
      <c r="O525" s="397"/>
      <c r="P525" s="410"/>
      <c r="Q525" s="398"/>
    </row>
    <row r="526" spans="1:17" ht="14.4" customHeight="1" x14ac:dyDescent="0.3">
      <c r="A526" s="393" t="s">
        <v>3859</v>
      </c>
      <c r="B526" s="394" t="s">
        <v>3478</v>
      </c>
      <c r="C526" s="394" t="s">
        <v>3232</v>
      </c>
      <c r="D526" s="394" t="s">
        <v>3860</v>
      </c>
      <c r="E526" s="394" t="s">
        <v>3861</v>
      </c>
      <c r="F526" s="397">
        <v>0</v>
      </c>
      <c r="G526" s="397">
        <v>0</v>
      </c>
      <c r="H526" s="397"/>
      <c r="I526" s="397"/>
      <c r="J526" s="397"/>
      <c r="K526" s="397"/>
      <c r="L526" s="397"/>
      <c r="M526" s="397"/>
      <c r="N526" s="397"/>
      <c r="O526" s="397"/>
      <c r="P526" s="410"/>
      <c r="Q526" s="398"/>
    </row>
    <row r="527" spans="1:17" ht="14.4" customHeight="1" x14ac:dyDescent="0.3">
      <c r="A527" s="393" t="s">
        <v>3859</v>
      </c>
      <c r="B527" s="394" t="s">
        <v>3478</v>
      </c>
      <c r="C527" s="394" t="s">
        <v>3232</v>
      </c>
      <c r="D527" s="394" t="s">
        <v>3465</v>
      </c>
      <c r="E527" s="394" t="s">
        <v>3466</v>
      </c>
      <c r="F527" s="397">
        <v>2.75</v>
      </c>
      <c r="G527" s="397">
        <v>1847.6200000000001</v>
      </c>
      <c r="H527" s="397">
        <v>1</v>
      </c>
      <c r="I527" s="397">
        <v>671.86181818181819</v>
      </c>
      <c r="J527" s="397">
        <v>0.5</v>
      </c>
      <c r="K527" s="397">
        <v>348.7</v>
      </c>
      <c r="L527" s="397">
        <v>0.1887292841601628</v>
      </c>
      <c r="M527" s="397">
        <v>697.4</v>
      </c>
      <c r="N527" s="397"/>
      <c r="O527" s="397"/>
      <c r="P527" s="410"/>
      <c r="Q527" s="398"/>
    </row>
    <row r="528" spans="1:17" ht="14.4" customHeight="1" x14ac:dyDescent="0.3">
      <c r="A528" s="393" t="s">
        <v>3859</v>
      </c>
      <c r="B528" s="394" t="s">
        <v>3478</v>
      </c>
      <c r="C528" s="394" t="s">
        <v>3232</v>
      </c>
      <c r="D528" s="394" t="s">
        <v>3845</v>
      </c>
      <c r="E528" s="394" t="s">
        <v>3846</v>
      </c>
      <c r="F528" s="397"/>
      <c r="G528" s="397"/>
      <c r="H528" s="397"/>
      <c r="I528" s="397"/>
      <c r="J528" s="397">
        <v>0.4</v>
      </c>
      <c r="K528" s="397">
        <v>35.590000000000003</v>
      </c>
      <c r="L528" s="397"/>
      <c r="M528" s="397">
        <v>88.975000000000009</v>
      </c>
      <c r="N528" s="397"/>
      <c r="O528" s="397"/>
      <c r="P528" s="410"/>
      <c r="Q528" s="398"/>
    </row>
    <row r="529" spans="1:17" ht="14.4" customHeight="1" x14ac:dyDescent="0.3">
      <c r="A529" s="393" t="s">
        <v>3859</v>
      </c>
      <c r="B529" s="394" t="s">
        <v>3478</v>
      </c>
      <c r="C529" s="394" t="s">
        <v>3232</v>
      </c>
      <c r="D529" s="394" t="s">
        <v>3532</v>
      </c>
      <c r="E529" s="394" t="s">
        <v>3533</v>
      </c>
      <c r="F529" s="397">
        <v>2</v>
      </c>
      <c r="G529" s="397">
        <v>1757.06</v>
      </c>
      <c r="H529" s="397">
        <v>1</v>
      </c>
      <c r="I529" s="397">
        <v>878.53</v>
      </c>
      <c r="J529" s="397"/>
      <c r="K529" s="397"/>
      <c r="L529" s="397"/>
      <c r="M529" s="397"/>
      <c r="N529" s="397"/>
      <c r="O529" s="397"/>
      <c r="P529" s="410"/>
      <c r="Q529" s="398"/>
    </row>
    <row r="530" spans="1:17" ht="14.4" customHeight="1" x14ac:dyDescent="0.3">
      <c r="A530" s="393" t="s">
        <v>3859</v>
      </c>
      <c r="B530" s="394" t="s">
        <v>3478</v>
      </c>
      <c r="C530" s="394" t="s">
        <v>3350</v>
      </c>
      <c r="D530" s="394" t="s">
        <v>3554</v>
      </c>
      <c r="E530" s="394" t="s">
        <v>3555</v>
      </c>
      <c r="F530" s="397">
        <v>584</v>
      </c>
      <c r="G530" s="397">
        <v>109208</v>
      </c>
      <c r="H530" s="397">
        <v>1</v>
      </c>
      <c r="I530" s="397">
        <v>187</v>
      </c>
      <c r="J530" s="397">
        <v>601</v>
      </c>
      <c r="K530" s="397">
        <v>115993</v>
      </c>
      <c r="L530" s="397">
        <v>1.0621291480477622</v>
      </c>
      <c r="M530" s="397">
        <v>193</v>
      </c>
      <c r="N530" s="397">
        <v>777</v>
      </c>
      <c r="O530" s="397">
        <v>150738</v>
      </c>
      <c r="P530" s="410">
        <v>1.3802834957145997</v>
      </c>
      <c r="Q530" s="398">
        <v>194</v>
      </c>
    </row>
    <row r="531" spans="1:17" ht="14.4" customHeight="1" x14ac:dyDescent="0.3">
      <c r="A531" s="393" t="s">
        <v>3859</v>
      </c>
      <c r="B531" s="394" t="s">
        <v>3478</v>
      </c>
      <c r="C531" s="394" t="s">
        <v>3350</v>
      </c>
      <c r="D531" s="394" t="s">
        <v>3450</v>
      </c>
      <c r="E531" s="394" t="s">
        <v>3451</v>
      </c>
      <c r="F531" s="397">
        <v>2</v>
      </c>
      <c r="G531" s="397">
        <v>1700</v>
      </c>
      <c r="H531" s="397">
        <v>1</v>
      </c>
      <c r="I531" s="397">
        <v>850</v>
      </c>
      <c r="J531" s="397">
        <v>3</v>
      </c>
      <c r="K531" s="397">
        <v>2556</v>
      </c>
      <c r="L531" s="397">
        <v>1.5035294117647058</v>
      </c>
      <c r="M531" s="397">
        <v>852</v>
      </c>
      <c r="N531" s="397">
        <v>3</v>
      </c>
      <c r="O531" s="397">
        <v>2109</v>
      </c>
      <c r="P531" s="410">
        <v>1.2405882352941175</v>
      </c>
      <c r="Q531" s="398">
        <v>703</v>
      </c>
    </row>
    <row r="532" spans="1:17" ht="14.4" customHeight="1" x14ac:dyDescent="0.3">
      <c r="A532" s="393" t="s">
        <v>3859</v>
      </c>
      <c r="B532" s="394" t="s">
        <v>3478</v>
      </c>
      <c r="C532" s="394" t="s">
        <v>3350</v>
      </c>
      <c r="D532" s="394" t="s">
        <v>3824</v>
      </c>
      <c r="E532" s="394" t="s">
        <v>3825</v>
      </c>
      <c r="F532" s="397"/>
      <c r="G532" s="397"/>
      <c r="H532" s="397"/>
      <c r="I532" s="397"/>
      <c r="J532" s="397"/>
      <c r="K532" s="397"/>
      <c r="L532" s="397"/>
      <c r="M532" s="397"/>
      <c r="N532" s="397">
        <v>1</v>
      </c>
      <c r="O532" s="397">
        <v>1134</v>
      </c>
      <c r="P532" s="410"/>
      <c r="Q532" s="398">
        <v>1134</v>
      </c>
    </row>
    <row r="533" spans="1:17" ht="14.4" customHeight="1" x14ac:dyDescent="0.3">
      <c r="A533" s="393" t="s">
        <v>3859</v>
      </c>
      <c r="B533" s="394" t="s">
        <v>3478</v>
      </c>
      <c r="C533" s="394" t="s">
        <v>3350</v>
      </c>
      <c r="D533" s="394" t="s">
        <v>3385</v>
      </c>
      <c r="E533" s="394" t="s">
        <v>3386</v>
      </c>
      <c r="F533" s="397">
        <v>2</v>
      </c>
      <c r="G533" s="397">
        <v>150</v>
      </c>
      <c r="H533" s="397">
        <v>1</v>
      </c>
      <c r="I533" s="397">
        <v>75</v>
      </c>
      <c r="J533" s="397">
        <v>2</v>
      </c>
      <c r="K533" s="397">
        <v>150</v>
      </c>
      <c r="L533" s="397">
        <v>1</v>
      </c>
      <c r="M533" s="397">
        <v>75</v>
      </c>
      <c r="N533" s="397"/>
      <c r="O533" s="397"/>
      <c r="P533" s="410"/>
      <c r="Q533" s="398"/>
    </row>
    <row r="534" spans="1:17" ht="14.4" customHeight="1" x14ac:dyDescent="0.3">
      <c r="A534" s="393" t="s">
        <v>3859</v>
      </c>
      <c r="B534" s="394" t="s">
        <v>3478</v>
      </c>
      <c r="C534" s="394" t="s">
        <v>3350</v>
      </c>
      <c r="D534" s="394" t="s">
        <v>3389</v>
      </c>
      <c r="E534" s="394" t="s">
        <v>3390</v>
      </c>
      <c r="F534" s="397">
        <v>3</v>
      </c>
      <c r="G534" s="397">
        <v>174</v>
      </c>
      <c r="H534" s="397">
        <v>1</v>
      </c>
      <c r="I534" s="397">
        <v>58</v>
      </c>
      <c r="J534" s="397">
        <v>4</v>
      </c>
      <c r="K534" s="397">
        <v>232</v>
      </c>
      <c r="L534" s="397">
        <v>1.3333333333333333</v>
      </c>
      <c r="M534" s="397">
        <v>58</v>
      </c>
      <c r="N534" s="397">
        <v>6</v>
      </c>
      <c r="O534" s="397">
        <v>336</v>
      </c>
      <c r="P534" s="410">
        <v>1.9310344827586208</v>
      </c>
      <c r="Q534" s="398">
        <v>56</v>
      </c>
    </row>
    <row r="535" spans="1:17" ht="14.4" customHeight="1" x14ac:dyDescent="0.3">
      <c r="A535" s="393" t="s">
        <v>3859</v>
      </c>
      <c r="B535" s="394" t="s">
        <v>3478</v>
      </c>
      <c r="C535" s="394" t="s">
        <v>3350</v>
      </c>
      <c r="D535" s="394" t="s">
        <v>3393</v>
      </c>
      <c r="E535" s="394" t="s">
        <v>3394</v>
      </c>
      <c r="F535" s="397">
        <v>10</v>
      </c>
      <c r="G535" s="397">
        <v>340</v>
      </c>
      <c r="H535" s="397">
        <v>1</v>
      </c>
      <c r="I535" s="397">
        <v>34</v>
      </c>
      <c r="J535" s="397">
        <v>7</v>
      </c>
      <c r="K535" s="397">
        <v>238</v>
      </c>
      <c r="L535" s="397">
        <v>0.7</v>
      </c>
      <c r="M535" s="397">
        <v>34</v>
      </c>
      <c r="N535" s="397">
        <v>10</v>
      </c>
      <c r="O535" s="397">
        <v>340</v>
      </c>
      <c r="P535" s="410">
        <v>1</v>
      </c>
      <c r="Q535" s="398">
        <v>34</v>
      </c>
    </row>
    <row r="536" spans="1:17" ht="14.4" customHeight="1" x14ac:dyDescent="0.3">
      <c r="A536" s="393" t="s">
        <v>3859</v>
      </c>
      <c r="B536" s="394" t="s">
        <v>3478</v>
      </c>
      <c r="C536" s="394" t="s">
        <v>3350</v>
      </c>
      <c r="D536" s="394" t="s">
        <v>3476</v>
      </c>
      <c r="E536" s="394" t="s">
        <v>3477</v>
      </c>
      <c r="F536" s="397">
        <v>2</v>
      </c>
      <c r="G536" s="397">
        <v>554</v>
      </c>
      <c r="H536" s="397">
        <v>1</v>
      </c>
      <c r="I536" s="397">
        <v>277</v>
      </c>
      <c r="J536" s="397">
        <v>1</v>
      </c>
      <c r="K536" s="397">
        <v>279</v>
      </c>
      <c r="L536" s="397">
        <v>0.50361010830324915</v>
      </c>
      <c r="M536" s="397">
        <v>279</v>
      </c>
      <c r="N536" s="397">
        <v>2</v>
      </c>
      <c r="O536" s="397">
        <v>560</v>
      </c>
      <c r="P536" s="410">
        <v>1.0108303249097472</v>
      </c>
      <c r="Q536" s="398">
        <v>280</v>
      </c>
    </row>
    <row r="537" spans="1:17" ht="14.4" customHeight="1" x14ac:dyDescent="0.3">
      <c r="A537" s="393" t="s">
        <v>3859</v>
      </c>
      <c r="B537" s="394" t="s">
        <v>3478</v>
      </c>
      <c r="C537" s="394" t="s">
        <v>3350</v>
      </c>
      <c r="D537" s="394" t="s">
        <v>3566</v>
      </c>
      <c r="E537" s="394" t="s">
        <v>3567</v>
      </c>
      <c r="F537" s="397">
        <v>275</v>
      </c>
      <c r="G537" s="397">
        <v>68200</v>
      </c>
      <c r="H537" s="397">
        <v>1</v>
      </c>
      <c r="I537" s="397">
        <v>248</v>
      </c>
      <c r="J537" s="397">
        <v>253</v>
      </c>
      <c r="K537" s="397">
        <v>62997</v>
      </c>
      <c r="L537" s="397">
        <v>0.92370967741935484</v>
      </c>
      <c r="M537" s="397">
        <v>249</v>
      </c>
      <c r="N537" s="397">
        <v>277</v>
      </c>
      <c r="O537" s="397">
        <v>64264</v>
      </c>
      <c r="P537" s="410">
        <v>0.94228739002932549</v>
      </c>
      <c r="Q537" s="398">
        <v>232</v>
      </c>
    </row>
    <row r="538" spans="1:17" ht="14.4" customHeight="1" x14ac:dyDescent="0.3">
      <c r="A538" s="393" t="s">
        <v>3859</v>
      </c>
      <c r="B538" s="394" t="s">
        <v>3478</v>
      </c>
      <c r="C538" s="394" t="s">
        <v>3350</v>
      </c>
      <c r="D538" s="394" t="s">
        <v>3568</v>
      </c>
      <c r="E538" s="394" t="s">
        <v>3569</v>
      </c>
      <c r="F538" s="397"/>
      <c r="G538" s="397"/>
      <c r="H538" s="397"/>
      <c r="I538" s="397"/>
      <c r="J538" s="397">
        <v>1</v>
      </c>
      <c r="K538" s="397">
        <v>125</v>
      </c>
      <c r="L538" s="397"/>
      <c r="M538" s="397">
        <v>125</v>
      </c>
      <c r="N538" s="397"/>
      <c r="O538" s="397"/>
      <c r="P538" s="410"/>
      <c r="Q538" s="398"/>
    </row>
    <row r="539" spans="1:17" ht="14.4" customHeight="1" x14ac:dyDescent="0.3">
      <c r="A539" s="393" t="s">
        <v>3859</v>
      </c>
      <c r="B539" s="394" t="s">
        <v>3478</v>
      </c>
      <c r="C539" s="394" t="s">
        <v>3350</v>
      </c>
      <c r="D539" s="394" t="s">
        <v>3572</v>
      </c>
      <c r="E539" s="394" t="s">
        <v>3573</v>
      </c>
      <c r="F539" s="397"/>
      <c r="G539" s="397"/>
      <c r="H539" s="397"/>
      <c r="I539" s="397"/>
      <c r="J539" s="397">
        <v>2</v>
      </c>
      <c r="K539" s="397">
        <v>352</v>
      </c>
      <c r="L539" s="397"/>
      <c r="M539" s="397">
        <v>176</v>
      </c>
      <c r="N539" s="397"/>
      <c r="O539" s="397"/>
      <c r="P539" s="410"/>
      <c r="Q539" s="398"/>
    </row>
    <row r="540" spans="1:17" ht="14.4" customHeight="1" x14ac:dyDescent="0.3">
      <c r="A540" s="393" t="s">
        <v>3859</v>
      </c>
      <c r="B540" s="394" t="s">
        <v>3478</v>
      </c>
      <c r="C540" s="394" t="s">
        <v>3350</v>
      </c>
      <c r="D540" s="394" t="s">
        <v>3581</v>
      </c>
      <c r="E540" s="394" t="s">
        <v>3582</v>
      </c>
      <c r="F540" s="397">
        <v>1</v>
      </c>
      <c r="G540" s="397">
        <v>197</v>
      </c>
      <c r="H540" s="397">
        <v>1</v>
      </c>
      <c r="I540" s="397">
        <v>197</v>
      </c>
      <c r="J540" s="397"/>
      <c r="K540" s="397"/>
      <c r="L540" s="397"/>
      <c r="M540" s="397"/>
      <c r="N540" s="397"/>
      <c r="O540" s="397"/>
      <c r="P540" s="410"/>
      <c r="Q540" s="398"/>
    </row>
    <row r="541" spans="1:17" ht="14.4" customHeight="1" x14ac:dyDescent="0.3">
      <c r="A541" s="393" t="s">
        <v>3859</v>
      </c>
      <c r="B541" s="394" t="s">
        <v>3478</v>
      </c>
      <c r="C541" s="394" t="s">
        <v>3350</v>
      </c>
      <c r="D541" s="394" t="s">
        <v>3585</v>
      </c>
      <c r="E541" s="394" t="s">
        <v>3586</v>
      </c>
      <c r="F541" s="397">
        <v>1</v>
      </c>
      <c r="G541" s="397">
        <v>90</v>
      </c>
      <c r="H541" s="397">
        <v>1</v>
      </c>
      <c r="I541" s="397">
        <v>90</v>
      </c>
      <c r="J541" s="397"/>
      <c r="K541" s="397"/>
      <c r="L541" s="397"/>
      <c r="M541" s="397"/>
      <c r="N541" s="397"/>
      <c r="O541" s="397"/>
      <c r="P541" s="410"/>
      <c r="Q541" s="398"/>
    </row>
    <row r="542" spans="1:17" ht="14.4" customHeight="1" x14ac:dyDescent="0.3">
      <c r="A542" s="393" t="s">
        <v>3859</v>
      </c>
      <c r="B542" s="394" t="s">
        <v>3478</v>
      </c>
      <c r="C542" s="394" t="s">
        <v>3350</v>
      </c>
      <c r="D542" s="394" t="s">
        <v>3589</v>
      </c>
      <c r="E542" s="394" t="s">
        <v>3590</v>
      </c>
      <c r="F542" s="397">
        <v>1</v>
      </c>
      <c r="G542" s="397">
        <v>220</v>
      </c>
      <c r="H542" s="397">
        <v>1</v>
      </c>
      <c r="I542" s="397">
        <v>220</v>
      </c>
      <c r="J542" s="397"/>
      <c r="K542" s="397"/>
      <c r="L542" s="397"/>
      <c r="M542" s="397"/>
      <c r="N542" s="397"/>
      <c r="O542" s="397"/>
      <c r="P542" s="410"/>
      <c r="Q542" s="398"/>
    </row>
    <row r="543" spans="1:17" ht="14.4" customHeight="1" x14ac:dyDescent="0.3">
      <c r="A543" s="393" t="s">
        <v>3859</v>
      </c>
      <c r="B543" s="394" t="s">
        <v>3478</v>
      </c>
      <c r="C543" s="394" t="s">
        <v>3350</v>
      </c>
      <c r="D543" s="394" t="s">
        <v>3595</v>
      </c>
      <c r="E543" s="394" t="s">
        <v>3594</v>
      </c>
      <c r="F543" s="397">
        <v>1</v>
      </c>
      <c r="G543" s="397">
        <v>663</v>
      </c>
      <c r="H543" s="397">
        <v>1</v>
      </c>
      <c r="I543" s="397">
        <v>663</v>
      </c>
      <c r="J543" s="397"/>
      <c r="K543" s="397"/>
      <c r="L543" s="397"/>
      <c r="M543" s="397"/>
      <c r="N543" s="397"/>
      <c r="O543" s="397"/>
      <c r="P543" s="410"/>
      <c r="Q543" s="398"/>
    </row>
    <row r="544" spans="1:17" ht="14.4" customHeight="1" x14ac:dyDescent="0.3">
      <c r="A544" s="393" t="s">
        <v>3859</v>
      </c>
      <c r="B544" s="394" t="s">
        <v>3478</v>
      </c>
      <c r="C544" s="394" t="s">
        <v>3350</v>
      </c>
      <c r="D544" s="394" t="s">
        <v>3399</v>
      </c>
      <c r="E544" s="394" t="s">
        <v>3400</v>
      </c>
      <c r="F544" s="397">
        <v>167</v>
      </c>
      <c r="G544" s="397">
        <v>53941</v>
      </c>
      <c r="H544" s="397">
        <v>1</v>
      </c>
      <c r="I544" s="397">
        <v>323</v>
      </c>
      <c r="J544" s="397">
        <v>156</v>
      </c>
      <c r="K544" s="397">
        <v>50544</v>
      </c>
      <c r="L544" s="397">
        <v>0.93702378524684382</v>
      </c>
      <c r="M544" s="397">
        <v>324</v>
      </c>
      <c r="N544" s="397">
        <v>109</v>
      </c>
      <c r="O544" s="397">
        <v>35425</v>
      </c>
      <c r="P544" s="410">
        <v>0.65673606347676161</v>
      </c>
      <c r="Q544" s="398">
        <v>325</v>
      </c>
    </row>
    <row r="545" spans="1:17" ht="14.4" customHeight="1" x14ac:dyDescent="0.3">
      <c r="A545" s="393" t="s">
        <v>3859</v>
      </c>
      <c r="B545" s="394" t="s">
        <v>3478</v>
      </c>
      <c r="C545" s="394" t="s">
        <v>3350</v>
      </c>
      <c r="D545" s="394" t="s">
        <v>3610</v>
      </c>
      <c r="E545" s="394" t="s">
        <v>3611</v>
      </c>
      <c r="F545" s="397">
        <v>1621</v>
      </c>
      <c r="G545" s="397">
        <v>178310</v>
      </c>
      <c r="H545" s="397">
        <v>1</v>
      </c>
      <c r="I545" s="397">
        <v>110</v>
      </c>
      <c r="J545" s="397">
        <v>1455</v>
      </c>
      <c r="K545" s="397">
        <v>161505</v>
      </c>
      <c r="L545" s="397">
        <v>0.90575402389097637</v>
      </c>
      <c r="M545" s="397">
        <v>111</v>
      </c>
      <c r="N545" s="397">
        <v>1552</v>
      </c>
      <c r="O545" s="397">
        <v>173824</v>
      </c>
      <c r="P545" s="410">
        <v>0.97484156805563349</v>
      </c>
      <c r="Q545" s="398">
        <v>112</v>
      </c>
    </row>
    <row r="546" spans="1:17" ht="14.4" customHeight="1" x14ac:dyDescent="0.3">
      <c r="A546" s="393" t="s">
        <v>3859</v>
      </c>
      <c r="B546" s="394" t="s">
        <v>3478</v>
      </c>
      <c r="C546" s="394" t="s">
        <v>3350</v>
      </c>
      <c r="D546" s="394" t="s">
        <v>3612</v>
      </c>
      <c r="E546" s="394" t="s">
        <v>3613</v>
      </c>
      <c r="F546" s="397">
        <v>0</v>
      </c>
      <c r="G546" s="397">
        <v>0</v>
      </c>
      <c r="H546" s="397"/>
      <c r="I546" s="397"/>
      <c r="J546" s="397">
        <v>2</v>
      </c>
      <c r="K546" s="397">
        <v>590</v>
      </c>
      <c r="L546" s="397"/>
      <c r="M546" s="397">
        <v>295</v>
      </c>
      <c r="N546" s="397">
        <v>2</v>
      </c>
      <c r="O546" s="397">
        <v>592</v>
      </c>
      <c r="P546" s="410"/>
      <c r="Q546" s="398">
        <v>296</v>
      </c>
    </row>
    <row r="547" spans="1:17" ht="14.4" customHeight="1" x14ac:dyDescent="0.3">
      <c r="A547" s="393" t="s">
        <v>3859</v>
      </c>
      <c r="B547" s="394" t="s">
        <v>3478</v>
      </c>
      <c r="C547" s="394" t="s">
        <v>3350</v>
      </c>
      <c r="D547" s="394" t="s">
        <v>3616</v>
      </c>
      <c r="E547" s="394" t="s">
        <v>3617</v>
      </c>
      <c r="F547" s="397">
        <v>31</v>
      </c>
      <c r="G547" s="397">
        <v>20925</v>
      </c>
      <c r="H547" s="397">
        <v>1</v>
      </c>
      <c r="I547" s="397">
        <v>675</v>
      </c>
      <c r="J547" s="397">
        <v>35</v>
      </c>
      <c r="K547" s="397">
        <v>23660</v>
      </c>
      <c r="L547" s="397">
        <v>1.130704898446834</v>
      </c>
      <c r="M547" s="397">
        <v>676</v>
      </c>
      <c r="N547" s="397">
        <v>51</v>
      </c>
      <c r="O547" s="397">
        <v>34527</v>
      </c>
      <c r="P547" s="410">
        <v>1.6500358422939068</v>
      </c>
      <c r="Q547" s="398">
        <v>677</v>
      </c>
    </row>
    <row r="548" spans="1:17" ht="14.4" customHeight="1" x14ac:dyDescent="0.3">
      <c r="A548" s="393" t="s">
        <v>3859</v>
      </c>
      <c r="B548" s="394" t="s">
        <v>3478</v>
      </c>
      <c r="C548" s="394" t="s">
        <v>3350</v>
      </c>
      <c r="D548" s="394" t="s">
        <v>3618</v>
      </c>
      <c r="E548" s="394" t="s">
        <v>3619</v>
      </c>
      <c r="F548" s="397">
        <v>31</v>
      </c>
      <c r="G548" s="397">
        <v>2480</v>
      </c>
      <c r="H548" s="397">
        <v>1</v>
      </c>
      <c r="I548" s="397">
        <v>80</v>
      </c>
      <c r="J548" s="397">
        <v>30</v>
      </c>
      <c r="K548" s="397">
        <v>2430</v>
      </c>
      <c r="L548" s="397">
        <v>0.97983870967741937</v>
      </c>
      <c r="M548" s="397">
        <v>81</v>
      </c>
      <c r="N548" s="397">
        <v>51</v>
      </c>
      <c r="O548" s="397">
        <v>4182</v>
      </c>
      <c r="P548" s="410">
        <v>1.6862903225806452</v>
      </c>
      <c r="Q548" s="398">
        <v>82</v>
      </c>
    </row>
    <row r="549" spans="1:17" ht="14.4" customHeight="1" x14ac:dyDescent="0.3">
      <c r="A549" s="393" t="s">
        <v>3859</v>
      </c>
      <c r="B549" s="394" t="s">
        <v>3478</v>
      </c>
      <c r="C549" s="394" t="s">
        <v>3350</v>
      </c>
      <c r="D549" s="394" t="s">
        <v>3620</v>
      </c>
      <c r="E549" s="394" t="s">
        <v>3621</v>
      </c>
      <c r="F549" s="397">
        <v>11</v>
      </c>
      <c r="G549" s="397">
        <v>3652</v>
      </c>
      <c r="H549" s="397">
        <v>1</v>
      </c>
      <c r="I549" s="397">
        <v>332</v>
      </c>
      <c r="J549" s="397">
        <v>4</v>
      </c>
      <c r="K549" s="397">
        <v>1332</v>
      </c>
      <c r="L549" s="397">
        <v>0.36473165388828038</v>
      </c>
      <c r="M549" s="397">
        <v>333</v>
      </c>
      <c r="N549" s="397">
        <v>6</v>
      </c>
      <c r="O549" s="397">
        <v>2010</v>
      </c>
      <c r="P549" s="410">
        <v>0.55038335158817087</v>
      </c>
      <c r="Q549" s="398">
        <v>335</v>
      </c>
    </row>
    <row r="550" spans="1:17" ht="14.4" customHeight="1" x14ac:dyDescent="0.3">
      <c r="A550" s="393" t="s">
        <v>3859</v>
      </c>
      <c r="B550" s="394" t="s">
        <v>3478</v>
      </c>
      <c r="C550" s="394" t="s">
        <v>3350</v>
      </c>
      <c r="D550" s="394" t="s">
        <v>3622</v>
      </c>
      <c r="E550" s="394" t="s">
        <v>3623</v>
      </c>
      <c r="F550" s="397"/>
      <c r="G550" s="397"/>
      <c r="H550" s="397"/>
      <c r="I550" s="397"/>
      <c r="J550" s="397">
        <v>1</v>
      </c>
      <c r="K550" s="397">
        <v>604</v>
      </c>
      <c r="L550" s="397"/>
      <c r="M550" s="397">
        <v>604</v>
      </c>
      <c r="N550" s="397"/>
      <c r="O550" s="397"/>
      <c r="P550" s="410"/>
      <c r="Q550" s="398"/>
    </row>
    <row r="551" spans="1:17" ht="14.4" customHeight="1" x14ac:dyDescent="0.3">
      <c r="A551" s="393" t="s">
        <v>3859</v>
      </c>
      <c r="B551" s="394" t="s">
        <v>3478</v>
      </c>
      <c r="C551" s="394" t="s">
        <v>3350</v>
      </c>
      <c r="D551" s="394" t="s">
        <v>3625</v>
      </c>
      <c r="E551" s="394" t="s">
        <v>3626</v>
      </c>
      <c r="F551" s="397">
        <v>6</v>
      </c>
      <c r="G551" s="397">
        <v>1026</v>
      </c>
      <c r="H551" s="397">
        <v>1</v>
      </c>
      <c r="I551" s="397">
        <v>171</v>
      </c>
      <c r="J551" s="397">
        <v>4</v>
      </c>
      <c r="K551" s="397">
        <v>688</v>
      </c>
      <c r="L551" s="397">
        <v>0.67056530214424948</v>
      </c>
      <c r="M551" s="397">
        <v>172</v>
      </c>
      <c r="N551" s="397">
        <v>7</v>
      </c>
      <c r="O551" s="397">
        <v>1204</v>
      </c>
      <c r="P551" s="410">
        <v>1.1734892787524367</v>
      </c>
      <c r="Q551" s="398">
        <v>172</v>
      </c>
    </row>
    <row r="552" spans="1:17" ht="14.4" customHeight="1" x14ac:dyDescent="0.3">
      <c r="A552" s="393" t="s">
        <v>3859</v>
      </c>
      <c r="B552" s="394" t="s">
        <v>3478</v>
      </c>
      <c r="C552" s="394" t="s">
        <v>3350</v>
      </c>
      <c r="D552" s="394" t="s">
        <v>3629</v>
      </c>
      <c r="E552" s="394" t="s">
        <v>3630</v>
      </c>
      <c r="F552" s="397">
        <v>1</v>
      </c>
      <c r="G552" s="397">
        <v>0</v>
      </c>
      <c r="H552" s="397"/>
      <c r="I552" s="397">
        <v>0</v>
      </c>
      <c r="J552" s="397"/>
      <c r="K552" s="397"/>
      <c r="L552" s="397"/>
      <c r="M552" s="397"/>
      <c r="N552" s="397"/>
      <c r="O552" s="397"/>
      <c r="P552" s="410"/>
      <c r="Q552" s="398"/>
    </row>
    <row r="553" spans="1:17" ht="14.4" customHeight="1" x14ac:dyDescent="0.3">
      <c r="A553" s="393" t="s">
        <v>3859</v>
      </c>
      <c r="B553" s="394" t="s">
        <v>3633</v>
      </c>
      <c r="C553" s="394" t="s">
        <v>3350</v>
      </c>
      <c r="D553" s="394" t="s">
        <v>3385</v>
      </c>
      <c r="E553" s="394" t="s">
        <v>3386</v>
      </c>
      <c r="F553" s="397">
        <v>5</v>
      </c>
      <c r="G553" s="397">
        <v>375</v>
      </c>
      <c r="H553" s="397">
        <v>1</v>
      </c>
      <c r="I553" s="397">
        <v>75</v>
      </c>
      <c r="J553" s="397">
        <v>5</v>
      </c>
      <c r="K553" s="397">
        <v>375</v>
      </c>
      <c r="L553" s="397">
        <v>1</v>
      </c>
      <c r="M553" s="397">
        <v>75</v>
      </c>
      <c r="N553" s="397">
        <v>5</v>
      </c>
      <c r="O553" s="397">
        <v>405</v>
      </c>
      <c r="P553" s="410">
        <v>1.08</v>
      </c>
      <c r="Q553" s="398">
        <v>81</v>
      </c>
    </row>
    <row r="554" spans="1:17" ht="14.4" customHeight="1" x14ac:dyDescent="0.3">
      <c r="A554" s="393" t="s">
        <v>3859</v>
      </c>
      <c r="B554" s="394" t="s">
        <v>3633</v>
      </c>
      <c r="C554" s="394" t="s">
        <v>3350</v>
      </c>
      <c r="D554" s="394" t="s">
        <v>3393</v>
      </c>
      <c r="E554" s="394" t="s">
        <v>3394</v>
      </c>
      <c r="F554" s="397">
        <v>2</v>
      </c>
      <c r="G554" s="397">
        <v>68</v>
      </c>
      <c r="H554" s="397">
        <v>1</v>
      </c>
      <c r="I554" s="397">
        <v>34</v>
      </c>
      <c r="J554" s="397"/>
      <c r="K554" s="397"/>
      <c r="L554" s="397"/>
      <c r="M554" s="397"/>
      <c r="N554" s="397">
        <v>1</v>
      </c>
      <c r="O554" s="397">
        <v>34</v>
      </c>
      <c r="P554" s="410">
        <v>0.5</v>
      </c>
      <c r="Q554" s="398">
        <v>34</v>
      </c>
    </row>
    <row r="555" spans="1:17" ht="14.4" customHeight="1" x14ac:dyDescent="0.3">
      <c r="A555" s="393" t="s">
        <v>3859</v>
      </c>
      <c r="B555" s="394" t="s">
        <v>3633</v>
      </c>
      <c r="C555" s="394" t="s">
        <v>3350</v>
      </c>
      <c r="D555" s="394" t="s">
        <v>3472</v>
      </c>
      <c r="E555" s="394" t="s">
        <v>3473</v>
      </c>
      <c r="F555" s="397"/>
      <c r="G555" s="397"/>
      <c r="H555" s="397"/>
      <c r="I555" s="397"/>
      <c r="J555" s="397"/>
      <c r="K555" s="397"/>
      <c r="L555" s="397"/>
      <c r="M555" s="397"/>
      <c r="N555" s="397">
        <v>3</v>
      </c>
      <c r="O555" s="397">
        <v>0</v>
      </c>
      <c r="P555" s="410"/>
      <c r="Q555" s="398">
        <v>0</v>
      </c>
    </row>
    <row r="556" spans="1:17" ht="14.4" customHeight="1" x14ac:dyDescent="0.3">
      <c r="A556" s="393" t="s">
        <v>3859</v>
      </c>
      <c r="B556" s="394" t="s">
        <v>3633</v>
      </c>
      <c r="C556" s="394" t="s">
        <v>3350</v>
      </c>
      <c r="D556" s="394" t="s">
        <v>3687</v>
      </c>
      <c r="E556" s="394" t="s">
        <v>3688</v>
      </c>
      <c r="F556" s="397">
        <v>4</v>
      </c>
      <c r="G556" s="397">
        <v>692</v>
      </c>
      <c r="H556" s="397">
        <v>1</v>
      </c>
      <c r="I556" s="397">
        <v>173</v>
      </c>
      <c r="J556" s="397">
        <v>4</v>
      </c>
      <c r="K556" s="397">
        <v>696</v>
      </c>
      <c r="L556" s="397">
        <v>1.0057803468208093</v>
      </c>
      <c r="M556" s="397">
        <v>174</v>
      </c>
      <c r="N556" s="397"/>
      <c r="O556" s="397"/>
      <c r="P556" s="410"/>
      <c r="Q556" s="398"/>
    </row>
    <row r="557" spans="1:17" ht="14.4" customHeight="1" x14ac:dyDescent="0.3">
      <c r="A557" s="393" t="s">
        <v>3859</v>
      </c>
      <c r="B557" s="394" t="s">
        <v>3633</v>
      </c>
      <c r="C557" s="394" t="s">
        <v>3350</v>
      </c>
      <c r="D557" s="394" t="s">
        <v>3566</v>
      </c>
      <c r="E557" s="394" t="s">
        <v>3567</v>
      </c>
      <c r="F557" s="397">
        <v>16</v>
      </c>
      <c r="G557" s="397">
        <v>3968</v>
      </c>
      <c r="H557" s="397">
        <v>1</v>
      </c>
      <c r="I557" s="397">
        <v>248</v>
      </c>
      <c r="J557" s="397">
        <v>18</v>
      </c>
      <c r="K557" s="397">
        <v>4482</v>
      </c>
      <c r="L557" s="397">
        <v>1.1295362903225807</v>
      </c>
      <c r="M557" s="397">
        <v>249</v>
      </c>
      <c r="N557" s="397">
        <v>3</v>
      </c>
      <c r="O557" s="397">
        <v>696</v>
      </c>
      <c r="P557" s="410">
        <v>0.17540322580645162</v>
      </c>
      <c r="Q557" s="398">
        <v>232</v>
      </c>
    </row>
    <row r="558" spans="1:17" ht="14.4" customHeight="1" x14ac:dyDescent="0.3">
      <c r="A558" s="393" t="s">
        <v>3859</v>
      </c>
      <c r="B558" s="394" t="s">
        <v>3633</v>
      </c>
      <c r="C558" s="394" t="s">
        <v>3350</v>
      </c>
      <c r="D558" s="394" t="s">
        <v>3568</v>
      </c>
      <c r="E558" s="394" t="s">
        <v>3569</v>
      </c>
      <c r="F558" s="397">
        <v>1</v>
      </c>
      <c r="G558" s="397">
        <v>124</v>
      </c>
      <c r="H558" s="397">
        <v>1</v>
      </c>
      <c r="I558" s="397">
        <v>124</v>
      </c>
      <c r="J558" s="397">
        <v>2</v>
      </c>
      <c r="K558" s="397">
        <v>250</v>
      </c>
      <c r="L558" s="397">
        <v>2.0161290322580645</v>
      </c>
      <c r="M558" s="397">
        <v>125</v>
      </c>
      <c r="N558" s="397">
        <v>0</v>
      </c>
      <c r="O558" s="397">
        <v>0</v>
      </c>
      <c r="P558" s="410">
        <v>0</v>
      </c>
      <c r="Q558" s="398"/>
    </row>
    <row r="559" spans="1:17" ht="14.4" customHeight="1" x14ac:dyDescent="0.3">
      <c r="A559" s="393" t="s">
        <v>3859</v>
      </c>
      <c r="B559" s="394" t="s">
        <v>3633</v>
      </c>
      <c r="C559" s="394" t="s">
        <v>3350</v>
      </c>
      <c r="D559" s="394" t="s">
        <v>3572</v>
      </c>
      <c r="E559" s="394" t="s">
        <v>3573</v>
      </c>
      <c r="F559" s="397">
        <v>1</v>
      </c>
      <c r="G559" s="397">
        <v>175</v>
      </c>
      <c r="H559" s="397">
        <v>1</v>
      </c>
      <c r="I559" s="397">
        <v>175</v>
      </c>
      <c r="J559" s="397"/>
      <c r="K559" s="397"/>
      <c r="L559" s="397"/>
      <c r="M559" s="397"/>
      <c r="N559" s="397"/>
      <c r="O559" s="397"/>
      <c r="P559" s="410"/>
      <c r="Q559" s="398"/>
    </row>
    <row r="560" spans="1:17" ht="14.4" customHeight="1" x14ac:dyDescent="0.3">
      <c r="A560" s="393" t="s">
        <v>3859</v>
      </c>
      <c r="B560" s="394" t="s">
        <v>3633</v>
      </c>
      <c r="C560" s="394" t="s">
        <v>3350</v>
      </c>
      <c r="D560" s="394" t="s">
        <v>3585</v>
      </c>
      <c r="E560" s="394" t="s">
        <v>3586</v>
      </c>
      <c r="F560" s="397">
        <v>2</v>
      </c>
      <c r="G560" s="397">
        <v>180</v>
      </c>
      <c r="H560" s="397">
        <v>1</v>
      </c>
      <c r="I560" s="397">
        <v>90</v>
      </c>
      <c r="J560" s="397">
        <v>1</v>
      </c>
      <c r="K560" s="397">
        <v>91</v>
      </c>
      <c r="L560" s="397">
        <v>0.50555555555555554</v>
      </c>
      <c r="M560" s="397">
        <v>91</v>
      </c>
      <c r="N560" s="397">
        <v>1</v>
      </c>
      <c r="O560" s="397">
        <v>91</v>
      </c>
      <c r="P560" s="410">
        <v>0.50555555555555554</v>
      </c>
      <c r="Q560" s="398">
        <v>91</v>
      </c>
    </row>
    <row r="561" spans="1:17" ht="14.4" customHeight="1" x14ac:dyDescent="0.3">
      <c r="A561" s="393" t="s">
        <v>3859</v>
      </c>
      <c r="B561" s="394" t="s">
        <v>3633</v>
      </c>
      <c r="C561" s="394" t="s">
        <v>3350</v>
      </c>
      <c r="D561" s="394" t="s">
        <v>3716</v>
      </c>
      <c r="E561" s="394" t="s">
        <v>3717</v>
      </c>
      <c r="F561" s="397"/>
      <c r="G561" s="397"/>
      <c r="H561" s="397"/>
      <c r="I561" s="397"/>
      <c r="J561" s="397"/>
      <c r="K561" s="397"/>
      <c r="L561" s="397"/>
      <c r="M561" s="397"/>
      <c r="N561" s="397">
        <v>23</v>
      </c>
      <c r="O561" s="397">
        <v>5336</v>
      </c>
      <c r="P561" s="410"/>
      <c r="Q561" s="398">
        <v>232</v>
      </c>
    </row>
    <row r="562" spans="1:17" ht="14.4" customHeight="1" x14ac:dyDescent="0.3">
      <c r="A562" s="393" t="s">
        <v>3859</v>
      </c>
      <c r="B562" s="394" t="s">
        <v>3633</v>
      </c>
      <c r="C562" s="394" t="s">
        <v>3350</v>
      </c>
      <c r="D562" s="394" t="s">
        <v>3718</v>
      </c>
      <c r="E562" s="394" t="s">
        <v>3719</v>
      </c>
      <c r="F562" s="397"/>
      <c r="G562" s="397"/>
      <c r="H562" s="397"/>
      <c r="I562" s="397"/>
      <c r="J562" s="397"/>
      <c r="K562" s="397"/>
      <c r="L562" s="397"/>
      <c r="M562" s="397"/>
      <c r="N562" s="397">
        <v>1</v>
      </c>
      <c r="O562" s="397">
        <v>116</v>
      </c>
      <c r="P562" s="410"/>
      <c r="Q562" s="398">
        <v>116</v>
      </c>
    </row>
    <row r="563" spans="1:17" ht="14.4" customHeight="1" x14ac:dyDescent="0.3">
      <c r="A563" s="393" t="s">
        <v>3859</v>
      </c>
      <c r="B563" s="394" t="s">
        <v>3633</v>
      </c>
      <c r="C563" s="394" t="s">
        <v>3350</v>
      </c>
      <c r="D563" s="394" t="s">
        <v>3587</v>
      </c>
      <c r="E563" s="394" t="s">
        <v>3588</v>
      </c>
      <c r="F563" s="397"/>
      <c r="G563" s="397"/>
      <c r="H563" s="397"/>
      <c r="I563" s="397"/>
      <c r="J563" s="397"/>
      <c r="K563" s="397"/>
      <c r="L563" s="397"/>
      <c r="M563" s="397"/>
      <c r="N563" s="397">
        <v>1</v>
      </c>
      <c r="O563" s="397">
        <v>112</v>
      </c>
      <c r="P563" s="410"/>
      <c r="Q563" s="398">
        <v>112</v>
      </c>
    </row>
    <row r="564" spans="1:17" ht="14.4" customHeight="1" x14ac:dyDescent="0.3">
      <c r="A564" s="393" t="s">
        <v>3859</v>
      </c>
      <c r="B564" s="394" t="s">
        <v>3633</v>
      </c>
      <c r="C564" s="394" t="s">
        <v>3350</v>
      </c>
      <c r="D564" s="394" t="s">
        <v>3595</v>
      </c>
      <c r="E564" s="394" t="s">
        <v>3594</v>
      </c>
      <c r="F564" s="397">
        <v>2</v>
      </c>
      <c r="G564" s="397">
        <v>1326</v>
      </c>
      <c r="H564" s="397">
        <v>1</v>
      </c>
      <c r="I564" s="397">
        <v>663</v>
      </c>
      <c r="J564" s="397">
        <v>4</v>
      </c>
      <c r="K564" s="397">
        <v>2660</v>
      </c>
      <c r="L564" s="397">
        <v>2.0060331825037707</v>
      </c>
      <c r="M564" s="397">
        <v>665</v>
      </c>
      <c r="N564" s="397">
        <v>2</v>
      </c>
      <c r="O564" s="397">
        <v>1336</v>
      </c>
      <c r="P564" s="410">
        <v>1.0075414781297134</v>
      </c>
      <c r="Q564" s="398">
        <v>668</v>
      </c>
    </row>
    <row r="565" spans="1:17" ht="14.4" customHeight="1" x14ac:dyDescent="0.3">
      <c r="A565" s="393" t="s">
        <v>3859</v>
      </c>
      <c r="B565" s="394" t="s">
        <v>3633</v>
      </c>
      <c r="C565" s="394" t="s">
        <v>3350</v>
      </c>
      <c r="D565" s="394" t="s">
        <v>3460</v>
      </c>
      <c r="E565" s="394" t="s">
        <v>3461</v>
      </c>
      <c r="F565" s="397">
        <v>1</v>
      </c>
      <c r="G565" s="397">
        <v>0</v>
      </c>
      <c r="H565" s="397"/>
      <c r="I565" s="397">
        <v>0</v>
      </c>
      <c r="J565" s="397"/>
      <c r="K565" s="397"/>
      <c r="L565" s="397"/>
      <c r="M565" s="397"/>
      <c r="N565" s="397">
        <v>1</v>
      </c>
      <c r="O565" s="397">
        <v>0</v>
      </c>
      <c r="P565" s="410"/>
      <c r="Q565" s="398">
        <v>0</v>
      </c>
    </row>
    <row r="566" spans="1:17" ht="14.4" customHeight="1" x14ac:dyDescent="0.3">
      <c r="A566" s="393" t="s">
        <v>3859</v>
      </c>
      <c r="B566" s="394" t="s">
        <v>3754</v>
      </c>
      <c r="C566" s="394" t="s">
        <v>3350</v>
      </c>
      <c r="D566" s="394" t="s">
        <v>3769</v>
      </c>
      <c r="E566" s="394" t="s">
        <v>3770</v>
      </c>
      <c r="F566" s="397">
        <v>9</v>
      </c>
      <c r="G566" s="397">
        <v>2097</v>
      </c>
      <c r="H566" s="397">
        <v>1</v>
      </c>
      <c r="I566" s="397">
        <v>233</v>
      </c>
      <c r="J566" s="397">
        <v>3</v>
      </c>
      <c r="K566" s="397">
        <v>702</v>
      </c>
      <c r="L566" s="397">
        <v>0.33476394849785407</v>
      </c>
      <c r="M566" s="397">
        <v>234</v>
      </c>
      <c r="N566" s="397">
        <v>12</v>
      </c>
      <c r="O566" s="397">
        <v>2784</v>
      </c>
      <c r="P566" s="410">
        <v>1.3276108726752505</v>
      </c>
      <c r="Q566" s="398">
        <v>232</v>
      </c>
    </row>
    <row r="567" spans="1:17" ht="14.4" customHeight="1" x14ac:dyDescent="0.3">
      <c r="A567" s="393" t="s">
        <v>3859</v>
      </c>
      <c r="B567" s="394" t="s">
        <v>3754</v>
      </c>
      <c r="C567" s="394" t="s">
        <v>3350</v>
      </c>
      <c r="D567" s="394" t="s">
        <v>3399</v>
      </c>
      <c r="E567" s="394" t="s">
        <v>3400</v>
      </c>
      <c r="F567" s="397">
        <v>4</v>
      </c>
      <c r="G567" s="397">
        <v>1292</v>
      </c>
      <c r="H567" s="397">
        <v>1</v>
      </c>
      <c r="I567" s="397">
        <v>323</v>
      </c>
      <c r="J567" s="397">
        <v>1</v>
      </c>
      <c r="K567" s="397">
        <v>324</v>
      </c>
      <c r="L567" s="397">
        <v>0.25077399380804954</v>
      </c>
      <c r="M567" s="397">
        <v>324</v>
      </c>
      <c r="N567" s="397">
        <v>1</v>
      </c>
      <c r="O567" s="397">
        <v>325</v>
      </c>
      <c r="P567" s="410">
        <v>0.25154798761609909</v>
      </c>
      <c r="Q567" s="398">
        <v>325</v>
      </c>
    </row>
    <row r="568" spans="1:17" ht="14.4" customHeight="1" x14ac:dyDescent="0.3">
      <c r="A568" s="393" t="s">
        <v>3859</v>
      </c>
      <c r="B568" s="394" t="s">
        <v>3754</v>
      </c>
      <c r="C568" s="394" t="s">
        <v>3350</v>
      </c>
      <c r="D568" s="394" t="s">
        <v>3777</v>
      </c>
      <c r="E568" s="394" t="s">
        <v>3778</v>
      </c>
      <c r="F568" s="397"/>
      <c r="G568" s="397"/>
      <c r="H568" s="397"/>
      <c r="I568" s="397"/>
      <c r="J568" s="397">
        <v>1</v>
      </c>
      <c r="K568" s="397">
        <v>328</v>
      </c>
      <c r="L568" s="397"/>
      <c r="M568" s="397">
        <v>328</v>
      </c>
      <c r="N568" s="397"/>
      <c r="O568" s="397"/>
      <c r="P568" s="410"/>
      <c r="Q568" s="398"/>
    </row>
    <row r="569" spans="1:17" ht="14.4" customHeight="1" x14ac:dyDescent="0.3">
      <c r="A569" s="393" t="s">
        <v>3859</v>
      </c>
      <c r="B569" s="394" t="s">
        <v>3754</v>
      </c>
      <c r="C569" s="394" t="s">
        <v>3350</v>
      </c>
      <c r="D569" s="394" t="s">
        <v>3781</v>
      </c>
      <c r="E569" s="394" t="s">
        <v>3782</v>
      </c>
      <c r="F569" s="397">
        <v>1</v>
      </c>
      <c r="G569" s="397">
        <v>313</v>
      </c>
      <c r="H569" s="397">
        <v>1</v>
      </c>
      <c r="I569" s="397">
        <v>313</v>
      </c>
      <c r="J569" s="397"/>
      <c r="K569" s="397"/>
      <c r="L569" s="397"/>
      <c r="M569" s="397"/>
      <c r="N569" s="397"/>
      <c r="O569" s="397"/>
      <c r="P569" s="410"/>
      <c r="Q569" s="398"/>
    </row>
    <row r="570" spans="1:17" ht="14.4" customHeight="1" x14ac:dyDescent="0.3">
      <c r="A570" s="393" t="s">
        <v>3862</v>
      </c>
      <c r="B570" s="394" t="s">
        <v>3409</v>
      </c>
      <c r="C570" s="394" t="s">
        <v>3350</v>
      </c>
      <c r="D570" s="394" t="s">
        <v>3393</v>
      </c>
      <c r="E570" s="394" t="s">
        <v>3394</v>
      </c>
      <c r="F570" s="397"/>
      <c r="G570" s="397"/>
      <c r="H570" s="397"/>
      <c r="I570" s="397"/>
      <c r="J570" s="397">
        <v>1</v>
      </c>
      <c r="K570" s="397">
        <v>34</v>
      </c>
      <c r="L570" s="397"/>
      <c r="M570" s="397">
        <v>34</v>
      </c>
      <c r="N570" s="397"/>
      <c r="O570" s="397"/>
      <c r="P570" s="410"/>
      <c r="Q570" s="398"/>
    </row>
    <row r="571" spans="1:17" ht="14.4" customHeight="1" x14ac:dyDescent="0.3">
      <c r="A571" s="393" t="s">
        <v>3862</v>
      </c>
      <c r="B571" s="394" t="s">
        <v>3409</v>
      </c>
      <c r="C571" s="394" t="s">
        <v>3350</v>
      </c>
      <c r="D571" s="394" t="s">
        <v>3454</v>
      </c>
      <c r="E571" s="394" t="s">
        <v>3455</v>
      </c>
      <c r="F571" s="397">
        <v>23</v>
      </c>
      <c r="G571" s="397">
        <v>9913</v>
      </c>
      <c r="H571" s="397">
        <v>1</v>
      </c>
      <c r="I571" s="397">
        <v>431</v>
      </c>
      <c r="J571" s="397">
        <v>20</v>
      </c>
      <c r="K571" s="397">
        <v>8660</v>
      </c>
      <c r="L571" s="397">
        <v>0.87360032280843336</v>
      </c>
      <c r="M571" s="397">
        <v>433</v>
      </c>
      <c r="N571" s="397">
        <v>13</v>
      </c>
      <c r="O571" s="397">
        <v>4251</v>
      </c>
      <c r="P571" s="410">
        <v>0.42883082820538687</v>
      </c>
      <c r="Q571" s="398">
        <v>327</v>
      </c>
    </row>
    <row r="572" spans="1:17" ht="14.4" customHeight="1" x14ac:dyDescent="0.3">
      <c r="A572" s="393" t="s">
        <v>3862</v>
      </c>
      <c r="B572" s="394" t="s">
        <v>3462</v>
      </c>
      <c r="C572" s="394" t="s">
        <v>3350</v>
      </c>
      <c r="D572" s="394" t="s">
        <v>3393</v>
      </c>
      <c r="E572" s="394" t="s">
        <v>3394</v>
      </c>
      <c r="F572" s="397">
        <v>1</v>
      </c>
      <c r="G572" s="397">
        <v>34</v>
      </c>
      <c r="H572" s="397">
        <v>1</v>
      </c>
      <c r="I572" s="397">
        <v>34</v>
      </c>
      <c r="J572" s="397"/>
      <c r="K572" s="397"/>
      <c r="L572" s="397"/>
      <c r="M572" s="397"/>
      <c r="N572" s="397"/>
      <c r="O572" s="397"/>
      <c r="P572" s="410"/>
      <c r="Q572" s="398"/>
    </row>
    <row r="573" spans="1:17" ht="14.4" customHeight="1" x14ac:dyDescent="0.3">
      <c r="A573" s="393" t="s">
        <v>3862</v>
      </c>
      <c r="B573" s="394" t="s">
        <v>3462</v>
      </c>
      <c r="C573" s="394" t="s">
        <v>3350</v>
      </c>
      <c r="D573" s="394" t="s">
        <v>3472</v>
      </c>
      <c r="E573" s="394" t="s">
        <v>3473</v>
      </c>
      <c r="F573" s="397"/>
      <c r="G573" s="397"/>
      <c r="H573" s="397"/>
      <c r="I573" s="397"/>
      <c r="J573" s="397"/>
      <c r="K573" s="397"/>
      <c r="L573" s="397"/>
      <c r="M573" s="397"/>
      <c r="N573" s="397">
        <v>1</v>
      </c>
      <c r="O573" s="397">
        <v>0</v>
      </c>
      <c r="P573" s="410"/>
      <c r="Q573" s="398">
        <v>0</v>
      </c>
    </row>
    <row r="574" spans="1:17" ht="14.4" customHeight="1" x14ac:dyDescent="0.3">
      <c r="A574" s="393" t="s">
        <v>3862</v>
      </c>
      <c r="B574" s="394" t="s">
        <v>3462</v>
      </c>
      <c r="C574" s="394" t="s">
        <v>3350</v>
      </c>
      <c r="D574" s="394" t="s">
        <v>3474</v>
      </c>
      <c r="E574" s="394" t="s">
        <v>3475</v>
      </c>
      <c r="F574" s="397">
        <v>25</v>
      </c>
      <c r="G574" s="397">
        <v>8125</v>
      </c>
      <c r="H574" s="397">
        <v>1</v>
      </c>
      <c r="I574" s="397">
        <v>325</v>
      </c>
      <c r="J574" s="397">
        <v>28</v>
      </c>
      <c r="K574" s="397">
        <v>9156</v>
      </c>
      <c r="L574" s="397">
        <v>1.1268923076923076</v>
      </c>
      <c r="M574" s="397">
        <v>327</v>
      </c>
      <c r="N574" s="397">
        <v>31</v>
      </c>
      <c r="O574" s="397">
        <v>10137</v>
      </c>
      <c r="P574" s="410">
        <v>1.2476307692307693</v>
      </c>
      <c r="Q574" s="398">
        <v>327</v>
      </c>
    </row>
    <row r="575" spans="1:17" ht="14.4" customHeight="1" x14ac:dyDescent="0.3">
      <c r="A575" s="393" t="s">
        <v>3862</v>
      </c>
      <c r="B575" s="394" t="s">
        <v>3462</v>
      </c>
      <c r="C575" s="394" t="s">
        <v>3350</v>
      </c>
      <c r="D575" s="394" t="s">
        <v>3863</v>
      </c>
      <c r="E575" s="394" t="s">
        <v>3864</v>
      </c>
      <c r="F575" s="397">
        <v>1</v>
      </c>
      <c r="G575" s="397">
        <v>163</v>
      </c>
      <c r="H575" s="397">
        <v>1</v>
      </c>
      <c r="I575" s="397">
        <v>163</v>
      </c>
      <c r="J575" s="397"/>
      <c r="K575" s="397"/>
      <c r="L575" s="397"/>
      <c r="M575" s="397"/>
      <c r="N575" s="397"/>
      <c r="O575" s="397"/>
      <c r="P575" s="410"/>
      <c r="Q575" s="398"/>
    </row>
    <row r="576" spans="1:17" ht="14.4" customHeight="1" x14ac:dyDescent="0.3">
      <c r="A576" s="393" t="s">
        <v>3862</v>
      </c>
      <c r="B576" s="394" t="s">
        <v>3478</v>
      </c>
      <c r="C576" s="394" t="s">
        <v>3350</v>
      </c>
      <c r="D576" s="394" t="s">
        <v>3554</v>
      </c>
      <c r="E576" s="394" t="s">
        <v>3555</v>
      </c>
      <c r="F576" s="397">
        <v>13</v>
      </c>
      <c r="G576" s="397">
        <v>2431</v>
      </c>
      <c r="H576" s="397">
        <v>1</v>
      </c>
      <c r="I576" s="397">
        <v>187</v>
      </c>
      <c r="J576" s="397">
        <v>19</v>
      </c>
      <c r="K576" s="397">
        <v>3667</v>
      </c>
      <c r="L576" s="397">
        <v>1.5084327437268614</v>
      </c>
      <c r="M576" s="397">
        <v>193</v>
      </c>
      <c r="N576" s="397">
        <v>11</v>
      </c>
      <c r="O576" s="397">
        <v>2134</v>
      </c>
      <c r="P576" s="410">
        <v>0.87782805429864252</v>
      </c>
      <c r="Q576" s="398">
        <v>194</v>
      </c>
    </row>
    <row r="577" spans="1:17" ht="14.4" customHeight="1" x14ac:dyDescent="0.3">
      <c r="A577" s="393" t="s">
        <v>3862</v>
      </c>
      <c r="B577" s="394" t="s">
        <v>3478</v>
      </c>
      <c r="C577" s="394" t="s">
        <v>3350</v>
      </c>
      <c r="D577" s="394" t="s">
        <v>3385</v>
      </c>
      <c r="E577" s="394" t="s">
        <v>3386</v>
      </c>
      <c r="F577" s="397"/>
      <c r="G577" s="397"/>
      <c r="H577" s="397"/>
      <c r="I577" s="397"/>
      <c r="J577" s="397"/>
      <c r="K577" s="397"/>
      <c r="L577" s="397"/>
      <c r="M577" s="397"/>
      <c r="N577" s="397">
        <v>1</v>
      </c>
      <c r="O577" s="397">
        <v>81</v>
      </c>
      <c r="P577" s="410"/>
      <c r="Q577" s="398">
        <v>81</v>
      </c>
    </row>
    <row r="578" spans="1:17" ht="14.4" customHeight="1" x14ac:dyDescent="0.3">
      <c r="A578" s="393" t="s">
        <v>3862</v>
      </c>
      <c r="B578" s="394" t="s">
        <v>3478</v>
      </c>
      <c r="C578" s="394" t="s">
        <v>3350</v>
      </c>
      <c r="D578" s="394" t="s">
        <v>3389</v>
      </c>
      <c r="E578" s="394" t="s">
        <v>3390</v>
      </c>
      <c r="F578" s="397"/>
      <c r="G578" s="397"/>
      <c r="H578" s="397"/>
      <c r="I578" s="397"/>
      <c r="J578" s="397">
        <v>1</v>
      </c>
      <c r="K578" s="397">
        <v>58</v>
      </c>
      <c r="L578" s="397"/>
      <c r="M578" s="397">
        <v>58</v>
      </c>
      <c r="N578" s="397">
        <v>1</v>
      </c>
      <c r="O578" s="397">
        <v>56</v>
      </c>
      <c r="P578" s="410"/>
      <c r="Q578" s="398">
        <v>56</v>
      </c>
    </row>
    <row r="579" spans="1:17" ht="14.4" customHeight="1" x14ac:dyDescent="0.3">
      <c r="A579" s="393" t="s">
        <v>3862</v>
      </c>
      <c r="B579" s="394" t="s">
        <v>3478</v>
      </c>
      <c r="C579" s="394" t="s">
        <v>3350</v>
      </c>
      <c r="D579" s="394" t="s">
        <v>3393</v>
      </c>
      <c r="E579" s="394" t="s">
        <v>3394</v>
      </c>
      <c r="F579" s="397">
        <v>8</v>
      </c>
      <c r="G579" s="397">
        <v>272</v>
      </c>
      <c r="H579" s="397">
        <v>1</v>
      </c>
      <c r="I579" s="397">
        <v>34</v>
      </c>
      <c r="J579" s="397">
        <v>6</v>
      </c>
      <c r="K579" s="397">
        <v>204</v>
      </c>
      <c r="L579" s="397">
        <v>0.75</v>
      </c>
      <c r="M579" s="397">
        <v>34</v>
      </c>
      <c r="N579" s="397">
        <v>2</v>
      </c>
      <c r="O579" s="397">
        <v>68</v>
      </c>
      <c r="P579" s="410">
        <v>0.25</v>
      </c>
      <c r="Q579" s="398">
        <v>34</v>
      </c>
    </row>
    <row r="580" spans="1:17" ht="14.4" customHeight="1" x14ac:dyDescent="0.3">
      <c r="A580" s="393" t="s">
        <v>3862</v>
      </c>
      <c r="B580" s="394" t="s">
        <v>3478</v>
      </c>
      <c r="C580" s="394" t="s">
        <v>3350</v>
      </c>
      <c r="D580" s="394" t="s">
        <v>3566</v>
      </c>
      <c r="E580" s="394" t="s">
        <v>3567</v>
      </c>
      <c r="F580" s="397">
        <v>9</v>
      </c>
      <c r="G580" s="397">
        <v>2232</v>
      </c>
      <c r="H580" s="397">
        <v>1</v>
      </c>
      <c r="I580" s="397">
        <v>248</v>
      </c>
      <c r="J580" s="397">
        <v>10</v>
      </c>
      <c r="K580" s="397">
        <v>2490</v>
      </c>
      <c r="L580" s="397">
        <v>1.1155913978494623</v>
      </c>
      <c r="M580" s="397">
        <v>249</v>
      </c>
      <c r="N580" s="397">
        <v>26</v>
      </c>
      <c r="O580" s="397">
        <v>6032</v>
      </c>
      <c r="P580" s="410">
        <v>2.7025089605734767</v>
      </c>
      <c r="Q580" s="398">
        <v>232</v>
      </c>
    </row>
    <row r="581" spans="1:17" ht="14.4" customHeight="1" x14ac:dyDescent="0.3">
      <c r="A581" s="393" t="s">
        <v>3862</v>
      </c>
      <c r="B581" s="394" t="s">
        <v>3478</v>
      </c>
      <c r="C581" s="394" t="s">
        <v>3350</v>
      </c>
      <c r="D581" s="394" t="s">
        <v>3399</v>
      </c>
      <c r="E581" s="394" t="s">
        <v>3400</v>
      </c>
      <c r="F581" s="397">
        <v>3</v>
      </c>
      <c r="G581" s="397">
        <v>969</v>
      </c>
      <c r="H581" s="397">
        <v>1</v>
      </c>
      <c r="I581" s="397">
        <v>323</v>
      </c>
      <c r="J581" s="397">
        <v>3</v>
      </c>
      <c r="K581" s="397">
        <v>972</v>
      </c>
      <c r="L581" s="397">
        <v>1.0030959752321982</v>
      </c>
      <c r="M581" s="397">
        <v>324</v>
      </c>
      <c r="N581" s="397">
        <v>7</v>
      </c>
      <c r="O581" s="397">
        <v>2275</v>
      </c>
      <c r="P581" s="410">
        <v>2.3477812177502582</v>
      </c>
      <c r="Q581" s="398">
        <v>325</v>
      </c>
    </row>
    <row r="582" spans="1:17" ht="14.4" customHeight="1" x14ac:dyDescent="0.3">
      <c r="A582" s="393" t="s">
        <v>3862</v>
      </c>
      <c r="B582" s="394" t="s">
        <v>3478</v>
      </c>
      <c r="C582" s="394" t="s">
        <v>3350</v>
      </c>
      <c r="D582" s="394" t="s">
        <v>3610</v>
      </c>
      <c r="E582" s="394" t="s">
        <v>3611</v>
      </c>
      <c r="F582" s="397">
        <v>23</v>
      </c>
      <c r="G582" s="397">
        <v>2530</v>
      </c>
      <c r="H582" s="397">
        <v>1</v>
      </c>
      <c r="I582" s="397">
        <v>110</v>
      </c>
      <c r="J582" s="397">
        <v>67</v>
      </c>
      <c r="K582" s="397">
        <v>7437</v>
      </c>
      <c r="L582" s="397">
        <v>2.9395256916996049</v>
      </c>
      <c r="M582" s="397">
        <v>111</v>
      </c>
      <c r="N582" s="397">
        <v>62</v>
      </c>
      <c r="O582" s="397">
        <v>6944</v>
      </c>
      <c r="P582" s="410">
        <v>2.7446640316205535</v>
      </c>
      <c r="Q582" s="398">
        <v>112</v>
      </c>
    </row>
    <row r="583" spans="1:17" ht="14.4" customHeight="1" x14ac:dyDescent="0.3">
      <c r="A583" s="393" t="s">
        <v>3862</v>
      </c>
      <c r="B583" s="394" t="s">
        <v>3478</v>
      </c>
      <c r="C583" s="394" t="s">
        <v>3350</v>
      </c>
      <c r="D583" s="394" t="s">
        <v>3620</v>
      </c>
      <c r="E583" s="394" t="s">
        <v>3621</v>
      </c>
      <c r="F583" s="397"/>
      <c r="G583" s="397"/>
      <c r="H583" s="397"/>
      <c r="I583" s="397"/>
      <c r="J583" s="397"/>
      <c r="K583" s="397"/>
      <c r="L583" s="397"/>
      <c r="M583" s="397"/>
      <c r="N583" s="397">
        <v>1</v>
      </c>
      <c r="O583" s="397">
        <v>335</v>
      </c>
      <c r="P583" s="410"/>
      <c r="Q583" s="398">
        <v>335</v>
      </c>
    </row>
    <row r="584" spans="1:17" ht="14.4" customHeight="1" x14ac:dyDescent="0.3">
      <c r="A584" s="393" t="s">
        <v>3862</v>
      </c>
      <c r="B584" s="394" t="s">
        <v>3478</v>
      </c>
      <c r="C584" s="394" t="s">
        <v>3350</v>
      </c>
      <c r="D584" s="394" t="s">
        <v>3460</v>
      </c>
      <c r="E584" s="394" t="s">
        <v>3461</v>
      </c>
      <c r="F584" s="397">
        <v>1</v>
      </c>
      <c r="G584" s="397">
        <v>0</v>
      </c>
      <c r="H584" s="397"/>
      <c r="I584" s="397">
        <v>0</v>
      </c>
      <c r="J584" s="397"/>
      <c r="K584" s="397"/>
      <c r="L584" s="397"/>
      <c r="M584" s="397"/>
      <c r="N584" s="397"/>
      <c r="O584" s="397"/>
      <c r="P584" s="410"/>
      <c r="Q584" s="398"/>
    </row>
    <row r="585" spans="1:17" ht="14.4" customHeight="1" x14ac:dyDescent="0.3">
      <c r="A585" s="393" t="s">
        <v>3862</v>
      </c>
      <c r="B585" s="394" t="s">
        <v>3478</v>
      </c>
      <c r="C585" s="394" t="s">
        <v>3350</v>
      </c>
      <c r="D585" s="394" t="s">
        <v>3403</v>
      </c>
      <c r="E585" s="394" t="s">
        <v>3404</v>
      </c>
      <c r="F585" s="397"/>
      <c r="G585" s="397"/>
      <c r="H585" s="397"/>
      <c r="I585" s="397"/>
      <c r="J585" s="397">
        <v>1</v>
      </c>
      <c r="K585" s="397">
        <v>0</v>
      </c>
      <c r="L585" s="397"/>
      <c r="M585" s="397">
        <v>0</v>
      </c>
      <c r="N585" s="397"/>
      <c r="O585" s="397"/>
      <c r="P585" s="410"/>
      <c r="Q585" s="398"/>
    </row>
    <row r="586" spans="1:17" ht="14.4" customHeight="1" x14ac:dyDescent="0.3">
      <c r="A586" s="393" t="s">
        <v>3862</v>
      </c>
      <c r="B586" s="394" t="s">
        <v>3633</v>
      </c>
      <c r="C586" s="394" t="s">
        <v>3232</v>
      </c>
      <c r="D586" s="394" t="s">
        <v>3346</v>
      </c>
      <c r="E586" s="394" t="s">
        <v>3347</v>
      </c>
      <c r="F586" s="397">
        <v>0.1</v>
      </c>
      <c r="G586" s="397">
        <v>141.52000000000001</v>
      </c>
      <c r="H586" s="397">
        <v>1</v>
      </c>
      <c r="I586" s="397">
        <v>1415.2</v>
      </c>
      <c r="J586" s="397"/>
      <c r="K586" s="397"/>
      <c r="L586" s="397"/>
      <c r="M586" s="397"/>
      <c r="N586" s="397"/>
      <c r="O586" s="397"/>
      <c r="P586" s="410"/>
      <c r="Q586" s="398"/>
    </row>
    <row r="587" spans="1:17" ht="14.4" customHeight="1" x14ac:dyDescent="0.3">
      <c r="A587" s="393" t="s">
        <v>3862</v>
      </c>
      <c r="B587" s="394" t="s">
        <v>3633</v>
      </c>
      <c r="C587" s="394" t="s">
        <v>3548</v>
      </c>
      <c r="D587" s="394" t="s">
        <v>3549</v>
      </c>
      <c r="E587" s="394" t="s">
        <v>3550</v>
      </c>
      <c r="F587" s="397"/>
      <c r="G587" s="397"/>
      <c r="H587" s="397"/>
      <c r="I587" s="397"/>
      <c r="J587" s="397">
        <v>2</v>
      </c>
      <c r="K587" s="397">
        <v>294</v>
      </c>
      <c r="L587" s="397"/>
      <c r="M587" s="397">
        <v>147</v>
      </c>
      <c r="N587" s="397"/>
      <c r="O587" s="397"/>
      <c r="P587" s="410"/>
      <c r="Q587" s="398"/>
    </row>
    <row r="588" spans="1:17" ht="14.4" customHeight="1" x14ac:dyDescent="0.3">
      <c r="A588" s="393" t="s">
        <v>3862</v>
      </c>
      <c r="B588" s="394" t="s">
        <v>3633</v>
      </c>
      <c r="C588" s="394" t="s">
        <v>3350</v>
      </c>
      <c r="D588" s="394" t="s">
        <v>3385</v>
      </c>
      <c r="E588" s="394" t="s">
        <v>3386</v>
      </c>
      <c r="F588" s="397">
        <v>13</v>
      </c>
      <c r="G588" s="397">
        <v>975</v>
      </c>
      <c r="H588" s="397">
        <v>1</v>
      </c>
      <c r="I588" s="397">
        <v>75</v>
      </c>
      <c r="J588" s="397">
        <v>10</v>
      </c>
      <c r="K588" s="397">
        <v>750</v>
      </c>
      <c r="L588" s="397">
        <v>0.76923076923076927</v>
      </c>
      <c r="M588" s="397">
        <v>75</v>
      </c>
      <c r="N588" s="397">
        <v>7</v>
      </c>
      <c r="O588" s="397">
        <v>567</v>
      </c>
      <c r="P588" s="410">
        <v>0.58153846153846156</v>
      </c>
      <c r="Q588" s="398">
        <v>81</v>
      </c>
    </row>
    <row r="589" spans="1:17" ht="14.4" customHeight="1" x14ac:dyDescent="0.3">
      <c r="A589" s="393" t="s">
        <v>3862</v>
      </c>
      <c r="B589" s="394" t="s">
        <v>3633</v>
      </c>
      <c r="C589" s="394" t="s">
        <v>3350</v>
      </c>
      <c r="D589" s="394" t="s">
        <v>3393</v>
      </c>
      <c r="E589" s="394" t="s">
        <v>3394</v>
      </c>
      <c r="F589" s="397">
        <v>3</v>
      </c>
      <c r="G589" s="397">
        <v>102</v>
      </c>
      <c r="H589" s="397">
        <v>1</v>
      </c>
      <c r="I589" s="397">
        <v>34</v>
      </c>
      <c r="J589" s="397">
        <v>4</v>
      </c>
      <c r="K589" s="397">
        <v>136</v>
      </c>
      <c r="L589" s="397">
        <v>1.3333333333333333</v>
      </c>
      <c r="M589" s="397">
        <v>34</v>
      </c>
      <c r="N589" s="397"/>
      <c r="O589" s="397"/>
      <c r="P589" s="410"/>
      <c r="Q589" s="398"/>
    </row>
    <row r="590" spans="1:17" ht="14.4" customHeight="1" x14ac:dyDescent="0.3">
      <c r="A590" s="393" t="s">
        <v>3862</v>
      </c>
      <c r="B590" s="394" t="s">
        <v>3633</v>
      </c>
      <c r="C590" s="394" t="s">
        <v>3350</v>
      </c>
      <c r="D590" s="394" t="s">
        <v>3472</v>
      </c>
      <c r="E590" s="394" t="s">
        <v>3473</v>
      </c>
      <c r="F590" s="397"/>
      <c r="G590" s="397"/>
      <c r="H590" s="397"/>
      <c r="I590" s="397"/>
      <c r="J590" s="397"/>
      <c r="K590" s="397"/>
      <c r="L590" s="397"/>
      <c r="M590" s="397"/>
      <c r="N590" s="397">
        <v>0</v>
      </c>
      <c r="O590" s="397">
        <v>0</v>
      </c>
      <c r="P590" s="410"/>
      <c r="Q590" s="398"/>
    </row>
    <row r="591" spans="1:17" ht="14.4" customHeight="1" x14ac:dyDescent="0.3">
      <c r="A591" s="393" t="s">
        <v>3862</v>
      </c>
      <c r="B591" s="394" t="s">
        <v>3633</v>
      </c>
      <c r="C591" s="394" t="s">
        <v>3350</v>
      </c>
      <c r="D591" s="394" t="s">
        <v>3687</v>
      </c>
      <c r="E591" s="394" t="s">
        <v>3688</v>
      </c>
      <c r="F591" s="397">
        <v>11</v>
      </c>
      <c r="G591" s="397">
        <v>1903</v>
      </c>
      <c r="H591" s="397">
        <v>1</v>
      </c>
      <c r="I591" s="397">
        <v>173</v>
      </c>
      <c r="J591" s="397">
        <v>8</v>
      </c>
      <c r="K591" s="397">
        <v>1392</v>
      </c>
      <c r="L591" s="397">
        <v>0.73147661586967949</v>
      </c>
      <c r="M591" s="397">
        <v>174</v>
      </c>
      <c r="N591" s="397"/>
      <c r="O591" s="397"/>
      <c r="P591" s="410"/>
      <c r="Q591" s="398"/>
    </row>
    <row r="592" spans="1:17" ht="14.4" customHeight="1" x14ac:dyDescent="0.3">
      <c r="A592" s="393" t="s">
        <v>3862</v>
      </c>
      <c r="B592" s="394" t="s">
        <v>3633</v>
      </c>
      <c r="C592" s="394" t="s">
        <v>3350</v>
      </c>
      <c r="D592" s="394" t="s">
        <v>3566</v>
      </c>
      <c r="E592" s="394" t="s">
        <v>3567</v>
      </c>
      <c r="F592" s="397">
        <v>13</v>
      </c>
      <c r="G592" s="397">
        <v>3224</v>
      </c>
      <c r="H592" s="397">
        <v>1</v>
      </c>
      <c r="I592" s="397">
        <v>248</v>
      </c>
      <c r="J592" s="397">
        <v>13</v>
      </c>
      <c r="K592" s="397">
        <v>3237</v>
      </c>
      <c r="L592" s="397">
        <v>1.0040322580645162</v>
      </c>
      <c r="M592" s="397">
        <v>249</v>
      </c>
      <c r="N592" s="397"/>
      <c r="O592" s="397"/>
      <c r="P592" s="410"/>
      <c r="Q592" s="398"/>
    </row>
    <row r="593" spans="1:17" ht="14.4" customHeight="1" x14ac:dyDescent="0.3">
      <c r="A593" s="393" t="s">
        <v>3862</v>
      </c>
      <c r="B593" s="394" t="s">
        <v>3633</v>
      </c>
      <c r="C593" s="394" t="s">
        <v>3350</v>
      </c>
      <c r="D593" s="394" t="s">
        <v>3583</v>
      </c>
      <c r="E593" s="394" t="s">
        <v>3584</v>
      </c>
      <c r="F593" s="397"/>
      <c r="G593" s="397"/>
      <c r="H593" s="397"/>
      <c r="I593" s="397"/>
      <c r="J593" s="397">
        <v>1</v>
      </c>
      <c r="K593" s="397">
        <v>160</v>
      </c>
      <c r="L593" s="397"/>
      <c r="M593" s="397">
        <v>160</v>
      </c>
      <c r="N593" s="397"/>
      <c r="O593" s="397"/>
      <c r="P593" s="410"/>
      <c r="Q593" s="398"/>
    </row>
    <row r="594" spans="1:17" ht="14.4" customHeight="1" x14ac:dyDescent="0.3">
      <c r="A594" s="393" t="s">
        <v>3862</v>
      </c>
      <c r="B594" s="394" t="s">
        <v>3633</v>
      </c>
      <c r="C594" s="394" t="s">
        <v>3350</v>
      </c>
      <c r="D594" s="394" t="s">
        <v>3696</v>
      </c>
      <c r="E594" s="394" t="s">
        <v>3697</v>
      </c>
      <c r="F594" s="397"/>
      <c r="G594" s="397"/>
      <c r="H594" s="397"/>
      <c r="I594" s="397"/>
      <c r="J594" s="397">
        <v>1</v>
      </c>
      <c r="K594" s="397">
        <v>148</v>
      </c>
      <c r="L594" s="397"/>
      <c r="M594" s="397">
        <v>148</v>
      </c>
      <c r="N594" s="397"/>
      <c r="O594" s="397"/>
      <c r="P594" s="410"/>
      <c r="Q594" s="398"/>
    </row>
    <row r="595" spans="1:17" ht="14.4" customHeight="1" x14ac:dyDescent="0.3">
      <c r="A595" s="393" t="s">
        <v>3862</v>
      </c>
      <c r="B595" s="394" t="s">
        <v>3633</v>
      </c>
      <c r="C595" s="394" t="s">
        <v>3350</v>
      </c>
      <c r="D595" s="394" t="s">
        <v>3585</v>
      </c>
      <c r="E595" s="394" t="s">
        <v>3586</v>
      </c>
      <c r="F595" s="397">
        <v>1</v>
      </c>
      <c r="G595" s="397">
        <v>90</v>
      </c>
      <c r="H595" s="397">
        <v>1</v>
      </c>
      <c r="I595" s="397">
        <v>90</v>
      </c>
      <c r="J595" s="397"/>
      <c r="K595" s="397"/>
      <c r="L595" s="397"/>
      <c r="M595" s="397"/>
      <c r="N595" s="397"/>
      <c r="O595" s="397"/>
      <c r="P595" s="410"/>
      <c r="Q595" s="398"/>
    </row>
    <row r="596" spans="1:17" ht="14.4" customHeight="1" x14ac:dyDescent="0.3">
      <c r="A596" s="393" t="s">
        <v>3862</v>
      </c>
      <c r="B596" s="394" t="s">
        <v>3633</v>
      </c>
      <c r="C596" s="394" t="s">
        <v>3350</v>
      </c>
      <c r="D596" s="394" t="s">
        <v>3716</v>
      </c>
      <c r="E596" s="394" t="s">
        <v>3717</v>
      </c>
      <c r="F596" s="397"/>
      <c r="G596" s="397"/>
      <c r="H596" s="397"/>
      <c r="I596" s="397"/>
      <c r="J596" s="397"/>
      <c r="K596" s="397"/>
      <c r="L596" s="397"/>
      <c r="M596" s="397"/>
      <c r="N596" s="397">
        <v>22</v>
      </c>
      <c r="O596" s="397">
        <v>5104</v>
      </c>
      <c r="P596" s="410"/>
      <c r="Q596" s="398">
        <v>232</v>
      </c>
    </row>
    <row r="597" spans="1:17" ht="14.4" customHeight="1" x14ac:dyDescent="0.3">
      <c r="A597" s="393" t="s">
        <v>3862</v>
      </c>
      <c r="B597" s="394" t="s">
        <v>3633</v>
      </c>
      <c r="C597" s="394" t="s">
        <v>3350</v>
      </c>
      <c r="D597" s="394" t="s">
        <v>3587</v>
      </c>
      <c r="E597" s="394" t="s">
        <v>3588</v>
      </c>
      <c r="F597" s="397">
        <v>1</v>
      </c>
      <c r="G597" s="397">
        <v>110</v>
      </c>
      <c r="H597" s="397">
        <v>1</v>
      </c>
      <c r="I597" s="397">
        <v>110</v>
      </c>
      <c r="J597" s="397">
        <v>1</v>
      </c>
      <c r="K597" s="397">
        <v>111</v>
      </c>
      <c r="L597" s="397">
        <v>1.009090909090909</v>
      </c>
      <c r="M597" s="397">
        <v>111</v>
      </c>
      <c r="N597" s="397"/>
      <c r="O597" s="397"/>
      <c r="P597" s="410"/>
      <c r="Q597" s="398"/>
    </row>
    <row r="598" spans="1:17" ht="14.4" customHeight="1" x14ac:dyDescent="0.3">
      <c r="A598" s="393" t="s">
        <v>3862</v>
      </c>
      <c r="B598" s="394" t="s">
        <v>3633</v>
      </c>
      <c r="C598" s="394" t="s">
        <v>3350</v>
      </c>
      <c r="D598" s="394" t="s">
        <v>3734</v>
      </c>
      <c r="E598" s="394" t="s">
        <v>3735</v>
      </c>
      <c r="F598" s="397">
        <v>1</v>
      </c>
      <c r="G598" s="397">
        <v>951</v>
      </c>
      <c r="H598" s="397">
        <v>1</v>
      </c>
      <c r="I598" s="397">
        <v>951</v>
      </c>
      <c r="J598" s="397"/>
      <c r="K598" s="397"/>
      <c r="L598" s="397"/>
      <c r="M598" s="397"/>
      <c r="N598" s="397"/>
      <c r="O598" s="397"/>
      <c r="P598" s="410"/>
      <c r="Q598" s="398"/>
    </row>
    <row r="599" spans="1:17" ht="14.4" customHeight="1" x14ac:dyDescent="0.3">
      <c r="A599" s="393" t="s">
        <v>3862</v>
      </c>
      <c r="B599" s="394" t="s">
        <v>3633</v>
      </c>
      <c r="C599" s="394" t="s">
        <v>3350</v>
      </c>
      <c r="D599" s="394" t="s">
        <v>3595</v>
      </c>
      <c r="E599" s="394" t="s">
        <v>3594</v>
      </c>
      <c r="F599" s="397">
        <v>10</v>
      </c>
      <c r="G599" s="397">
        <v>6630</v>
      </c>
      <c r="H599" s="397">
        <v>1</v>
      </c>
      <c r="I599" s="397">
        <v>663</v>
      </c>
      <c r="J599" s="397">
        <v>6</v>
      </c>
      <c r="K599" s="397">
        <v>3990</v>
      </c>
      <c r="L599" s="397">
        <v>0.60180995475113119</v>
      </c>
      <c r="M599" s="397">
        <v>665</v>
      </c>
      <c r="N599" s="397">
        <v>3</v>
      </c>
      <c r="O599" s="397">
        <v>2004</v>
      </c>
      <c r="P599" s="410">
        <v>0.30226244343891401</v>
      </c>
      <c r="Q599" s="398">
        <v>668</v>
      </c>
    </row>
    <row r="600" spans="1:17" ht="14.4" customHeight="1" x14ac:dyDescent="0.3">
      <c r="A600" s="393" t="s">
        <v>3862</v>
      </c>
      <c r="B600" s="394" t="s">
        <v>3633</v>
      </c>
      <c r="C600" s="394" t="s">
        <v>3350</v>
      </c>
      <c r="D600" s="394" t="s">
        <v>3460</v>
      </c>
      <c r="E600" s="394" t="s">
        <v>3461</v>
      </c>
      <c r="F600" s="397">
        <v>2</v>
      </c>
      <c r="G600" s="397">
        <v>0</v>
      </c>
      <c r="H600" s="397"/>
      <c r="I600" s="397">
        <v>0</v>
      </c>
      <c r="J600" s="397"/>
      <c r="K600" s="397"/>
      <c r="L600" s="397"/>
      <c r="M600" s="397"/>
      <c r="N600" s="397"/>
      <c r="O600" s="397"/>
      <c r="P600" s="410"/>
      <c r="Q600" s="398"/>
    </row>
    <row r="601" spans="1:17" ht="14.4" customHeight="1" x14ac:dyDescent="0.3">
      <c r="A601" s="393" t="s">
        <v>3862</v>
      </c>
      <c r="B601" s="394" t="s">
        <v>3754</v>
      </c>
      <c r="C601" s="394" t="s">
        <v>3350</v>
      </c>
      <c r="D601" s="394" t="s">
        <v>3472</v>
      </c>
      <c r="E601" s="394" t="s">
        <v>3473</v>
      </c>
      <c r="F601" s="397"/>
      <c r="G601" s="397"/>
      <c r="H601" s="397"/>
      <c r="I601" s="397"/>
      <c r="J601" s="397"/>
      <c r="K601" s="397"/>
      <c r="L601" s="397"/>
      <c r="M601" s="397"/>
      <c r="N601" s="397">
        <v>0</v>
      </c>
      <c r="O601" s="397">
        <v>0</v>
      </c>
      <c r="P601" s="410"/>
      <c r="Q601" s="398"/>
    </row>
    <row r="602" spans="1:17" ht="14.4" customHeight="1" x14ac:dyDescent="0.3">
      <c r="A602" s="393" t="s">
        <v>3862</v>
      </c>
      <c r="B602" s="394" t="s">
        <v>3754</v>
      </c>
      <c r="C602" s="394" t="s">
        <v>3350</v>
      </c>
      <c r="D602" s="394" t="s">
        <v>3769</v>
      </c>
      <c r="E602" s="394" t="s">
        <v>3770</v>
      </c>
      <c r="F602" s="397">
        <v>2</v>
      </c>
      <c r="G602" s="397">
        <v>466</v>
      </c>
      <c r="H602" s="397">
        <v>1</v>
      </c>
      <c r="I602" s="397">
        <v>233</v>
      </c>
      <c r="J602" s="397">
        <v>1</v>
      </c>
      <c r="K602" s="397">
        <v>234</v>
      </c>
      <c r="L602" s="397">
        <v>0.50214592274678116</v>
      </c>
      <c r="M602" s="397">
        <v>234</v>
      </c>
      <c r="N602" s="397">
        <v>7</v>
      </c>
      <c r="O602" s="397">
        <v>1624</v>
      </c>
      <c r="P602" s="410">
        <v>3.484978540772532</v>
      </c>
      <c r="Q602" s="398">
        <v>232</v>
      </c>
    </row>
    <row r="603" spans="1:17" ht="14.4" customHeight="1" x14ac:dyDescent="0.3">
      <c r="A603" s="393" t="s">
        <v>3862</v>
      </c>
      <c r="B603" s="394" t="s">
        <v>3754</v>
      </c>
      <c r="C603" s="394" t="s">
        <v>3350</v>
      </c>
      <c r="D603" s="394" t="s">
        <v>3399</v>
      </c>
      <c r="E603" s="394" t="s">
        <v>3400</v>
      </c>
      <c r="F603" s="397"/>
      <c r="G603" s="397"/>
      <c r="H603" s="397"/>
      <c r="I603" s="397"/>
      <c r="J603" s="397"/>
      <c r="K603" s="397"/>
      <c r="L603" s="397"/>
      <c r="M603" s="397"/>
      <c r="N603" s="397">
        <v>1</v>
      </c>
      <c r="O603" s="397">
        <v>325</v>
      </c>
      <c r="P603" s="410"/>
      <c r="Q603" s="398">
        <v>325</v>
      </c>
    </row>
    <row r="604" spans="1:17" ht="14.4" customHeight="1" x14ac:dyDescent="0.3">
      <c r="A604" s="393" t="s">
        <v>3865</v>
      </c>
      <c r="B604" s="394" t="s">
        <v>3478</v>
      </c>
      <c r="C604" s="394" t="s">
        <v>3350</v>
      </c>
      <c r="D604" s="394" t="s">
        <v>3385</v>
      </c>
      <c r="E604" s="394" t="s">
        <v>3386</v>
      </c>
      <c r="F604" s="397"/>
      <c r="G604" s="397"/>
      <c r="H604" s="397"/>
      <c r="I604" s="397"/>
      <c r="J604" s="397">
        <v>1</v>
      </c>
      <c r="K604" s="397">
        <v>75</v>
      </c>
      <c r="L604" s="397"/>
      <c r="M604" s="397">
        <v>75</v>
      </c>
      <c r="N604" s="397"/>
      <c r="O604" s="397"/>
      <c r="P604" s="410"/>
      <c r="Q604" s="398"/>
    </row>
    <row r="605" spans="1:17" ht="14.4" customHeight="1" x14ac:dyDescent="0.3">
      <c r="A605" s="393" t="s">
        <v>3865</v>
      </c>
      <c r="B605" s="394" t="s">
        <v>3478</v>
      </c>
      <c r="C605" s="394" t="s">
        <v>3350</v>
      </c>
      <c r="D605" s="394" t="s">
        <v>3566</v>
      </c>
      <c r="E605" s="394" t="s">
        <v>3567</v>
      </c>
      <c r="F605" s="397"/>
      <c r="G605" s="397"/>
      <c r="H605" s="397"/>
      <c r="I605" s="397"/>
      <c r="J605" s="397">
        <v>1</v>
      </c>
      <c r="K605" s="397">
        <v>249</v>
      </c>
      <c r="L605" s="397"/>
      <c r="M605" s="397">
        <v>249</v>
      </c>
      <c r="N605" s="397"/>
      <c r="O605" s="397"/>
      <c r="P605" s="410"/>
      <c r="Q605" s="398"/>
    </row>
    <row r="606" spans="1:17" ht="14.4" customHeight="1" x14ac:dyDescent="0.3">
      <c r="A606" s="393" t="s">
        <v>3865</v>
      </c>
      <c r="B606" s="394" t="s">
        <v>3478</v>
      </c>
      <c r="C606" s="394" t="s">
        <v>3350</v>
      </c>
      <c r="D606" s="394" t="s">
        <v>3572</v>
      </c>
      <c r="E606" s="394" t="s">
        <v>3573</v>
      </c>
      <c r="F606" s="397"/>
      <c r="G606" s="397"/>
      <c r="H606" s="397"/>
      <c r="I606" s="397"/>
      <c r="J606" s="397">
        <v>1</v>
      </c>
      <c r="K606" s="397">
        <v>176</v>
      </c>
      <c r="L606" s="397"/>
      <c r="M606" s="397">
        <v>176</v>
      </c>
      <c r="N606" s="397"/>
      <c r="O606" s="397"/>
      <c r="P606" s="410"/>
      <c r="Q606" s="398"/>
    </row>
    <row r="607" spans="1:17" ht="14.4" customHeight="1" x14ac:dyDescent="0.3">
      <c r="A607" s="393" t="s">
        <v>3866</v>
      </c>
      <c r="B607" s="394" t="s">
        <v>3409</v>
      </c>
      <c r="C607" s="394" t="s">
        <v>3350</v>
      </c>
      <c r="D607" s="394" t="s">
        <v>3393</v>
      </c>
      <c r="E607" s="394" t="s">
        <v>3394</v>
      </c>
      <c r="F607" s="397"/>
      <c r="G607" s="397"/>
      <c r="H607" s="397"/>
      <c r="I607" s="397"/>
      <c r="J607" s="397">
        <v>1</v>
      </c>
      <c r="K607" s="397">
        <v>34</v>
      </c>
      <c r="L607" s="397"/>
      <c r="M607" s="397">
        <v>34</v>
      </c>
      <c r="N607" s="397">
        <v>1</v>
      </c>
      <c r="O607" s="397">
        <v>34</v>
      </c>
      <c r="P607" s="410"/>
      <c r="Q607" s="398">
        <v>34</v>
      </c>
    </row>
    <row r="608" spans="1:17" ht="14.4" customHeight="1" x14ac:dyDescent="0.3">
      <c r="A608" s="393" t="s">
        <v>3866</v>
      </c>
      <c r="B608" s="394" t="s">
        <v>3409</v>
      </c>
      <c r="C608" s="394" t="s">
        <v>3350</v>
      </c>
      <c r="D608" s="394" t="s">
        <v>3454</v>
      </c>
      <c r="E608" s="394" t="s">
        <v>3455</v>
      </c>
      <c r="F608" s="397">
        <v>7</v>
      </c>
      <c r="G608" s="397">
        <v>3017</v>
      </c>
      <c r="H608" s="397">
        <v>1</v>
      </c>
      <c r="I608" s="397">
        <v>431</v>
      </c>
      <c r="J608" s="397">
        <v>12</v>
      </c>
      <c r="K608" s="397">
        <v>5196</v>
      </c>
      <c r="L608" s="397">
        <v>1.7222406363937686</v>
      </c>
      <c r="M608" s="397">
        <v>433</v>
      </c>
      <c r="N608" s="397">
        <v>6</v>
      </c>
      <c r="O608" s="397">
        <v>1962</v>
      </c>
      <c r="P608" s="410">
        <v>0.65031488233344381</v>
      </c>
      <c r="Q608" s="398">
        <v>327</v>
      </c>
    </row>
    <row r="609" spans="1:17" ht="14.4" customHeight="1" x14ac:dyDescent="0.3">
      <c r="A609" s="393" t="s">
        <v>3866</v>
      </c>
      <c r="B609" s="394" t="s">
        <v>3409</v>
      </c>
      <c r="C609" s="394" t="s">
        <v>3350</v>
      </c>
      <c r="D609" s="394" t="s">
        <v>3456</v>
      </c>
      <c r="E609" s="394" t="s">
        <v>3457</v>
      </c>
      <c r="F609" s="397">
        <v>1</v>
      </c>
      <c r="G609" s="397">
        <v>216</v>
      </c>
      <c r="H609" s="397">
        <v>1</v>
      </c>
      <c r="I609" s="397">
        <v>216</v>
      </c>
      <c r="J609" s="397"/>
      <c r="K609" s="397"/>
      <c r="L609" s="397"/>
      <c r="M609" s="397"/>
      <c r="N609" s="397"/>
      <c r="O609" s="397"/>
      <c r="P609" s="410"/>
      <c r="Q609" s="398"/>
    </row>
    <row r="610" spans="1:17" ht="14.4" customHeight="1" x14ac:dyDescent="0.3">
      <c r="A610" s="393" t="s">
        <v>3866</v>
      </c>
      <c r="B610" s="394" t="s">
        <v>3409</v>
      </c>
      <c r="C610" s="394" t="s">
        <v>3350</v>
      </c>
      <c r="D610" s="394" t="s">
        <v>3460</v>
      </c>
      <c r="E610" s="394" t="s">
        <v>3461</v>
      </c>
      <c r="F610" s="397"/>
      <c r="G610" s="397"/>
      <c r="H610" s="397"/>
      <c r="I610" s="397"/>
      <c r="J610" s="397">
        <v>1</v>
      </c>
      <c r="K610" s="397">
        <v>0</v>
      </c>
      <c r="L610" s="397"/>
      <c r="M610" s="397">
        <v>0</v>
      </c>
      <c r="N610" s="397"/>
      <c r="O610" s="397"/>
      <c r="P610" s="410"/>
      <c r="Q610" s="398"/>
    </row>
    <row r="611" spans="1:17" ht="14.4" customHeight="1" x14ac:dyDescent="0.3">
      <c r="A611" s="393" t="s">
        <v>3866</v>
      </c>
      <c r="B611" s="394" t="s">
        <v>3462</v>
      </c>
      <c r="C611" s="394" t="s">
        <v>3350</v>
      </c>
      <c r="D611" s="394" t="s">
        <v>3474</v>
      </c>
      <c r="E611" s="394" t="s">
        <v>3475</v>
      </c>
      <c r="F611" s="397">
        <v>1</v>
      </c>
      <c r="G611" s="397">
        <v>325</v>
      </c>
      <c r="H611" s="397">
        <v>1</v>
      </c>
      <c r="I611" s="397">
        <v>325</v>
      </c>
      <c r="J611" s="397">
        <v>2</v>
      </c>
      <c r="K611" s="397">
        <v>654</v>
      </c>
      <c r="L611" s="397">
        <v>2.0123076923076924</v>
      </c>
      <c r="M611" s="397">
        <v>327</v>
      </c>
      <c r="N611" s="397">
        <v>1</v>
      </c>
      <c r="O611" s="397">
        <v>327</v>
      </c>
      <c r="P611" s="410">
        <v>1.0061538461538462</v>
      </c>
      <c r="Q611" s="398">
        <v>327</v>
      </c>
    </row>
    <row r="612" spans="1:17" ht="14.4" customHeight="1" x14ac:dyDescent="0.3">
      <c r="A612" s="393" t="s">
        <v>3866</v>
      </c>
      <c r="B612" s="394" t="s">
        <v>3478</v>
      </c>
      <c r="C612" s="394" t="s">
        <v>3541</v>
      </c>
      <c r="D612" s="394" t="s">
        <v>3542</v>
      </c>
      <c r="E612" s="394" t="s">
        <v>3543</v>
      </c>
      <c r="F612" s="397"/>
      <c r="G612" s="397"/>
      <c r="H612" s="397"/>
      <c r="I612" s="397"/>
      <c r="J612" s="397"/>
      <c r="K612" s="397"/>
      <c r="L612" s="397"/>
      <c r="M612" s="397"/>
      <c r="N612" s="397">
        <v>2</v>
      </c>
      <c r="O612" s="397">
        <v>3731.16</v>
      </c>
      <c r="P612" s="410"/>
      <c r="Q612" s="398">
        <v>1865.58</v>
      </c>
    </row>
    <row r="613" spans="1:17" ht="14.4" customHeight="1" x14ac:dyDescent="0.3">
      <c r="A613" s="393" t="s">
        <v>3866</v>
      </c>
      <c r="B613" s="394" t="s">
        <v>3478</v>
      </c>
      <c r="C613" s="394" t="s">
        <v>3350</v>
      </c>
      <c r="D613" s="394" t="s">
        <v>3554</v>
      </c>
      <c r="E613" s="394" t="s">
        <v>3555</v>
      </c>
      <c r="F613" s="397"/>
      <c r="G613" s="397"/>
      <c r="H613" s="397"/>
      <c r="I613" s="397"/>
      <c r="J613" s="397"/>
      <c r="K613" s="397"/>
      <c r="L613" s="397"/>
      <c r="M613" s="397"/>
      <c r="N613" s="397">
        <v>2</v>
      </c>
      <c r="O613" s="397">
        <v>388</v>
      </c>
      <c r="P613" s="410"/>
      <c r="Q613" s="398">
        <v>194</v>
      </c>
    </row>
    <row r="614" spans="1:17" ht="14.4" customHeight="1" x14ac:dyDescent="0.3">
      <c r="A614" s="393" t="s">
        <v>3866</v>
      </c>
      <c r="B614" s="394" t="s">
        <v>3478</v>
      </c>
      <c r="C614" s="394" t="s">
        <v>3350</v>
      </c>
      <c r="D614" s="394" t="s">
        <v>3558</v>
      </c>
      <c r="E614" s="394" t="s">
        <v>3559</v>
      </c>
      <c r="F614" s="397"/>
      <c r="G614" s="397"/>
      <c r="H614" s="397"/>
      <c r="I614" s="397"/>
      <c r="J614" s="397"/>
      <c r="K614" s="397"/>
      <c r="L614" s="397"/>
      <c r="M614" s="397"/>
      <c r="N614" s="397">
        <v>1</v>
      </c>
      <c r="O614" s="397">
        <v>185</v>
      </c>
      <c r="P614" s="410"/>
      <c r="Q614" s="398">
        <v>185</v>
      </c>
    </row>
    <row r="615" spans="1:17" ht="14.4" customHeight="1" x14ac:dyDescent="0.3">
      <c r="A615" s="393" t="s">
        <v>3866</v>
      </c>
      <c r="B615" s="394" t="s">
        <v>3478</v>
      </c>
      <c r="C615" s="394" t="s">
        <v>3350</v>
      </c>
      <c r="D615" s="394" t="s">
        <v>3393</v>
      </c>
      <c r="E615" s="394" t="s">
        <v>3394</v>
      </c>
      <c r="F615" s="397">
        <v>7</v>
      </c>
      <c r="G615" s="397">
        <v>238</v>
      </c>
      <c r="H615" s="397">
        <v>1</v>
      </c>
      <c r="I615" s="397">
        <v>34</v>
      </c>
      <c r="J615" s="397">
        <v>11</v>
      </c>
      <c r="K615" s="397">
        <v>374</v>
      </c>
      <c r="L615" s="397">
        <v>1.5714285714285714</v>
      </c>
      <c r="M615" s="397">
        <v>34</v>
      </c>
      <c r="N615" s="397">
        <v>7</v>
      </c>
      <c r="O615" s="397">
        <v>238</v>
      </c>
      <c r="P615" s="410">
        <v>1</v>
      </c>
      <c r="Q615" s="398">
        <v>34</v>
      </c>
    </row>
    <row r="616" spans="1:17" ht="14.4" customHeight="1" x14ac:dyDescent="0.3">
      <c r="A616" s="393" t="s">
        <v>3866</v>
      </c>
      <c r="B616" s="394" t="s">
        <v>3478</v>
      </c>
      <c r="C616" s="394" t="s">
        <v>3350</v>
      </c>
      <c r="D616" s="394" t="s">
        <v>3566</v>
      </c>
      <c r="E616" s="394" t="s">
        <v>3567</v>
      </c>
      <c r="F616" s="397">
        <v>7</v>
      </c>
      <c r="G616" s="397">
        <v>1736</v>
      </c>
      <c r="H616" s="397">
        <v>1</v>
      </c>
      <c r="I616" s="397">
        <v>248</v>
      </c>
      <c r="J616" s="397">
        <v>7</v>
      </c>
      <c r="K616" s="397">
        <v>1743</v>
      </c>
      <c r="L616" s="397">
        <v>1.0040322580645162</v>
      </c>
      <c r="M616" s="397">
        <v>249</v>
      </c>
      <c r="N616" s="397">
        <v>6</v>
      </c>
      <c r="O616" s="397">
        <v>1392</v>
      </c>
      <c r="P616" s="410">
        <v>0.8018433179723502</v>
      </c>
      <c r="Q616" s="398">
        <v>232</v>
      </c>
    </row>
    <row r="617" spans="1:17" ht="14.4" customHeight="1" x14ac:dyDescent="0.3">
      <c r="A617" s="393" t="s">
        <v>3866</v>
      </c>
      <c r="B617" s="394" t="s">
        <v>3478</v>
      </c>
      <c r="C617" s="394" t="s">
        <v>3350</v>
      </c>
      <c r="D617" s="394" t="s">
        <v>3399</v>
      </c>
      <c r="E617" s="394" t="s">
        <v>3400</v>
      </c>
      <c r="F617" s="397"/>
      <c r="G617" s="397"/>
      <c r="H617" s="397"/>
      <c r="I617" s="397"/>
      <c r="J617" s="397"/>
      <c r="K617" s="397"/>
      <c r="L617" s="397"/>
      <c r="M617" s="397"/>
      <c r="N617" s="397">
        <v>2</v>
      </c>
      <c r="O617" s="397">
        <v>650</v>
      </c>
      <c r="P617" s="410"/>
      <c r="Q617" s="398">
        <v>325</v>
      </c>
    </row>
    <row r="618" spans="1:17" ht="14.4" customHeight="1" x14ac:dyDescent="0.3">
      <c r="A618" s="393" t="s">
        <v>3866</v>
      </c>
      <c r="B618" s="394" t="s">
        <v>3478</v>
      </c>
      <c r="C618" s="394" t="s">
        <v>3350</v>
      </c>
      <c r="D618" s="394" t="s">
        <v>3610</v>
      </c>
      <c r="E618" s="394" t="s">
        <v>3611</v>
      </c>
      <c r="F618" s="397"/>
      <c r="G618" s="397"/>
      <c r="H618" s="397"/>
      <c r="I618" s="397"/>
      <c r="J618" s="397"/>
      <c r="K618" s="397"/>
      <c r="L618" s="397"/>
      <c r="M618" s="397"/>
      <c r="N618" s="397">
        <v>24</v>
      </c>
      <c r="O618" s="397">
        <v>2688</v>
      </c>
      <c r="P618" s="410"/>
      <c r="Q618" s="398">
        <v>112</v>
      </c>
    </row>
    <row r="619" spans="1:17" ht="14.4" customHeight="1" x14ac:dyDescent="0.3">
      <c r="A619" s="393" t="s">
        <v>3866</v>
      </c>
      <c r="B619" s="394" t="s">
        <v>3633</v>
      </c>
      <c r="C619" s="394" t="s">
        <v>3350</v>
      </c>
      <c r="D619" s="394" t="s">
        <v>3393</v>
      </c>
      <c r="E619" s="394" t="s">
        <v>3394</v>
      </c>
      <c r="F619" s="397"/>
      <c r="G619" s="397"/>
      <c r="H619" s="397"/>
      <c r="I619" s="397"/>
      <c r="J619" s="397"/>
      <c r="K619" s="397"/>
      <c r="L619" s="397"/>
      <c r="M619" s="397"/>
      <c r="N619" s="397">
        <v>1</v>
      </c>
      <c r="O619" s="397">
        <v>34</v>
      </c>
      <c r="P619" s="410"/>
      <c r="Q619" s="398">
        <v>34</v>
      </c>
    </row>
    <row r="620" spans="1:17" ht="14.4" customHeight="1" x14ac:dyDescent="0.3">
      <c r="A620" s="393" t="s">
        <v>3866</v>
      </c>
      <c r="B620" s="394" t="s">
        <v>3633</v>
      </c>
      <c r="C620" s="394" t="s">
        <v>3350</v>
      </c>
      <c r="D620" s="394" t="s">
        <v>3566</v>
      </c>
      <c r="E620" s="394" t="s">
        <v>3567</v>
      </c>
      <c r="F620" s="397">
        <v>1</v>
      </c>
      <c r="G620" s="397">
        <v>248</v>
      </c>
      <c r="H620" s="397">
        <v>1</v>
      </c>
      <c r="I620" s="397">
        <v>248</v>
      </c>
      <c r="J620" s="397">
        <v>4</v>
      </c>
      <c r="K620" s="397">
        <v>996</v>
      </c>
      <c r="L620" s="397">
        <v>4.0161290322580649</v>
      </c>
      <c r="M620" s="397">
        <v>249</v>
      </c>
      <c r="N620" s="397"/>
      <c r="O620" s="397"/>
      <c r="P620" s="410"/>
      <c r="Q620" s="398"/>
    </row>
    <row r="621" spans="1:17" ht="14.4" customHeight="1" x14ac:dyDescent="0.3">
      <c r="A621" s="393" t="s">
        <v>3867</v>
      </c>
      <c r="B621" s="394" t="s">
        <v>3409</v>
      </c>
      <c r="C621" s="394" t="s">
        <v>3350</v>
      </c>
      <c r="D621" s="394" t="s">
        <v>3393</v>
      </c>
      <c r="E621" s="394" t="s">
        <v>3394</v>
      </c>
      <c r="F621" s="397"/>
      <c r="G621" s="397"/>
      <c r="H621" s="397"/>
      <c r="I621" s="397"/>
      <c r="J621" s="397">
        <v>3</v>
      </c>
      <c r="K621" s="397">
        <v>102</v>
      </c>
      <c r="L621" s="397"/>
      <c r="M621" s="397">
        <v>34</v>
      </c>
      <c r="N621" s="397"/>
      <c r="O621" s="397"/>
      <c r="P621" s="410"/>
      <c r="Q621" s="398"/>
    </row>
    <row r="622" spans="1:17" ht="14.4" customHeight="1" x14ac:dyDescent="0.3">
      <c r="A622" s="393" t="s">
        <v>3867</v>
      </c>
      <c r="B622" s="394" t="s">
        <v>3409</v>
      </c>
      <c r="C622" s="394" t="s">
        <v>3350</v>
      </c>
      <c r="D622" s="394" t="s">
        <v>3454</v>
      </c>
      <c r="E622" s="394" t="s">
        <v>3455</v>
      </c>
      <c r="F622" s="397">
        <v>40</v>
      </c>
      <c r="G622" s="397">
        <v>17240</v>
      </c>
      <c r="H622" s="397">
        <v>1</v>
      </c>
      <c r="I622" s="397">
        <v>431</v>
      </c>
      <c r="J622" s="397">
        <v>40</v>
      </c>
      <c r="K622" s="397">
        <v>17320</v>
      </c>
      <c r="L622" s="397">
        <v>1.0046403712296983</v>
      </c>
      <c r="M622" s="397">
        <v>433</v>
      </c>
      <c r="N622" s="397">
        <v>23</v>
      </c>
      <c r="O622" s="397">
        <v>7521</v>
      </c>
      <c r="P622" s="410">
        <v>0.43625290023201857</v>
      </c>
      <c r="Q622" s="398">
        <v>327</v>
      </c>
    </row>
    <row r="623" spans="1:17" ht="14.4" customHeight="1" x14ac:dyDescent="0.3">
      <c r="A623" s="393" t="s">
        <v>3867</v>
      </c>
      <c r="B623" s="394" t="s">
        <v>3462</v>
      </c>
      <c r="C623" s="394" t="s">
        <v>3350</v>
      </c>
      <c r="D623" s="394" t="s">
        <v>3472</v>
      </c>
      <c r="E623" s="394" t="s">
        <v>3473</v>
      </c>
      <c r="F623" s="397"/>
      <c r="G623" s="397"/>
      <c r="H623" s="397"/>
      <c r="I623" s="397"/>
      <c r="J623" s="397"/>
      <c r="K623" s="397"/>
      <c r="L623" s="397"/>
      <c r="M623" s="397"/>
      <c r="N623" s="397">
        <v>2</v>
      </c>
      <c r="O623" s="397">
        <v>0</v>
      </c>
      <c r="P623" s="410"/>
      <c r="Q623" s="398">
        <v>0</v>
      </c>
    </row>
    <row r="624" spans="1:17" ht="14.4" customHeight="1" x14ac:dyDescent="0.3">
      <c r="A624" s="393" t="s">
        <v>3867</v>
      </c>
      <c r="B624" s="394" t="s">
        <v>3462</v>
      </c>
      <c r="C624" s="394" t="s">
        <v>3350</v>
      </c>
      <c r="D624" s="394" t="s">
        <v>3474</v>
      </c>
      <c r="E624" s="394" t="s">
        <v>3475</v>
      </c>
      <c r="F624" s="397">
        <v>9</v>
      </c>
      <c r="G624" s="397">
        <v>2925</v>
      </c>
      <c r="H624" s="397">
        <v>1</v>
      </c>
      <c r="I624" s="397">
        <v>325</v>
      </c>
      <c r="J624" s="397">
        <v>14</v>
      </c>
      <c r="K624" s="397">
        <v>4578</v>
      </c>
      <c r="L624" s="397">
        <v>1.5651282051282052</v>
      </c>
      <c r="M624" s="397">
        <v>327</v>
      </c>
      <c r="N624" s="397">
        <v>16</v>
      </c>
      <c r="O624" s="397">
        <v>5232</v>
      </c>
      <c r="P624" s="410">
        <v>1.7887179487179488</v>
      </c>
      <c r="Q624" s="398">
        <v>327</v>
      </c>
    </row>
    <row r="625" spans="1:17" ht="14.4" customHeight="1" x14ac:dyDescent="0.3">
      <c r="A625" s="393" t="s">
        <v>3867</v>
      </c>
      <c r="B625" s="394" t="s">
        <v>3478</v>
      </c>
      <c r="C625" s="394" t="s">
        <v>3350</v>
      </c>
      <c r="D625" s="394" t="s">
        <v>3554</v>
      </c>
      <c r="E625" s="394" t="s">
        <v>3555</v>
      </c>
      <c r="F625" s="397">
        <v>38</v>
      </c>
      <c r="G625" s="397">
        <v>7106</v>
      </c>
      <c r="H625" s="397">
        <v>1</v>
      </c>
      <c r="I625" s="397">
        <v>187</v>
      </c>
      <c r="J625" s="397">
        <v>36</v>
      </c>
      <c r="K625" s="397">
        <v>6948</v>
      </c>
      <c r="L625" s="397">
        <v>0.97776526878694059</v>
      </c>
      <c r="M625" s="397">
        <v>193</v>
      </c>
      <c r="N625" s="397">
        <v>39</v>
      </c>
      <c r="O625" s="397">
        <v>7566</v>
      </c>
      <c r="P625" s="410">
        <v>1.0647340275823247</v>
      </c>
      <c r="Q625" s="398">
        <v>194</v>
      </c>
    </row>
    <row r="626" spans="1:17" ht="14.4" customHeight="1" x14ac:dyDescent="0.3">
      <c r="A626" s="393" t="s">
        <v>3867</v>
      </c>
      <c r="B626" s="394" t="s">
        <v>3478</v>
      </c>
      <c r="C626" s="394" t="s">
        <v>3350</v>
      </c>
      <c r="D626" s="394" t="s">
        <v>3385</v>
      </c>
      <c r="E626" s="394" t="s">
        <v>3386</v>
      </c>
      <c r="F626" s="397">
        <v>3</v>
      </c>
      <c r="G626" s="397">
        <v>225</v>
      </c>
      <c r="H626" s="397">
        <v>1</v>
      </c>
      <c r="I626" s="397">
        <v>75</v>
      </c>
      <c r="J626" s="397">
        <v>2</v>
      </c>
      <c r="K626" s="397">
        <v>150</v>
      </c>
      <c r="L626" s="397">
        <v>0.66666666666666663</v>
      </c>
      <c r="M626" s="397">
        <v>75</v>
      </c>
      <c r="N626" s="397"/>
      <c r="O626" s="397"/>
      <c r="P626" s="410"/>
      <c r="Q626" s="398"/>
    </row>
    <row r="627" spans="1:17" ht="14.4" customHeight="1" x14ac:dyDescent="0.3">
      <c r="A627" s="393" t="s">
        <v>3867</v>
      </c>
      <c r="B627" s="394" t="s">
        <v>3478</v>
      </c>
      <c r="C627" s="394" t="s">
        <v>3350</v>
      </c>
      <c r="D627" s="394" t="s">
        <v>3389</v>
      </c>
      <c r="E627" s="394" t="s">
        <v>3390</v>
      </c>
      <c r="F627" s="397">
        <v>1</v>
      </c>
      <c r="G627" s="397">
        <v>58</v>
      </c>
      <c r="H627" s="397">
        <v>1</v>
      </c>
      <c r="I627" s="397">
        <v>58</v>
      </c>
      <c r="J627" s="397"/>
      <c r="K627" s="397"/>
      <c r="L627" s="397"/>
      <c r="M627" s="397"/>
      <c r="N627" s="397"/>
      <c r="O627" s="397"/>
      <c r="P627" s="410"/>
      <c r="Q627" s="398"/>
    </row>
    <row r="628" spans="1:17" ht="14.4" customHeight="1" x14ac:dyDescent="0.3">
      <c r="A628" s="393" t="s">
        <v>3867</v>
      </c>
      <c r="B628" s="394" t="s">
        <v>3478</v>
      </c>
      <c r="C628" s="394" t="s">
        <v>3350</v>
      </c>
      <c r="D628" s="394" t="s">
        <v>3393</v>
      </c>
      <c r="E628" s="394" t="s">
        <v>3394</v>
      </c>
      <c r="F628" s="397">
        <v>3</v>
      </c>
      <c r="G628" s="397">
        <v>102</v>
      </c>
      <c r="H628" s="397">
        <v>1</v>
      </c>
      <c r="I628" s="397">
        <v>34</v>
      </c>
      <c r="J628" s="397">
        <v>4</v>
      </c>
      <c r="K628" s="397">
        <v>136</v>
      </c>
      <c r="L628" s="397">
        <v>1.3333333333333333</v>
      </c>
      <c r="M628" s="397">
        <v>34</v>
      </c>
      <c r="N628" s="397">
        <v>7</v>
      </c>
      <c r="O628" s="397">
        <v>238</v>
      </c>
      <c r="P628" s="410">
        <v>2.3333333333333335</v>
      </c>
      <c r="Q628" s="398">
        <v>34</v>
      </c>
    </row>
    <row r="629" spans="1:17" ht="14.4" customHeight="1" x14ac:dyDescent="0.3">
      <c r="A629" s="393" t="s">
        <v>3867</v>
      </c>
      <c r="B629" s="394" t="s">
        <v>3478</v>
      </c>
      <c r="C629" s="394" t="s">
        <v>3350</v>
      </c>
      <c r="D629" s="394" t="s">
        <v>3566</v>
      </c>
      <c r="E629" s="394" t="s">
        <v>3567</v>
      </c>
      <c r="F629" s="397">
        <v>27</v>
      </c>
      <c r="G629" s="397">
        <v>6696</v>
      </c>
      <c r="H629" s="397">
        <v>1</v>
      </c>
      <c r="I629" s="397">
        <v>248</v>
      </c>
      <c r="J629" s="397">
        <v>27</v>
      </c>
      <c r="K629" s="397">
        <v>6723</v>
      </c>
      <c r="L629" s="397">
        <v>1.0040322580645162</v>
      </c>
      <c r="M629" s="397">
        <v>249</v>
      </c>
      <c r="N629" s="397">
        <v>27</v>
      </c>
      <c r="O629" s="397">
        <v>6264</v>
      </c>
      <c r="P629" s="410">
        <v>0.93548387096774188</v>
      </c>
      <c r="Q629" s="398">
        <v>232</v>
      </c>
    </row>
    <row r="630" spans="1:17" ht="14.4" customHeight="1" x14ac:dyDescent="0.3">
      <c r="A630" s="393" t="s">
        <v>3867</v>
      </c>
      <c r="B630" s="394" t="s">
        <v>3478</v>
      </c>
      <c r="C630" s="394" t="s">
        <v>3350</v>
      </c>
      <c r="D630" s="394" t="s">
        <v>3568</v>
      </c>
      <c r="E630" s="394" t="s">
        <v>3569</v>
      </c>
      <c r="F630" s="397">
        <v>1</v>
      </c>
      <c r="G630" s="397">
        <v>124</v>
      </c>
      <c r="H630" s="397">
        <v>1</v>
      </c>
      <c r="I630" s="397">
        <v>124</v>
      </c>
      <c r="J630" s="397"/>
      <c r="K630" s="397"/>
      <c r="L630" s="397"/>
      <c r="M630" s="397"/>
      <c r="N630" s="397"/>
      <c r="O630" s="397"/>
      <c r="P630" s="410"/>
      <c r="Q630" s="398"/>
    </row>
    <row r="631" spans="1:17" ht="14.4" customHeight="1" x14ac:dyDescent="0.3">
      <c r="A631" s="393" t="s">
        <v>3867</v>
      </c>
      <c r="B631" s="394" t="s">
        <v>3478</v>
      </c>
      <c r="C631" s="394" t="s">
        <v>3350</v>
      </c>
      <c r="D631" s="394" t="s">
        <v>3572</v>
      </c>
      <c r="E631" s="394" t="s">
        <v>3573</v>
      </c>
      <c r="F631" s="397">
        <v>1</v>
      </c>
      <c r="G631" s="397">
        <v>175</v>
      </c>
      <c r="H631" s="397">
        <v>1</v>
      </c>
      <c r="I631" s="397">
        <v>175</v>
      </c>
      <c r="J631" s="397">
        <v>1</v>
      </c>
      <c r="K631" s="397">
        <v>176</v>
      </c>
      <c r="L631" s="397">
        <v>1.0057142857142858</v>
      </c>
      <c r="M631" s="397">
        <v>176</v>
      </c>
      <c r="N631" s="397"/>
      <c r="O631" s="397"/>
      <c r="P631" s="410"/>
      <c r="Q631" s="398"/>
    </row>
    <row r="632" spans="1:17" ht="14.4" customHeight="1" x14ac:dyDescent="0.3">
      <c r="A632" s="393" t="s">
        <v>3867</v>
      </c>
      <c r="B632" s="394" t="s">
        <v>3478</v>
      </c>
      <c r="C632" s="394" t="s">
        <v>3350</v>
      </c>
      <c r="D632" s="394" t="s">
        <v>3591</v>
      </c>
      <c r="E632" s="394" t="s">
        <v>3592</v>
      </c>
      <c r="F632" s="397">
        <v>1</v>
      </c>
      <c r="G632" s="397">
        <v>409</v>
      </c>
      <c r="H632" s="397">
        <v>1</v>
      </c>
      <c r="I632" s="397">
        <v>409</v>
      </c>
      <c r="J632" s="397"/>
      <c r="K632" s="397"/>
      <c r="L632" s="397"/>
      <c r="M632" s="397"/>
      <c r="N632" s="397"/>
      <c r="O632" s="397"/>
      <c r="P632" s="410"/>
      <c r="Q632" s="398"/>
    </row>
    <row r="633" spans="1:17" ht="14.4" customHeight="1" x14ac:dyDescent="0.3">
      <c r="A633" s="393" t="s">
        <v>3867</v>
      </c>
      <c r="B633" s="394" t="s">
        <v>3478</v>
      </c>
      <c r="C633" s="394" t="s">
        <v>3350</v>
      </c>
      <c r="D633" s="394" t="s">
        <v>3399</v>
      </c>
      <c r="E633" s="394" t="s">
        <v>3400</v>
      </c>
      <c r="F633" s="397">
        <v>2</v>
      </c>
      <c r="G633" s="397">
        <v>646</v>
      </c>
      <c r="H633" s="397">
        <v>1</v>
      </c>
      <c r="I633" s="397">
        <v>323</v>
      </c>
      <c r="J633" s="397">
        <v>4</v>
      </c>
      <c r="K633" s="397">
        <v>1296</v>
      </c>
      <c r="L633" s="397">
        <v>2.0061919504643964</v>
      </c>
      <c r="M633" s="397">
        <v>324</v>
      </c>
      <c r="N633" s="397">
        <v>2</v>
      </c>
      <c r="O633" s="397">
        <v>650</v>
      </c>
      <c r="P633" s="410">
        <v>1.0061919504643964</v>
      </c>
      <c r="Q633" s="398">
        <v>325</v>
      </c>
    </row>
    <row r="634" spans="1:17" ht="14.4" customHeight="1" x14ac:dyDescent="0.3">
      <c r="A634" s="393" t="s">
        <v>3867</v>
      </c>
      <c r="B634" s="394" t="s">
        <v>3478</v>
      </c>
      <c r="C634" s="394" t="s">
        <v>3350</v>
      </c>
      <c r="D634" s="394" t="s">
        <v>3610</v>
      </c>
      <c r="E634" s="394" t="s">
        <v>3611</v>
      </c>
      <c r="F634" s="397">
        <v>6</v>
      </c>
      <c r="G634" s="397">
        <v>660</v>
      </c>
      <c r="H634" s="397">
        <v>1</v>
      </c>
      <c r="I634" s="397">
        <v>110</v>
      </c>
      <c r="J634" s="397">
        <v>35</v>
      </c>
      <c r="K634" s="397">
        <v>3885</v>
      </c>
      <c r="L634" s="397">
        <v>5.8863636363636367</v>
      </c>
      <c r="M634" s="397">
        <v>111</v>
      </c>
      <c r="N634" s="397">
        <v>40</v>
      </c>
      <c r="O634" s="397">
        <v>4480</v>
      </c>
      <c r="P634" s="410">
        <v>6.7878787878787881</v>
      </c>
      <c r="Q634" s="398">
        <v>112</v>
      </c>
    </row>
    <row r="635" spans="1:17" ht="14.4" customHeight="1" x14ac:dyDescent="0.3">
      <c r="A635" s="393" t="s">
        <v>3867</v>
      </c>
      <c r="B635" s="394" t="s">
        <v>3633</v>
      </c>
      <c r="C635" s="394" t="s">
        <v>3350</v>
      </c>
      <c r="D635" s="394" t="s">
        <v>3385</v>
      </c>
      <c r="E635" s="394" t="s">
        <v>3386</v>
      </c>
      <c r="F635" s="397">
        <v>2</v>
      </c>
      <c r="G635" s="397">
        <v>150</v>
      </c>
      <c r="H635" s="397">
        <v>1</v>
      </c>
      <c r="I635" s="397">
        <v>75</v>
      </c>
      <c r="J635" s="397">
        <v>1</v>
      </c>
      <c r="K635" s="397">
        <v>75</v>
      </c>
      <c r="L635" s="397">
        <v>0.5</v>
      </c>
      <c r="M635" s="397">
        <v>75</v>
      </c>
      <c r="N635" s="397"/>
      <c r="O635" s="397"/>
      <c r="P635" s="410"/>
      <c r="Q635" s="398"/>
    </row>
    <row r="636" spans="1:17" ht="14.4" customHeight="1" x14ac:dyDescent="0.3">
      <c r="A636" s="393" t="s">
        <v>3867</v>
      </c>
      <c r="B636" s="394" t="s">
        <v>3633</v>
      </c>
      <c r="C636" s="394" t="s">
        <v>3350</v>
      </c>
      <c r="D636" s="394" t="s">
        <v>3393</v>
      </c>
      <c r="E636" s="394" t="s">
        <v>3394</v>
      </c>
      <c r="F636" s="397">
        <v>1</v>
      </c>
      <c r="G636" s="397">
        <v>34</v>
      </c>
      <c r="H636" s="397">
        <v>1</v>
      </c>
      <c r="I636" s="397">
        <v>34</v>
      </c>
      <c r="J636" s="397">
        <v>1</v>
      </c>
      <c r="K636" s="397">
        <v>34</v>
      </c>
      <c r="L636" s="397">
        <v>1</v>
      </c>
      <c r="M636" s="397">
        <v>34</v>
      </c>
      <c r="N636" s="397"/>
      <c r="O636" s="397"/>
      <c r="P636" s="410"/>
      <c r="Q636" s="398"/>
    </row>
    <row r="637" spans="1:17" ht="14.4" customHeight="1" x14ac:dyDescent="0.3">
      <c r="A637" s="393" t="s">
        <v>3867</v>
      </c>
      <c r="B637" s="394" t="s">
        <v>3633</v>
      </c>
      <c r="C637" s="394" t="s">
        <v>3350</v>
      </c>
      <c r="D637" s="394" t="s">
        <v>3472</v>
      </c>
      <c r="E637" s="394" t="s">
        <v>3473</v>
      </c>
      <c r="F637" s="397"/>
      <c r="G637" s="397"/>
      <c r="H637" s="397"/>
      <c r="I637" s="397"/>
      <c r="J637" s="397"/>
      <c r="K637" s="397"/>
      <c r="L637" s="397"/>
      <c r="M637" s="397"/>
      <c r="N637" s="397">
        <v>0</v>
      </c>
      <c r="O637" s="397">
        <v>0</v>
      </c>
      <c r="P637" s="410"/>
      <c r="Q637" s="398"/>
    </row>
    <row r="638" spans="1:17" ht="14.4" customHeight="1" x14ac:dyDescent="0.3">
      <c r="A638" s="393" t="s">
        <v>3867</v>
      </c>
      <c r="B638" s="394" t="s">
        <v>3633</v>
      </c>
      <c r="C638" s="394" t="s">
        <v>3350</v>
      </c>
      <c r="D638" s="394" t="s">
        <v>3687</v>
      </c>
      <c r="E638" s="394" t="s">
        <v>3688</v>
      </c>
      <c r="F638" s="397">
        <v>1</v>
      </c>
      <c r="G638" s="397">
        <v>173</v>
      </c>
      <c r="H638" s="397">
        <v>1</v>
      </c>
      <c r="I638" s="397">
        <v>173</v>
      </c>
      <c r="J638" s="397">
        <v>1</v>
      </c>
      <c r="K638" s="397">
        <v>174</v>
      </c>
      <c r="L638" s="397">
        <v>1.0057803468208093</v>
      </c>
      <c r="M638" s="397">
        <v>174</v>
      </c>
      <c r="N638" s="397"/>
      <c r="O638" s="397"/>
      <c r="P638" s="410"/>
      <c r="Q638" s="398"/>
    </row>
    <row r="639" spans="1:17" ht="14.4" customHeight="1" x14ac:dyDescent="0.3">
      <c r="A639" s="393" t="s">
        <v>3867</v>
      </c>
      <c r="B639" s="394" t="s">
        <v>3633</v>
      </c>
      <c r="C639" s="394" t="s">
        <v>3350</v>
      </c>
      <c r="D639" s="394" t="s">
        <v>3566</v>
      </c>
      <c r="E639" s="394" t="s">
        <v>3567</v>
      </c>
      <c r="F639" s="397">
        <v>4</v>
      </c>
      <c r="G639" s="397">
        <v>992</v>
      </c>
      <c r="H639" s="397">
        <v>1</v>
      </c>
      <c r="I639" s="397">
        <v>248</v>
      </c>
      <c r="J639" s="397">
        <v>3</v>
      </c>
      <c r="K639" s="397">
        <v>747</v>
      </c>
      <c r="L639" s="397">
        <v>0.75302419354838712</v>
      </c>
      <c r="M639" s="397">
        <v>249</v>
      </c>
      <c r="N639" s="397"/>
      <c r="O639" s="397"/>
      <c r="P639" s="410"/>
      <c r="Q639" s="398"/>
    </row>
    <row r="640" spans="1:17" ht="14.4" customHeight="1" x14ac:dyDescent="0.3">
      <c r="A640" s="393" t="s">
        <v>3867</v>
      </c>
      <c r="B640" s="394" t="s">
        <v>3633</v>
      </c>
      <c r="C640" s="394" t="s">
        <v>3350</v>
      </c>
      <c r="D640" s="394" t="s">
        <v>3585</v>
      </c>
      <c r="E640" s="394" t="s">
        <v>3586</v>
      </c>
      <c r="F640" s="397"/>
      <c r="G640" s="397"/>
      <c r="H640" s="397"/>
      <c r="I640" s="397"/>
      <c r="J640" s="397"/>
      <c r="K640" s="397"/>
      <c r="L640" s="397"/>
      <c r="M640" s="397"/>
      <c r="N640" s="397">
        <v>2</v>
      </c>
      <c r="O640" s="397">
        <v>182</v>
      </c>
      <c r="P640" s="410"/>
      <c r="Q640" s="398">
        <v>91</v>
      </c>
    </row>
    <row r="641" spans="1:17" ht="14.4" customHeight="1" x14ac:dyDescent="0.3">
      <c r="A641" s="393" t="s">
        <v>3867</v>
      </c>
      <c r="B641" s="394" t="s">
        <v>3633</v>
      </c>
      <c r="C641" s="394" t="s">
        <v>3350</v>
      </c>
      <c r="D641" s="394" t="s">
        <v>3716</v>
      </c>
      <c r="E641" s="394" t="s">
        <v>3717</v>
      </c>
      <c r="F641" s="397"/>
      <c r="G641" s="397"/>
      <c r="H641" s="397"/>
      <c r="I641" s="397"/>
      <c r="J641" s="397"/>
      <c r="K641" s="397"/>
      <c r="L641" s="397"/>
      <c r="M641" s="397"/>
      <c r="N641" s="397">
        <v>2</v>
      </c>
      <c r="O641" s="397">
        <v>464</v>
      </c>
      <c r="P641" s="410"/>
      <c r="Q641" s="398">
        <v>232</v>
      </c>
    </row>
    <row r="642" spans="1:17" ht="14.4" customHeight="1" x14ac:dyDescent="0.3">
      <c r="A642" s="393" t="s">
        <v>3867</v>
      </c>
      <c r="B642" s="394" t="s">
        <v>3633</v>
      </c>
      <c r="C642" s="394" t="s">
        <v>3350</v>
      </c>
      <c r="D642" s="394" t="s">
        <v>3593</v>
      </c>
      <c r="E642" s="394" t="s">
        <v>3594</v>
      </c>
      <c r="F642" s="397">
        <v>1</v>
      </c>
      <c r="G642" s="397">
        <v>524</v>
      </c>
      <c r="H642" s="397">
        <v>1</v>
      </c>
      <c r="I642" s="397">
        <v>524</v>
      </c>
      <c r="J642" s="397"/>
      <c r="K642" s="397"/>
      <c r="L642" s="397"/>
      <c r="M642" s="397"/>
      <c r="N642" s="397"/>
      <c r="O642" s="397"/>
      <c r="P642" s="410"/>
      <c r="Q642" s="398"/>
    </row>
    <row r="643" spans="1:17" ht="14.4" customHeight="1" x14ac:dyDescent="0.3">
      <c r="A643" s="393" t="s">
        <v>3867</v>
      </c>
      <c r="B643" s="394" t="s">
        <v>3633</v>
      </c>
      <c r="C643" s="394" t="s">
        <v>3350</v>
      </c>
      <c r="D643" s="394" t="s">
        <v>3595</v>
      </c>
      <c r="E643" s="394" t="s">
        <v>3594</v>
      </c>
      <c r="F643" s="397">
        <v>1</v>
      </c>
      <c r="G643" s="397">
        <v>663</v>
      </c>
      <c r="H643" s="397">
        <v>1</v>
      </c>
      <c r="I643" s="397">
        <v>663</v>
      </c>
      <c r="J643" s="397"/>
      <c r="K643" s="397"/>
      <c r="L643" s="397"/>
      <c r="M643" s="397"/>
      <c r="N643" s="397"/>
      <c r="O643" s="397"/>
      <c r="P643" s="410"/>
      <c r="Q643" s="398"/>
    </row>
    <row r="644" spans="1:17" ht="14.4" customHeight="1" x14ac:dyDescent="0.3">
      <c r="A644" s="393" t="s">
        <v>3867</v>
      </c>
      <c r="B644" s="394" t="s">
        <v>3633</v>
      </c>
      <c r="C644" s="394" t="s">
        <v>3350</v>
      </c>
      <c r="D644" s="394" t="s">
        <v>3460</v>
      </c>
      <c r="E644" s="394" t="s">
        <v>3461</v>
      </c>
      <c r="F644" s="397"/>
      <c r="G644" s="397"/>
      <c r="H644" s="397"/>
      <c r="I644" s="397"/>
      <c r="J644" s="397">
        <v>1</v>
      </c>
      <c r="K644" s="397">
        <v>0</v>
      </c>
      <c r="L644" s="397"/>
      <c r="M644" s="397">
        <v>0</v>
      </c>
      <c r="N644" s="397"/>
      <c r="O644" s="397"/>
      <c r="P644" s="410"/>
      <c r="Q644" s="398"/>
    </row>
    <row r="645" spans="1:17" ht="14.4" customHeight="1" x14ac:dyDescent="0.3">
      <c r="A645" s="393" t="s">
        <v>3867</v>
      </c>
      <c r="B645" s="394" t="s">
        <v>3754</v>
      </c>
      <c r="C645" s="394" t="s">
        <v>3350</v>
      </c>
      <c r="D645" s="394" t="s">
        <v>3385</v>
      </c>
      <c r="E645" s="394" t="s">
        <v>3386</v>
      </c>
      <c r="F645" s="397">
        <v>1</v>
      </c>
      <c r="G645" s="397">
        <v>75</v>
      </c>
      <c r="H645" s="397">
        <v>1</v>
      </c>
      <c r="I645" s="397">
        <v>75</v>
      </c>
      <c r="J645" s="397"/>
      <c r="K645" s="397"/>
      <c r="L645" s="397"/>
      <c r="M645" s="397"/>
      <c r="N645" s="397"/>
      <c r="O645" s="397"/>
      <c r="P645" s="410"/>
      <c r="Q645" s="398"/>
    </row>
    <row r="646" spans="1:17" ht="14.4" customHeight="1" x14ac:dyDescent="0.3">
      <c r="A646" s="393" t="s">
        <v>3867</v>
      </c>
      <c r="B646" s="394" t="s">
        <v>3754</v>
      </c>
      <c r="C646" s="394" t="s">
        <v>3350</v>
      </c>
      <c r="D646" s="394" t="s">
        <v>3769</v>
      </c>
      <c r="E646" s="394" t="s">
        <v>3770</v>
      </c>
      <c r="F646" s="397">
        <v>9</v>
      </c>
      <c r="G646" s="397">
        <v>2097</v>
      </c>
      <c r="H646" s="397">
        <v>1</v>
      </c>
      <c r="I646" s="397">
        <v>233</v>
      </c>
      <c r="J646" s="397">
        <v>21</v>
      </c>
      <c r="K646" s="397">
        <v>4914</v>
      </c>
      <c r="L646" s="397">
        <v>2.3433476394849784</v>
      </c>
      <c r="M646" s="397">
        <v>234</v>
      </c>
      <c r="N646" s="397">
        <v>18</v>
      </c>
      <c r="O646" s="397">
        <v>4176</v>
      </c>
      <c r="P646" s="410">
        <v>1.9914163090128756</v>
      </c>
      <c r="Q646" s="398">
        <v>232</v>
      </c>
    </row>
    <row r="647" spans="1:17" ht="14.4" customHeight="1" x14ac:dyDescent="0.3">
      <c r="A647" s="393" t="s">
        <v>3867</v>
      </c>
      <c r="B647" s="394" t="s">
        <v>3754</v>
      </c>
      <c r="C647" s="394" t="s">
        <v>3350</v>
      </c>
      <c r="D647" s="394" t="s">
        <v>3399</v>
      </c>
      <c r="E647" s="394" t="s">
        <v>3400</v>
      </c>
      <c r="F647" s="397">
        <v>4</v>
      </c>
      <c r="G647" s="397">
        <v>1292</v>
      </c>
      <c r="H647" s="397">
        <v>1</v>
      </c>
      <c r="I647" s="397">
        <v>323</v>
      </c>
      <c r="J647" s="397">
        <v>2</v>
      </c>
      <c r="K647" s="397">
        <v>648</v>
      </c>
      <c r="L647" s="397">
        <v>0.50154798761609909</v>
      </c>
      <c r="M647" s="397">
        <v>324</v>
      </c>
      <c r="N647" s="397"/>
      <c r="O647" s="397"/>
      <c r="P647" s="410"/>
      <c r="Q647" s="398"/>
    </row>
    <row r="648" spans="1:17" ht="14.4" customHeight="1" x14ac:dyDescent="0.3">
      <c r="A648" s="393" t="s">
        <v>3867</v>
      </c>
      <c r="B648" s="394" t="s">
        <v>3754</v>
      </c>
      <c r="C648" s="394" t="s">
        <v>3350</v>
      </c>
      <c r="D648" s="394" t="s">
        <v>3787</v>
      </c>
      <c r="E648" s="394" t="s">
        <v>3788</v>
      </c>
      <c r="F648" s="397">
        <v>1</v>
      </c>
      <c r="G648" s="397">
        <v>1156</v>
      </c>
      <c r="H648" s="397">
        <v>1</v>
      </c>
      <c r="I648" s="397">
        <v>1156</v>
      </c>
      <c r="J648" s="397"/>
      <c r="K648" s="397"/>
      <c r="L648" s="397"/>
      <c r="M648" s="397"/>
      <c r="N648" s="397"/>
      <c r="O648" s="397"/>
      <c r="P648" s="410"/>
      <c r="Q648" s="398"/>
    </row>
    <row r="649" spans="1:17" ht="14.4" customHeight="1" x14ac:dyDescent="0.3">
      <c r="A649" s="393" t="s">
        <v>3868</v>
      </c>
      <c r="B649" s="394" t="s">
        <v>3633</v>
      </c>
      <c r="C649" s="394" t="s">
        <v>3350</v>
      </c>
      <c r="D649" s="394" t="s">
        <v>3393</v>
      </c>
      <c r="E649" s="394" t="s">
        <v>3394</v>
      </c>
      <c r="F649" s="397"/>
      <c r="G649" s="397"/>
      <c r="H649" s="397"/>
      <c r="I649" s="397"/>
      <c r="J649" s="397">
        <v>1</v>
      </c>
      <c r="K649" s="397">
        <v>34</v>
      </c>
      <c r="L649" s="397"/>
      <c r="M649" s="397">
        <v>34</v>
      </c>
      <c r="N649" s="397"/>
      <c r="O649" s="397"/>
      <c r="P649" s="410"/>
      <c r="Q649" s="398"/>
    </row>
    <row r="650" spans="1:17" ht="14.4" customHeight="1" x14ac:dyDescent="0.3">
      <c r="A650" s="393" t="s">
        <v>3868</v>
      </c>
      <c r="B650" s="394" t="s">
        <v>3633</v>
      </c>
      <c r="C650" s="394" t="s">
        <v>3350</v>
      </c>
      <c r="D650" s="394" t="s">
        <v>3566</v>
      </c>
      <c r="E650" s="394" t="s">
        <v>3567</v>
      </c>
      <c r="F650" s="397"/>
      <c r="G650" s="397"/>
      <c r="H650" s="397"/>
      <c r="I650" s="397"/>
      <c r="J650" s="397">
        <v>1</v>
      </c>
      <c r="K650" s="397">
        <v>249</v>
      </c>
      <c r="L650" s="397"/>
      <c r="M650" s="397">
        <v>249</v>
      </c>
      <c r="N650" s="397"/>
      <c r="O650" s="397"/>
      <c r="P650" s="410"/>
      <c r="Q650" s="398"/>
    </row>
    <row r="651" spans="1:17" ht="14.4" customHeight="1" x14ac:dyDescent="0.3">
      <c r="A651" s="393" t="s">
        <v>3869</v>
      </c>
      <c r="B651" s="394" t="s">
        <v>3409</v>
      </c>
      <c r="C651" s="394" t="s">
        <v>3350</v>
      </c>
      <c r="D651" s="394" t="s">
        <v>3454</v>
      </c>
      <c r="E651" s="394" t="s">
        <v>3455</v>
      </c>
      <c r="F651" s="397">
        <v>3</v>
      </c>
      <c r="G651" s="397">
        <v>1293</v>
      </c>
      <c r="H651" s="397">
        <v>1</v>
      </c>
      <c r="I651" s="397">
        <v>431</v>
      </c>
      <c r="J651" s="397">
        <v>2</v>
      </c>
      <c r="K651" s="397">
        <v>866</v>
      </c>
      <c r="L651" s="397">
        <v>0.66976024748646557</v>
      </c>
      <c r="M651" s="397">
        <v>433</v>
      </c>
      <c r="N651" s="397">
        <v>5</v>
      </c>
      <c r="O651" s="397">
        <v>1635</v>
      </c>
      <c r="P651" s="410">
        <v>1.2645011600928073</v>
      </c>
      <c r="Q651" s="398">
        <v>327</v>
      </c>
    </row>
    <row r="652" spans="1:17" ht="14.4" customHeight="1" x14ac:dyDescent="0.3">
      <c r="A652" s="393" t="s">
        <v>3869</v>
      </c>
      <c r="B652" s="394" t="s">
        <v>3462</v>
      </c>
      <c r="C652" s="394" t="s">
        <v>3350</v>
      </c>
      <c r="D652" s="394" t="s">
        <v>3474</v>
      </c>
      <c r="E652" s="394" t="s">
        <v>3475</v>
      </c>
      <c r="F652" s="397">
        <v>14</v>
      </c>
      <c r="G652" s="397">
        <v>4550</v>
      </c>
      <c r="H652" s="397">
        <v>1</v>
      </c>
      <c r="I652" s="397">
        <v>325</v>
      </c>
      <c r="J652" s="397">
        <v>5</v>
      </c>
      <c r="K652" s="397">
        <v>1635</v>
      </c>
      <c r="L652" s="397">
        <v>0.35934065934065934</v>
      </c>
      <c r="M652" s="397">
        <v>327</v>
      </c>
      <c r="N652" s="397">
        <v>9</v>
      </c>
      <c r="O652" s="397">
        <v>2943</v>
      </c>
      <c r="P652" s="410">
        <v>0.64681318681318678</v>
      </c>
      <c r="Q652" s="398">
        <v>327</v>
      </c>
    </row>
    <row r="653" spans="1:17" ht="14.4" customHeight="1" x14ac:dyDescent="0.3">
      <c r="A653" s="393" t="s">
        <v>3869</v>
      </c>
      <c r="B653" s="394" t="s">
        <v>3478</v>
      </c>
      <c r="C653" s="394" t="s">
        <v>3232</v>
      </c>
      <c r="D653" s="394" t="s">
        <v>3346</v>
      </c>
      <c r="E653" s="394" t="s">
        <v>3347</v>
      </c>
      <c r="F653" s="397">
        <v>0.1</v>
      </c>
      <c r="G653" s="397">
        <v>141.52000000000001</v>
      </c>
      <c r="H653" s="397">
        <v>1</v>
      </c>
      <c r="I653" s="397">
        <v>1415.2</v>
      </c>
      <c r="J653" s="397">
        <v>0.1</v>
      </c>
      <c r="K653" s="397">
        <v>75.03</v>
      </c>
      <c r="L653" s="397">
        <v>0.53017241379310343</v>
      </c>
      <c r="M653" s="397">
        <v>750.3</v>
      </c>
      <c r="N653" s="397"/>
      <c r="O653" s="397"/>
      <c r="P653" s="410"/>
      <c r="Q653" s="398"/>
    </row>
    <row r="654" spans="1:17" ht="14.4" customHeight="1" x14ac:dyDescent="0.3">
      <c r="A654" s="393" t="s">
        <v>3869</v>
      </c>
      <c r="B654" s="394" t="s">
        <v>3478</v>
      </c>
      <c r="C654" s="394" t="s">
        <v>3350</v>
      </c>
      <c r="D654" s="394" t="s">
        <v>3554</v>
      </c>
      <c r="E654" s="394" t="s">
        <v>3555</v>
      </c>
      <c r="F654" s="397">
        <v>23</v>
      </c>
      <c r="G654" s="397">
        <v>4301</v>
      </c>
      <c r="H654" s="397">
        <v>1</v>
      </c>
      <c r="I654" s="397">
        <v>187</v>
      </c>
      <c r="J654" s="397">
        <v>31</v>
      </c>
      <c r="K654" s="397">
        <v>5983</v>
      </c>
      <c r="L654" s="397">
        <v>1.3910718437572658</v>
      </c>
      <c r="M654" s="397">
        <v>193</v>
      </c>
      <c r="N654" s="397">
        <v>35</v>
      </c>
      <c r="O654" s="397">
        <v>6790</v>
      </c>
      <c r="P654" s="410">
        <v>1.5787026272959777</v>
      </c>
      <c r="Q654" s="398">
        <v>194</v>
      </c>
    </row>
    <row r="655" spans="1:17" ht="14.4" customHeight="1" x14ac:dyDescent="0.3">
      <c r="A655" s="393" t="s">
        <v>3869</v>
      </c>
      <c r="B655" s="394" t="s">
        <v>3478</v>
      </c>
      <c r="C655" s="394" t="s">
        <v>3350</v>
      </c>
      <c r="D655" s="394" t="s">
        <v>3385</v>
      </c>
      <c r="E655" s="394" t="s">
        <v>3386</v>
      </c>
      <c r="F655" s="397">
        <v>4</v>
      </c>
      <c r="G655" s="397">
        <v>300</v>
      </c>
      <c r="H655" s="397">
        <v>1</v>
      </c>
      <c r="I655" s="397">
        <v>75</v>
      </c>
      <c r="J655" s="397">
        <v>4</v>
      </c>
      <c r="K655" s="397">
        <v>300</v>
      </c>
      <c r="L655" s="397">
        <v>1</v>
      </c>
      <c r="M655" s="397">
        <v>75</v>
      </c>
      <c r="N655" s="397">
        <v>1</v>
      </c>
      <c r="O655" s="397">
        <v>81</v>
      </c>
      <c r="P655" s="410">
        <v>0.27</v>
      </c>
      <c r="Q655" s="398">
        <v>81</v>
      </c>
    </row>
    <row r="656" spans="1:17" ht="14.4" customHeight="1" x14ac:dyDescent="0.3">
      <c r="A656" s="393" t="s">
        <v>3869</v>
      </c>
      <c r="B656" s="394" t="s">
        <v>3478</v>
      </c>
      <c r="C656" s="394" t="s">
        <v>3350</v>
      </c>
      <c r="D656" s="394" t="s">
        <v>3393</v>
      </c>
      <c r="E656" s="394" t="s">
        <v>3394</v>
      </c>
      <c r="F656" s="397"/>
      <c r="G656" s="397"/>
      <c r="H656" s="397"/>
      <c r="I656" s="397"/>
      <c r="J656" s="397">
        <v>1</v>
      </c>
      <c r="K656" s="397">
        <v>34</v>
      </c>
      <c r="L656" s="397"/>
      <c r="M656" s="397">
        <v>34</v>
      </c>
      <c r="N656" s="397">
        <v>1</v>
      </c>
      <c r="O656" s="397">
        <v>34</v>
      </c>
      <c r="P656" s="410"/>
      <c r="Q656" s="398">
        <v>34</v>
      </c>
    </row>
    <row r="657" spans="1:17" ht="14.4" customHeight="1" x14ac:dyDescent="0.3">
      <c r="A657" s="393" t="s">
        <v>3869</v>
      </c>
      <c r="B657" s="394" t="s">
        <v>3478</v>
      </c>
      <c r="C657" s="394" t="s">
        <v>3350</v>
      </c>
      <c r="D657" s="394" t="s">
        <v>3566</v>
      </c>
      <c r="E657" s="394" t="s">
        <v>3567</v>
      </c>
      <c r="F657" s="397">
        <v>5</v>
      </c>
      <c r="G657" s="397">
        <v>1240</v>
      </c>
      <c r="H657" s="397">
        <v>1</v>
      </c>
      <c r="I657" s="397">
        <v>248</v>
      </c>
      <c r="J657" s="397">
        <v>6</v>
      </c>
      <c r="K657" s="397">
        <v>1494</v>
      </c>
      <c r="L657" s="397">
        <v>1.2048387096774194</v>
      </c>
      <c r="M657" s="397">
        <v>249</v>
      </c>
      <c r="N657" s="397">
        <v>9</v>
      </c>
      <c r="O657" s="397">
        <v>2088</v>
      </c>
      <c r="P657" s="410">
        <v>1.6838709677419355</v>
      </c>
      <c r="Q657" s="398">
        <v>232</v>
      </c>
    </row>
    <row r="658" spans="1:17" ht="14.4" customHeight="1" x14ac:dyDescent="0.3">
      <c r="A658" s="393" t="s">
        <v>3869</v>
      </c>
      <c r="B658" s="394" t="s">
        <v>3478</v>
      </c>
      <c r="C658" s="394" t="s">
        <v>3350</v>
      </c>
      <c r="D658" s="394" t="s">
        <v>3568</v>
      </c>
      <c r="E658" s="394" t="s">
        <v>3569</v>
      </c>
      <c r="F658" s="397">
        <v>1</v>
      </c>
      <c r="G658" s="397">
        <v>124</v>
      </c>
      <c r="H658" s="397">
        <v>1</v>
      </c>
      <c r="I658" s="397">
        <v>124</v>
      </c>
      <c r="J658" s="397"/>
      <c r="K658" s="397"/>
      <c r="L658" s="397"/>
      <c r="M658" s="397"/>
      <c r="N658" s="397"/>
      <c r="O658" s="397"/>
      <c r="P658" s="410"/>
      <c r="Q658" s="398"/>
    </row>
    <row r="659" spans="1:17" ht="14.4" customHeight="1" x14ac:dyDescent="0.3">
      <c r="A659" s="393" t="s">
        <v>3869</v>
      </c>
      <c r="B659" s="394" t="s">
        <v>3478</v>
      </c>
      <c r="C659" s="394" t="s">
        <v>3350</v>
      </c>
      <c r="D659" s="394" t="s">
        <v>3581</v>
      </c>
      <c r="E659" s="394" t="s">
        <v>3582</v>
      </c>
      <c r="F659" s="397"/>
      <c r="G659" s="397"/>
      <c r="H659" s="397"/>
      <c r="I659" s="397"/>
      <c r="J659" s="397">
        <v>1</v>
      </c>
      <c r="K659" s="397">
        <v>123</v>
      </c>
      <c r="L659" s="397"/>
      <c r="M659" s="397">
        <v>123</v>
      </c>
      <c r="N659" s="397"/>
      <c r="O659" s="397"/>
      <c r="P659" s="410"/>
      <c r="Q659" s="398"/>
    </row>
    <row r="660" spans="1:17" ht="14.4" customHeight="1" x14ac:dyDescent="0.3">
      <c r="A660" s="393" t="s">
        <v>3869</v>
      </c>
      <c r="B660" s="394" t="s">
        <v>3478</v>
      </c>
      <c r="C660" s="394" t="s">
        <v>3350</v>
      </c>
      <c r="D660" s="394" t="s">
        <v>3585</v>
      </c>
      <c r="E660" s="394" t="s">
        <v>3586</v>
      </c>
      <c r="F660" s="397"/>
      <c r="G660" s="397"/>
      <c r="H660" s="397"/>
      <c r="I660" s="397"/>
      <c r="J660" s="397">
        <v>1</v>
      </c>
      <c r="K660" s="397">
        <v>91</v>
      </c>
      <c r="L660" s="397"/>
      <c r="M660" s="397">
        <v>91</v>
      </c>
      <c r="N660" s="397"/>
      <c r="O660" s="397"/>
      <c r="P660" s="410"/>
      <c r="Q660" s="398"/>
    </row>
    <row r="661" spans="1:17" ht="14.4" customHeight="1" x14ac:dyDescent="0.3">
      <c r="A661" s="393" t="s">
        <v>3869</v>
      </c>
      <c r="B661" s="394" t="s">
        <v>3478</v>
      </c>
      <c r="C661" s="394" t="s">
        <v>3350</v>
      </c>
      <c r="D661" s="394" t="s">
        <v>3589</v>
      </c>
      <c r="E661" s="394" t="s">
        <v>3590</v>
      </c>
      <c r="F661" s="397"/>
      <c r="G661" s="397"/>
      <c r="H661" s="397"/>
      <c r="I661" s="397"/>
      <c r="J661" s="397">
        <v>1</v>
      </c>
      <c r="K661" s="397">
        <v>221</v>
      </c>
      <c r="L661" s="397"/>
      <c r="M661" s="397">
        <v>221</v>
      </c>
      <c r="N661" s="397"/>
      <c r="O661" s="397"/>
      <c r="P661" s="410"/>
      <c r="Q661" s="398"/>
    </row>
    <row r="662" spans="1:17" ht="14.4" customHeight="1" x14ac:dyDescent="0.3">
      <c r="A662" s="393" t="s">
        <v>3869</v>
      </c>
      <c r="B662" s="394" t="s">
        <v>3478</v>
      </c>
      <c r="C662" s="394" t="s">
        <v>3350</v>
      </c>
      <c r="D662" s="394" t="s">
        <v>3595</v>
      </c>
      <c r="E662" s="394" t="s">
        <v>3594</v>
      </c>
      <c r="F662" s="397">
        <v>4</v>
      </c>
      <c r="G662" s="397">
        <v>2652</v>
      </c>
      <c r="H662" s="397">
        <v>1</v>
      </c>
      <c r="I662" s="397">
        <v>663</v>
      </c>
      <c r="J662" s="397">
        <v>3</v>
      </c>
      <c r="K662" s="397">
        <v>1995</v>
      </c>
      <c r="L662" s="397">
        <v>0.75226244343891402</v>
      </c>
      <c r="M662" s="397">
        <v>665</v>
      </c>
      <c r="N662" s="397">
        <v>2</v>
      </c>
      <c r="O662" s="397">
        <v>1336</v>
      </c>
      <c r="P662" s="410">
        <v>0.5037707390648567</v>
      </c>
      <c r="Q662" s="398">
        <v>668</v>
      </c>
    </row>
    <row r="663" spans="1:17" ht="14.4" customHeight="1" x14ac:dyDescent="0.3">
      <c r="A663" s="393" t="s">
        <v>3869</v>
      </c>
      <c r="B663" s="394" t="s">
        <v>3478</v>
      </c>
      <c r="C663" s="394" t="s">
        <v>3350</v>
      </c>
      <c r="D663" s="394" t="s">
        <v>3399</v>
      </c>
      <c r="E663" s="394" t="s">
        <v>3400</v>
      </c>
      <c r="F663" s="397">
        <v>5</v>
      </c>
      <c r="G663" s="397">
        <v>1615</v>
      </c>
      <c r="H663" s="397">
        <v>1</v>
      </c>
      <c r="I663" s="397">
        <v>323</v>
      </c>
      <c r="J663" s="397">
        <v>3</v>
      </c>
      <c r="K663" s="397">
        <v>972</v>
      </c>
      <c r="L663" s="397">
        <v>0.60185758513931886</v>
      </c>
      <c r="M663" s="397">
        <v>324</v>
      </c>
      <c r="N663" s="397">
        <v>3</v>
      </c>
      <c r="O663" s="397">
        <v>975</v>
      </c>
      <c r="P663" s="410">
        <v>0.60371517027863775</v>
      </c>
      <c r="Q663" s="398">
        <v>325</v>
      </c>
    </row>
    <row r="664" spans="1:17" ht="14.4" customHeight="1" x14ac:dyDescent="0.3">
      <c r="A664" s="393" t="s">
        <v>3869</v>
      </c>
      <c r="B664" s="394" t="s">
        <v>3478</v>
      </c>
      <c r="C664" s="394" t="s">
        <v>3350</v>
      </c>
      <c r="D664" s="394" t="s">
        <v>3610</v>
      </c>
      <c r="E664" s="394" t="s">
        <v>3611</v>
      </c>
      <c r="F664" s="397">
        <v>43</v>
      </c>
      <c r="G664" s="397">
        <v>4730</v>
      </c>
      <c r="H664" s="397">
        <v>1</v>
      </c>
      <c r="I664" s="397">
        <v>110</v>
      </c>
      <c r="J664" s="397">
        <v>51</v>
      </c>
      <c r="K664" s="397">
        <v>5661</v>
      </c>
      <c r="L664" s="397">
        <v>1.1968287526427062</v>
      </c>
      <c r="M664" s="397">
        <v>111</v>
      </c>
      <c r="N664" s="397">
        <v>50</v>
      </c>
      <c r="O664" s="397">
        <v>5600</v>
      </c>
      <c r="P664" s="410">
        <v>1.1839323467230445</v>
      </c>
      <c r="Q664" s="398">
        <v>112</v>
      </c>
    </row>
    <row r="665" spans="1:17" ht="14.4" customHeight="1" x14ac:dyDescent="0.3">
      <c r="A665" s="393" t="s">
        <v>3869</v>
      </c>
      <c r="B665" s="394" t="s">
        <v>3478</v>
      </c>
      <c r="C665" s="394" t="s">
        <v>3350</v>
      </c>
      <c r="D665" s="394" t="s">
        <v>3616</v>
      </c>
      <c r="E665" s="394" t="s">
        <v>3617</v>
      </c>
      <c r="F665" s="397">
        <v>5</v>
      </c>
      <c r="G665" s="397">
        <v>3375</v>
      </c>
      <c r="H665" s="397">
        <v>1</v>
      </c>
      <c r="I665" s="397">
        <v>675</v>
      </c>
      <c r="J665" s="397"/>
      <c r="K665" s="397"/>
      <c r="L665" s="397"/>
      <c r="M665" s="397"/>
      <c r="N665" s="397"/>
      <c r="O665" s="397"/>
      <c r="P665" s="410"/>
      <c r="Q665" s="398"/>
    </row>
    <row r="666" spans="1:17" ht="14.4" customHeight="1" x14ac:dyDescent="0.3">
      <c r="A666" s="393" t="s">
        <v>3869</v>
      </c>
      <c r="B666" s="394" t="s">
        <v>3478</v>
      </c>
      <c r="C666" s="394" t="s">
        <v>3350</v>
      </c>
      <c r="D666" s="394" t="s">
        <v>3618</v>
      </c>
      <c r="E666" s="394" t="s">
        <v>3619</v>
      </c>
      <c r="F666" s="397">
        <v>5</v>
      </c>
      <c r="G666" s="397">
        <v>400</v>
      </c>
      <c r="H666" s="397">
        <v>1</v>
      </c>
      <c r="I666" s="397">
        <v>80</v>
      </c>
      <c r="J666" s="397"/>
      <c r="K666" s="397"/>
      <c r="L666" s="397"/>
      <c r="M666" s="397"/>
      <c r="N666" s="397"/>
      <c r="O666" s="397"/>
      <c r="P666" s="410"/>
      <c r="Q666" s="398"/>
    </row>
    <row r="667" spans="1:17" ht="14.4" customHeight="1" x14ac:dyDescent="0.3">
      <c r="A667" s="393" t="s">
        <v>3869</v>
      </c>
      <c r="B667" s="394" t="s">
        <v>3478</v>
      </c>
      <c r="C667" s="394" t="s">
        <v>3350</v>
      </c>
      <c r="D667" s="394" t="s">
        <v>3620</v>
      </c>
      <c r="E667" s="394" t="s">
        <v>3621</v>
      </c>
      <c r="F667" s="397">
        <v>2</v>
      </c>
      <c r="G667" s="397">
        <v>664</v>
      </c>
      <c r="H667" s="397">
        <v>1</v>
      </c>
      <c r="I667" s="397">
        <v>332</v>
      </c>
      <c r="J667" s="397">
        <v>4</v>
      </c>
      <c r="K667" s="397">
        <v>1332</v>
      </c>
      <c r="L667" s="397">
        <v>2.0060240963855422</v>
      </c>
      <c r="M667" s="397">
        <v>333</v>
      </c>
      <c r="N667" s="397">
        <v>1</v>
      </c>
      <c r="O667" s="397">
        <v>335</v>
      </c>
      <c r="P667" s="410">
        <v>0.50451807228915657</v>
      </c>
      <c r="Q667" s="398">
        <v>335</v>
      </c>
    </row>
    <row r="668" spans="1:17" ht="14.4" customHeight="1" x14ac:dyDescent="0.3">
      <c r="A668" s="393" t="s">
        <v>3869</v>
      </c>
      <c r="B668" s="394" t="s">
        <v>3478</v>
      </c>
      <c r="C668" s="394" t="s">
        <v>3350</v>
      </c>
      <c r="D668" s="394" t="s">
        <v>3622</v>
      </c>
      <c r="E668" s="394" t="s">
        <v>3623</v>
      </c>
      <c r="F668" s="397">
        <v>1</v>
      </c>
      <c r="G668" s="397">
        <v>603</v>
      </c>
      <c r="H668" s="397">
        <v>1</v>
      </c>
      <c r="I668" s="397">
        <v>603</v>
      </c>
      <c r="J668" s="397"/>
      <c r="K668" s="397"/>
      <c r="L668" s="397"/>
      <c r="M668" s="397"/>
      <c r="N668" s="397"/>
      <c r="O668" s="397"/>
      <c r="P668" s="410"/>
      <c r="Q668" s="398"/>
    </row>
    <row r="669" spans="1:17" ht="14.4" customHeight="1" x14ac:dyDescent="0.3">
      <c r="A669" s="393" t="s">
        <v>3869</v>
      </c>
      <c r="B669" s="394" t="s">
        <v>3478</v>
      </c>
      <c r="C669" s="394" t="s">
        <v>3350</v>
      </c>
      <c r="D669" s="394" t="s">
        <v>3625</v>
      </c>
      <c r="E669" s="394" t="s">
        <v>3626</v>
      </c>
      <c r="F669" s="397">
        <v>1</v>
      </c>
      <c r="G669" s="397">
        <v>171</v>
      </c>
      <c r="H669" s="397">
        <v>1</v>
      </c>
      <c r="I669" s="397">
        <v>171</v>
      </c>
      <c r="J669" s="397"/>
      <c r="K669" s="397"/>
      <c r="L669" s="397"/>
      <c r="M669" s="397"/>
      <c r="N669" s="397"/>
      <c r="O669" s="397"/>
      <c r="P669" s="410"/>
      <c r="Q669" s="398"/>
    </row>
    <row r="670" spans="1:17" ht="14.4" customHeight="1" x14ac:dyDescent="0.3">
      <c r="A670" s="393" t="s">
        <v>3869</v>
      </c>
      <c r="B670" s="394" t="s">
        <v>3478</v>
      </c>
      <c r="C670" s="394" t="s">
        <v>3350</v>
      </c>
      <c r="D670" s="394" t="s">
        <v>3629</v>
      </c>
      <c r="E670" s="394" t="s">
        <v>3630</v>
      </c>
      <c r="F670" s="397">
        <v>2</v>
      </c>
      <c r="G670" s="397">
        <v>0</v>
      </c>
      <c r="H670" s="397"/>
      <c r="I670" s="397">
        <v>0</v>
      </c>
      <c r="J670" s="397">
        <v>1</v>
      </c>
      <c r="K670" s="397">
        <v>0</v>
      </c>
      <c r="L670" s="397"/>
      <c r="M670" s="397">
        <v>0</v>
      </c>
      <c r="N670" s="397"/>
      <c r="O670" s="397"/>
      <c r="P670" s="410"/>
      <c r="Q670" s="398"/>
    </row>
    <row r="671" spans="1:17" ht="14.4" customHeight="1" x14ac:dyDescent="0.3">
      <c r="A671" s="393" t="s">
        <v>3869</v>
      </c>
      <c r="B671" s="394" t="s">
        <v>3633</v>
      </c>
      <c r="C671" s="394" t="s">
        <v>3232</v>
      </c>
      <c r="D671" s="394" t="s">
        <v>3651</v>
      </c>
      <c r="E671" s="394" t="s">
        <v>3347</v>
      </c>
      <c r="F671" s="397"/>
      <c r="G671" s="397"/>
      <c r="H671" s="397"/>
      <c r="I671" s="397"/>
      <c r="J671" s="397">
        <v>1</v>
      </c>
      <c r="K671" s="397">
        <v>138.1</v>
      </c>
      <c r="L671" s="397"/>
      <c r="M671" s="397">
        <v>138.1</v>
      </c>
      <c r="N671" s="397"/>
      <c r="O671" s="397"/>
      <c r="P671" s="410"/>
      <c r="Q671" s="398"/>
    </row>
    <row r="672" spans="1:17" ht="14.4" customHeight="1" x14ac:dyDescent="0.3">
      <c r="A672" s="393" t="s">
        <v>3869</v>
      </c>
      <c r="B672" s="394" t="s">
        <v>3633</v>
      </c>
      <c r="C672" s="394" t="s">
        <v>3350</v>
      </c>
      <c r="D672" s="394" t="s">
        <v>3385</v>
      </c>
      <c r="E672" s="394" t="s">
        <v>3386</v>
      </c>
      <c r="F672" s="397">
        <v>1</v>
      </c>
      <c r="G672" s="397">
        <v>75</v>
      </c>
      <c r="H672" s="397">
        <v>1</v>
      </c>
      <c r="I672" s="397">
        <v>75</v>
      </c>
      <c r="J672" s="397">
        <v>1</v>
      </c>
      <c r="K672" s="397">
        <v>75</v>
      </c>
      <c r="L672" s="397">
        <v>1</v>
      </c>
      <c r="M672" s="397">
        <v>75</v>
      </c>
      <c r="N672" s="397">
        <v>2</v>
      </c>
      <c r="O672" s="397">
        <v>162</v>
      </c>
      <c r="P672" s="410">
        <v>2.16</v>
      </c>
      <c r="Q672" s="398">
        <v>81</v>
      </c>
    </row>
    <row r="673" spans="1:17" ht="14.4" customHeight="1" x14ac:dyDescent="0.3">
      <c r="A673" s="393" t="s">
        <v>3869</v>
      </c>
      <c r="B673" s="394" t="s">
        <v>3633</v>
      </c>
      <c r="C673" s="394" t="s">
        <v>3350</v>
      </c>
      <c r="D673" s="394" t="s">
        <v>3687</v>
      </c>
      <c r="E673" s="394" t="s">
        <v>3688</v>
      </c>
      <c r="F673" s="397">
        <v>7</v>
      </c>
      <c r="G673" s="397">
        <v>1211</v>
      </c>
      <c r="H673" s="397">
        <v>1</v>
      </c>
      <c r="I673" s="397">
        <v>173</v>
      </c>
      <c r="J673" s="397">
        <v>5</v>
      </c>
      <c r="K673" s="397">
        <v>870</v>
      </c>
      <c r="L673" s="397">
        <v>0.7184145334434352</v>
      </c>
      <c r="M673" s="397">
        <v>174</v>
      </c>
      <c r="N673" s="397"/>
      <c r="O673" s="397"/>
      <c r="P673" s="410"/>
      <c r="Q673" s="398"/>
    </row>
    <row r="674" spans="1:17" ht="14.4" customHeight="1" x14ac:dyDescent="0.3">
      <c r="A674" s="393" t="s">
        <v>3869</v>
      </c>
      <c r="B674" s="394" t="s">
        <v>3633</v>
      </c>
      <c r="C674" s="394" t="s">
        <v>3350</v>
      </c>
      <c r="D674" s="394" t="s">
        <v>3566</v>
      </c>
      <c r="E674" s="394" t="s">
        <v>3567</v>
      </c>
      <c r="F674" s="397">
        <v>12</v>
      </c>
      <c r="G674" s="397">
        <v>2976</v>
      </c>
      <c r="H674" s="397">
        <v>1</v>
      </c>
      <c r="I674" s="397">
        <v>248</v>
      </c>
      <c r="J674" s="397">
        <v>9</v>
      </c>
      <c r="K674" s="397">
        <v>2241</v>
      </c>
      <c r="L674" s="397">
        <v>0.75302419354838712</v>
      </c>
      <c r="M674" s="397">
        <v>249</v>
      </c>
      <c r="N674" s="397">
        <v>1</v>
      </c>
      <c r="O674" s="397">
        <v>232</v>
      </c>
      <c r="P674" s="410">
        <v>7.7956989247311828E-2</v>
      </c>
      <c r="Q674" s="398">
        <v>232</v>
      </c>
    </row>
    <row r="675" spans="1:17" ht="14.4" customHeight="1" x14ac:dyDescent="0.3">
      <c r="A675" s="393" t="s">
        <v>3869</v>
      </c>
      <c r="B675" s="394" t="s">
        <v>3633</v>
      </c>
      <c r="C675" s="394" t="s">
        <v>3350</v>
      </c>
      <c r="D675" s="394" t="s">
        <v>3585</v>
      </c>
      <c r="E675" s="394" t="s">
        <v>3586</v>
      </c>
      <c r="F675" s="397">
        <v>1</v>
      </c>
      <c r="G675" s="397">
        <v>90</v>
      </c>
      <c r="H675" s="397">
        <v>1</v>
      </c>
      <c r="I675" s="397">
        <v>90</v>
      </c>
      <c r="J675" s="397"/>
      <c r="K675" s="397"/>
      <c r="L675" s="397"/>
      <c r="M675" s="397"/>
      <c r="N675" s="397"/>
      <c r="O675" s="397"/>
      <c r="P675" s="410"/>
      <c r="Q675" s="398"/>
    </row>
    <row r="676" spans="1:17" ht="14.4" customHeight="1" x14ac:dyDescent="0.3">
      <c r="A676" s="393" t="s">
        <v>3869</v>
      </c>
      <c r="B676" s="394" t="s">
        <v>3633</v>
      </c>
      <c r="C676" s="394" t="s">
        <v>3350</v>
      </c>
      <c r="D676" s="394" t="s">
        <v>3716</v>
      </c>
      <c r="E676" s="394" t="s">
        <v>3717</v>
      </c>
      <c r="F676" s="397"/>
      <c r="G676" s="397"/>
      <c r="H676" s="397"/>
      <c r="I676" s="397"/>
      <c r="J676" s="397"/>
      <c r="K676" s="397"/>
      <c r="L676" s="397"/>
      <c r="M676" s="397"/>
      <c r="N676" s="397">
        <v>13</v>
      </c>
      <c r="O676" s="397">
        <v>3016</v>
      </c>
      <c r="P676" s="410"/>
      <c r="Q676" s="398">
        <v>232</v>
      </c>
    </row>
    <row r="677" spans="1:17" ht="14.4" customHeight="1" x14ac:dyDescent="0.3">
      <c r="A677" s="393" t="s">
        <v>3869</v>
      </c>
      <c r="B677" s="394" t="s">
        <v>3633</v>
      </c>
      <c r="C677" s="394" t="s">
        <v>3350</v>
      </c>
      <c r="D677" s="394" t="s">
        <v>3587</v>
      </c>
      <c r="E677" s="394" t="s">
        <v>3588</v>
      </c>
      <c r="F677" s="397">
        <v>1</v>
      </c>
      <c r="G677" s="397">
        <v>110</v>
      </c>
      <c r="H677" s="397">
        <v>1</v>
      </c>
      <c r="I677" s="397">
        <v>110</v>
      </c>
      <c r="J677" s="397"/>
      <c r="K677" s="397"/>
      <c r="L677" s="397"/>
      <c r="M677" s="397"/>
      <c r="N677" s="397">
        <v>1</v>
      </c>
      <c r="O677" s="397">
        <v>112</v>
      </c>
      <c r="P677" s="410">
        <v>1.0181818181818181</v>
      </c>
      <c r="Q677" s="398">
        <v>112</v>
      </c>
    </row>
    <row r="678" spans="1:17" ht="14.4" customHeight="1" x14ac:dyDescent="0.3">
      <c r="A678" s="393" t="s">
        <v>3869</v>
      </c>
      <c r="B678" s="394" t="s">
        <v>3633</v>
      </c>
      <c r="C678" s="394" t="s">
        <v>3350</v>
      </c>
      <c r="D678" s="394" t="s">
        <v>3595</v>
      </c>
      <c r="E678" s="394" t="s">
        <v>3594</v>
      </c>
      <c r="F678" s="397"/>
      <c r="G678" s="397"/>
      <c r="H678" s="397"/>
      <c r="I678" s="397"/>
      <c r="J678" s="397">
        <v>1</v>
      </c>
      <c r="K678" s="397">
        <v>665</v>
      </c>
      <c r="L678" s="397"/>
      <c r="M678" s="397">
        <v>665</v>
      </c>
      <c r="N678" s="397">
        <v>1</v>
      </c>
      <c r="O678" s="397">
        <v>668</v>
      </c>
      <c r="P678" s="410"/>
      <c r="Q678" s="398">
        <v>668</v>
      </c>
    </row>
    <row r="679" spans="1:17" ht="14.4" customHeight="1" x14ac:dyDescent="0.3">
      <c r="A679" s="393" t="s">
        <v>3869</v>
      </c>
      <c r="B679" s="394" t="s">
        <v>3633</v>
      </c>
      <c r="C679" s="394" t="s">
        <v>3350</v>
      </c>
      <c r="D679" s="394" t="s">
        <v>3629</v>
      </c>
      <c r="E679" s="394" t="s">
        <v>3630</v>
      </c>
      <c r="F679" s="397">
        <v>124</v>
      </c>
      <c r="G679" s="397">
        <v>0</v>
      </c>
      <c r="H679" s="397"/>
      <c r="I679" s="397">
        <v>0</v>
      </c>
      <c r="J679" s="397">
        <v>61</v>
      </c>
      <c r="K679" s="397">
        <v>0</v>
      </c>
      <c r="L679" s="397"/>
      <c r="M679" s="397">
        <v>0</v>
      </c>
      <c r="N679" s="397">
        <v>46</v>
      </c>
      <c r="O679" s="397">
        <v>0</v>
      </c>
      <c r="P679" s="410"/>
      <c r="Q679" s="398">
        <v>0</v>
      </c>
    </row>
    <row r="680" spans="1:17" ht="14.4" customHeight="1" x14ac:dyDescent="0.3">
      <c r="A680" s="393" t="s">
        <v>3870</v>
      </c>
      <c r="B680" s="394" t="s">
        <v>3462</v>
      </c>
      <c r="C680" s="394" t="s">
        <v>3350</v>
      </c>
      <c r="D680" s="394" t="s">
        <v>3474</v>
      </c>
      <c r="E680" s="394" t="s">
        <v>3475</v>
      </c>
      <c r="F680" s="397">
        <v>1</v>
      </c>
      <c r="G680" s="397">
        <v>325</v>
      </c>
      <c r="H680" s="397">
        <v>1</v>
      </c>
      <c r="I680" s="397">
        <v>325</v>
      </c>
      <c r="J680" s="397"/>
      <c r="K680" s="397"/>
      <c r="L680" s="397"/>
      <c r="M680" s="397"/>
      <c r="N680" s="397">
        <v>1</v>
      </c>
      <c r="O680" s="397">
        <v>327</v>
      </c>
      <c r="P680" s="410">
        <v>1.0061538461538462</v>
      </c>
      <c r="Q680" s="398">
        <v>327</v>
      </c>
    </row>
    <row r="681" spans="1:17" ht="14.4" customHeight="1" x14ac:dyDescent="0.3">
      <c r="A681" s="393" t="s">
        <v>3870</v>
      </c>
      <c r="B681" s="394" t="s">
        <v>3478</v>
      </c>
      <c r="C681" s="394" t="s">
        <v>3350</v>
      </c>
      <c r="D681" s="394" t="s">
        <v>3554</v>
      </c>
      <c r="E681" s="394" t="s">
        <v>3555</v>
      </c>
      <c r="F681" s="397">
        <v>1</v>
      </c>
      <c r="G681" s="397">
        <v>187</v>
      </c>
      <c r="H681" s="397">
        <v>1</v>
      </c>
      <c r="I681" s="397">
        <v>187</v>
      </c>
      <c r="J681" s="397"/>
      <c r="K681" s="397"/>
      <c r="L681" s="397"/>
      <c r="M681" s="397"/>
      <c r="N681" s="397"/>
      <c r="O681" s="397"/>
      <c r="P681" s="410"/>
      <c r="Q681" s="398"/>
    </row>
    <row r="682" spans="1:17" ht="14.4" customHeight="1" x14ac:dyDescent="0.3">
      <c r="A682" s="393" t="s">
        <v>3870</v>
      </c>
      <c r="B682" s="394" t="s">
        <v>3633</v>
      </c>
      <c r="C682" s="394" t="s">
        <v>3548</v>
      </c>
      <c r="D682" s="394" t="s">
        <v>3655</v>
      </c>
      <c r="E682" s="394" t="s">
        <v>3656</v>
      </c>
      <c r="F682" s="397"/>
      <c r="G682" s="397"/>
      <c r="H682" s="397"/>
      <c r="I682" s="397"/>
      <c r="J682" s="397">
        <v>1</v>
      </c>
      <c r="K682" s="397">
        <v>70</v>
      </c>
      <c r="L682" s="397"/>
      <c r="M682" s="397">
        <v>70</v>
      </c>
      <c r="N682" s="397"/>
      <c r="O682" s="397"/>
      <c r="P682" s="410"/>
      <c r="Q682" s="398"/>
    </row>
    <row r="683" spans="1:17" ht="14.4" customHeight="1" x14ac:dyDescent="0.3">
      <c r="A683" s="393" t="s">
        <v>3870</v>
      </c>
      <c r="B683" s="394" t="s">
        <v>3633</v>
      </c>
      <c r="C683" s="394" t="s">
        <v>3350</v>
      </c>
      <c r="D683" s="394" t="s">
        <v>3385</v>
      </c>
      <c r="E683" s="394" t="s">
        <v>3386</v>
      </c>
      <c r="F683" s="397">
        <v>1</v>
      </c>
      <c r="G683" s="397">
        <v>75</v>
      </c>
      <c r="H683" s="397">
        <v>1</v>
      </c>
      <c r="I683" s="397">
        <v>75</v>
      </c>
      <c r="J683" s="397">
        <v>1</v>
      </c>
      <c r="K683" s="397">
        <v>75</v>
      </c>
      <c r="L683" s="397">
        <v>1</v>
      </c>
      <c r="M683" s="397">
        <v>75</v>
      </c>
      <c r="N683" s="397"/>
      <c r="O683" s="397"/>
      <c r="P683" s="410"/>
      <c r="Q683" s="398"/>
    </row>
    <row r="684" spans="1:17" ht="14.4" customHeight="1" x14ac:dyDescent="0.3">
      <c r="A684" s="393" t="s">
        <v>3870</v>
      </c>
      <c r="B684" s="394" t="s">
        <v>3633</v>
      </c>
      <c r="C684" s="394" t="s">
        <v>3350</v>
      </c>
      <c r="D684" s="394" t="s">
        <v>3687</v>
      </c>
      <c r="E684" s="394" t="s">
        <v>3688</v>
      </c>
      <c r="F684" s="397"/>
      <c r="G684" s="397"/>
      <c r="H684" s="397"/>
      <c r="I684" s="397"/>
      <c r="J684" s="397">
        <v>1</v>
      </c>
      <c r="K684" s="397">
        <v>174</v>
      </c>
      <c r="L684" s="397"/>
      <c r="M684" s="397">
        <v>174</v>
      </c>
      <c r="N684" s="397"/>
      <c r="O684" s="397"/>
      <c r="P684" s="410"/>
      <c r="Q684" s="398"/>
    </row>
    <row r="685" spans="1:17" ht="14.4" customHeight="1" x14ac:dyDescent="0.3">
      <c r="A685" s="393" t="s">
        <v>3870</v>
      </c>
      <c r="B685" s="394" t="s">
        <v>3633</v>
      </c>
      <c r="C685" s="394" t="s">
        <v>3350</v>
      </c>
      <c r="D685" s="394" t="s">
        <v>3566</v>
      </c>
      <c r="E685" s="394" t="s">
        <v>3567</v>
      </c>
      <c r="F685" s="397">
        <v>1</v>
      </c>
      <c r="G685" s="397">
        <v>248</v>
      </c>
      <c r="H685" s="397">
        <v>1</v>
      </c>
      <c r="I685" s="397">
        <v>248</v>
      </c>
      <c r="J685" s="397">
        <v>2</v>
      </c>
      <c r="K685" s="397">
        <v>498</v>
      </c>
      <c r="L685" s="397">
        <v>2.0080645161290325</v>
      </c>
      <c r="M685" s="397">
        <v>249</v>
      </c>
      <c r="N685" s="397"/>
      <c r="O685" s="397"/>
      <c r="P685" s="410"/>
      <c r="Q685" s="398"/>
    </row>
    <row r="686" spans="1:17" ht="14.4" customHeight="1" x14ac:dyDescent="0.3">
      <c r="A686" s="393" t="s">
        <v>3870</v>
      </c>
      <c r="B686" s="394" t="s">
        <v>3633</v>
      </c>
      <c r="C686" s="394" t="s">
        <v>3350</v>
      </c>
      <c r="D686" s="394" t="s">
        <v>3568</v>
      </c>
      <c r="E686" s="394" t="s">
        <v>3569</v>
      </c>
      <c r="F686" s="397"/>
      <c r="G686" s="397"/>
      <c r="H686" s="397"/>
      <c r="I686" s="397"/>
      <c r="J686" s="397">
        <v>1</v>
      </c>
      <c r="K686" s="397">
        <v>125</v>
      </c>
      <c r="L686" s="397"/>
      <c r="M686" s="397">
        <v>125</v>
      </c>
      <c r="N686" s="397"/>
      <c r="O686" s="397"/>
      <c r="P686" s="410"/>
      <c r="Q686" s="398"/>
    </row>
    <row r="687" spans="1:17" ht="14.4" customHeight="1" x14ac:dyDescent="0.3">
      <c r="A687" s="393" t="s">
        <v>3870</v>
      </c>
      <c r="B687" s="394" t="s">
        <v>3633</v>
      </c>
      <c r="C687" s="394" t="s">
        <v>3350</v>
      </c>
      <c r="D687" s="394" t="s">
        <v>3718</v>
      </c>
      <c r="E687" s="394" t="s">
        <v>3719</v>
      </c>
      <c r="F687" s="397"/>
      <c r="G687" s="397"/>
      <c r="H687" s="397"/>
      <c r="I687" s="397"/>
      <c r="J687" s="397"/>
      <c r="K687" s="397"/>
      <c r="L687" s="397"/>
      <c r="M687" s="397"/>
      <c r="N687" s="397">
        <v>1</v>
      </c>
      <c r="O687" s="397">
        <v>116</v>
      </c>
      <c r="P687" s="410"/>
      <c r="Q687" s="398">
        <v>116</v>
      </c>
    </row>
    <row r="688" spans="1:17" ht="14.4" customHeight="1" x14ac:dyDescent="0.3">
      <c r="A688" s="393" t="s">
        <v>3870</v>
      </c>
      <c r="B688" s="394" t="s">
        <v>3633</v>
      </c>
      <c r="C688" s="394" t="s">
        <v>3350</v>
      </c>
      <c r="D688" s="394" t="s">
        <v>3587</v>
      </c>
      <c r="E688" s="394" t="s">
        <v>3588</v>
      </c>
      <c r="F688" s="397"/>
      <c r="G688" s="397"/>
      <c r="H688" s="397"/>
      <c r="I688" s="397"/>
      <c r="J688" s="397">
        <v>1</v>
      </c>
      <c r="K688" s="397">
        <v>111</v>
      </c>
      <c r="L688" s="397"/>
      <c r="M688" s="397">
        <v>111</v>
      </c>
      <c r="N688" s="397"/>
      <c r="O688" s="397"/>
      <c r="P688" s="410"/>
      <c r="Q688" s="398"/>
    </row>
    <row r="689" spans="1:17" ht="14.4" customHeight="1" x14ac:dyDescent="0.3">
      <c r="A689" s="393" t="s">
        <v>3870</v>
      </c>
      <c r="B689" s="394" t="s">
        <v>3633</v>
      </c>
      <c r="C689" s="394" t="s">
        <v>3350</v>
      </c>
      <c r="D689" s="394" t="s">
        <v>3752</v>
      </c>
      <c r="E689" s="394" t="s">
        <v>3753</v>
      </c>
      <c r="F689" s="397">
        <v>1</v>
      </c>
      <c r="G689" s="397">
        <v>153</v>
      </c>
      <c r="H689" s="397">
        <v>1</v>
      </c>
      <c r="I689" s="397">
        <v>153</v>
      </c>
      <c r="J689" s="397"/>
      <c r="K689" s="397"/>
      <c r="L689" s="397"/>
      <c r="M689" s="397"/>
      <c r="N689" s="397"/>
      <c r="O689" s="397"/>
      <c r="P689" s="410"/>
      <c r="Q689" s="398"/>
    </row>
    <row r="690" spans="1:17" ht="14.4" customHeight="1" x14ac:dyDescent="0.3">
      <c r="A690" s="393" t="s">
        <v>3870</v>
      </c>
      <c r="B690" s="394" t="s">
        <v>3754</v>
      </c>
      <c r="C690" s="394" t="s">
        <v>3350</v>
      </c>
      <c r="D690" s="394" t="s">
        <v>3769</v>
      </c>
      <c r="E690" s="394" t="s">
        <v>3770</v>
      </c>
      <c r="F690" s="397">
        <v>2</v>
      </c>
      <c r="G690" s="397">
        <v>466</v>
      </c>
      <c r="H690" s="397">
        <v>1</v>
      </c>
      <c r="I690" s="397">
        <v>233</v>
      </c>
      <c r="J690" s="397">
        <v>2</v>
      </c>
      <c r="K690" s="397">
        <v>468</v>
      </c>
      <c r="L690" s="397">
        <v>1.0042918454935623</v>
      </c>
      <c r="M690" s="397">
        <v>234</v>
      </c>
      <c r="N690" s="397">
        <v>4</v>
      </c>
      <c r="O690" s="397">
        <v>928</v>
      </c>
      <c r="P690" s="410">
        <v>1.9914163090128756</v>
      </c>
      <c r="Q690" s="398">
        <v>232</v>
      </c>
    </row>
    <row r="691" spans="1:17" ht="14.4" customHeight="1" x14ac:dyDescent="0.3">
      <c r="A691" s="393" t="s">
        <v>3870</v>
      </c>
      <c r="B691" s="394" t="s">
        <v>3754</v>
      </c>
      <c r="C691" s="394" t="s">
        <v>3350</v>
      </c>
      <c r="D691" s="394" t="s">
        <v>3399</v>
      </c>
      <c r="E691" s="394" t="s">
        <v>3400</v>
      </c>
      <c r="F691" s="397">
        <v>2</v>
      </c>
      <c r="G691" s="397">
        <v>646</v>
      </c>
      <c r="H691" s="397">
        <v>1</v>
      </c>
      <c r="I691" s="397">
        <v>323</v>
      </c>
      <c r="J691" s="397">
        <v>1</v>
      </c>
      <c r="K691" s="397">
        <v>324</v>
      </c>
      <c r="L691" s="397">
        <v>0.50154798761609909</v>
      </c>
      <c r="M691" s="397">
        <v>324</v>
      </c>
      <c r="N691" s="397"/>
      <c r="O691" s="397"/>
      <c r="P691" s="410"/>
      <c r="Q691" s="398"/>
    </row>
    <row r="692" spans="1:17" ht="14.4" customHeight="1" x14ac:dyDescent="0.3">
      <c r="A692" s="393" t="s">
        <v>3871</v>
      </c>
      <c r="B692" s="394" t="s">
        <v>3409</v>
      </c>
      <c r="C692" s="394" t="s">
        <v>3350</v>
      </c>
      <c r="D692" s="394" t="s">
        <v>3393</v>
      </c>
      <c r="E692" s="394" t="s">
        <v>3394</v>
      </c>
      <c r="F692" s="397">
        <v>1</v>
      </c>
      <c r="G692" s="397">
        <v>34</v>
      </c>
      <c r="H692" s="397">
        <v>1</v>
      </c>
      <c r="I692" s="397">
        <v>34</v>
      </c>
      <c r="J692" s="397">
        <v>1</v>
      </c>
      <c r="K692" s="397">
        <v>34</v>
      </c>
      <c r="L692" s="397">
        <v>1</v>
      </c>
      <c r="M692" s="397">
        <v>34</v>
      </c>
      <c r="N692" s="397"/>
      <c r="O692" s="397"/>
      <c r="P692" s="410"/>
      <c r="Q692" s="398"/>
    </row>
    <row r="693" spans="1:17" ht="14.4" customHeight="1" x14ac:dyDescent="0.3">
      <c r="A693" s="393" t="s">
        <v>3871</v>
      </c>
      <c r="B693" s="394" t="s">
        <v>3409</v>
      </c>
      <c r="C693" s="394" t="s">
        <v>3350</v>
      </c>
      <c r="D693" s="394" t="s">
        <v>3454</v>
      </c>
      <c r="E693" s="394" t="s">
        <v>3455</v>
      </c>
      <c r="F693" s="397">
        <v>9</v>
      </c>
      <c r="G693" s="397">
        <v>3879</v>
      </c>
      <c r="H693" s="397">
        <v>1</v>
      </c>
      <c r="I693" s="397">
        <v>431</v>
      </c>
      <c r="J693" s="397">
        <v>2</v>
      </c>
      <c r="K693" s="397">
        <v>866</v>
      </c>
      <c r="L693" s="397">
        <v>0.22325341582882186</v>
      </c>
      <c r="M693" s="397">
        <v>433</v>
      </c>
      <c r="N693" s="397"/>
      <c r="O693" s="397"/>
      <c r="P693" s="410"/>
      <c r="Q693" s="398"/>
    </row>
    <row r="694" spans="1:17" ht="14.4" customHeight="1" x14ac:dyDescent="0.3">
      <c r="A694" s="393" t="s">
        <v>3871</v>
      </c>
      <c r="B694" s="394" t="s">
        <v>3462</v>
      </c>
      <c r="C694" s="394" t="s">
        <v>3350</v>
      </c>
      <c r="D694" s="394" t="s">
        <v>3474</v>
      </c>
      <c r="E694" s="394" t="s">
        <v>3475</v>
      </c>
      <c r="F694" s="397">
        <v>1</v>
      </c>
      <c r="G694" s="397">
        <v>325</v>
      </c>
      <c r="H694" s="397">
        <v>1</v>
      </c>
      <c r="I694" s="397">
        <v>325</v>
      </c>
      <c r="J694" s="397"/>
      <c r="K694" s="397"/>
      <c r="L694" s="397"/>
      <c r="M694" s="397"/>
      <c r="N694" s="397"/>
      <c r="O694" s="397"/>
      <c r="P694" s="410"/>
      <c r="Q694" s="398"/>
    </row>
    <row r="695" spans="1:17" ht="14.4" customHeight="1" x14ac:dyDescent="0.3">
      <c r="A695" s="393" t="s">
        <v>3871</v>
      </c>
      <c r="B695" s="394" t="s">
        <v>3478</v>
      </c>
      <c r="C695" s="394" t="s">
        <v>3350</v>
      </c>
      <c r="D695" s="394" t="s">
        <v>3554</v>
      </c>
      <c r="E695" s="394" t="s">
        <v>3555</v>
      </c>
      <c r="F695" s="397"/>
      <c r="G695" s="397"/>
      <c r="H695" s="397"/>
      <c r="I695" s="397"/>
      <c r="J695" s="397">
        <v>1</v>
      </c>
      <c r="K695" s="397">
        <v>193</v>
      </c>
      <c r="L695" s="397"/>
      <c r="M695" s="397">
        <v>193</v>
      </c>
      <c r="N695" s="397"/>
      <c r="O695" s="397"/>
      <c r="P695" s="410"/>
      <c r="Q695" s="398"/>
    </row>
    <row r="696" spans="1:17" ht="14.4" customHeight="1" x14ac:dyDescent="0.3">
      <c r="A696" s="393" t="s">
        <v>3871</v>
      </c>
      <c r="B696" s="394" t="s">
        <v>3478</v>
      </c>
      <c r="C696" s="394" t="s">
        <v>3350</v>
      </c>
      <c r="D696" s="394" t="s">
        <v>3385</v>
      </c>
      <c r="E696" s="394" t="s">
        <v>3386</v>
      </c>
      <c r="F696" s="397"/>
      <c r="G696" s="397"/>
      <c r="H696" s="397"/>
      <c r="I696" s="397"/>
      <c r="J696" s="397">
        <v>1</v>
      </c>
      <c r="K696" s="397">
        <v>75</v>
      </c>
      <c r="L696" s="397"/>
      <c r="M696" s="397">
        <v>75</v>
      </c>
      <c r="N696" s="397"/>
      <c r="O696" s="397"/>
      <c r="P696" s="410"/>
      <c r="Q696" s="398"/>
    </row>
    <row r="697" spans="1:17" ht="14.4" customHeight="1" x14ac:dyDescent="0.3">
      <c r="A697" s="393" t="s">
        <v>3871</v>
      </c>
      <c r="B697" s="394" t="s">
        <v>3478</v>
      </c>
      <c r="C697" s="394" t="s">
        <v>3350</v>
      </c>
      <c r="D697" s="394" t="s">
        <v>3393</v>
      </c>
      <c r="E697" s="394" t="s">
        <v>3394</v>
      </c>
      <c r="F697" s="397"/>
      <c r="G697" s="397"/>
      <c r="H697" s="397"/>
      <c r="I697" s="397"/>
      <c r="J697" s="397">
        <v>1</v>
      </c>
      <c r="K697" s="397">
        <v>34</v>
      </c>
      <c r="L697" s="397"/>
      <c r="M697" s="397">
        <v>34</v>
      </c>
      <c r="N697" s="397"/>
      <c r="O697" s="397"/>
      <c r="P697" s="410"/>
      <c r="Q697" s="398"/>
    </row>
    <row r="698" spans="1:17" ht="14.4" customHeight="1" x14ac:dyDescent="0.3">
      <c r="A698" s="393" t="s">
        <v>3871</v>
      </c>
      <c r="B698" s="394" t="s">
        <v>3478</v>
      </c>
      <c r="C698" s="394" t="s">
        <v>3350</v>
      </c>
      <c r="D698" s="394" t="s">
        <v>3566</v>
      </c>
      <c r="E698" s="394" t="s">
        <v>3567</v>
      </c>
      <c r="F698" s="397"/>
      <c r="G698" s="397"/>
      <c r="H698" s="397"/>
      <c r="I698" s="397"/>
      <c r="J698" s="397">
        <v>3</v>
      </c>
      <c r="K698" s="397">
        <v>747</v>
      </c>
      <c r="L698" s="397"/>
      <c r="M698" s="397">
        <v>249</v>
      </c>
      <c r="N698" s="397"/>
      <c r="O698" s="397"/>
      <c r="P698" s="410"/>
      <c r="Q698" s="398"/>
    </row>
    <row r="699" spans="1:17" ht="14.4" customHeight="1" x14ac:dyDescent="0.3">
      <c r="A699" s="393" t="s">
        <v>3871</v>
      </c>
      <c r="B699" s="394" t="s">
        <v>3478</v>
      </c>
      <c r="C699" s="394" t="s">
        <v>3350</v>
      </c>
      <c r="D699" s="394" t="s">
        <v>3596</v>
      </c>
      <c r="E699" s="394" t="s">
        <v>3597</v>
      </c>
      <c r="F699" s="397"/>
      <c r="G699" s="397"/>
      <c r="H699" s="397"/>
      <c r="I699" s="397"/>
      <c r="J699" s="397">
        <v>1</v>
      </c>
      <c r="K699" s="397">
        <v>564</v>
      </c>
      <c r="L699" s="397"/>
      <c r="M699" s="397">
        <v>564</v>
      </c>
      <c r="N699" s="397"/>
      <c r="O699" s="397"/>
      <c r="P699" s="410"/>
      <c r="Q699" s="398"/>
    </row>
    <row r="700" spans="1:17" ht="14.4" customHeight="1" x14ac:dyDescent="0.3">
      <c r="A700" s="393" t="s">
        <v>3871</v>
      </c>
      <c r="B700" s="394" t="s">
        <v>3478</v>
      </c>
      <c r="C700" s="394" t="s">
        <v>3350</v>
      </c>
      <c r="D700" s="394" t="s">
        <v>3602</v>
      </c>
      <c r="E700" s="394" t="s">
        <v>3603</v>
      </c>
      <c r="F700" s="397"/>
      <c r="G700" s="397"/>
      <c r="H700" s="397"/>
      <c r="I700" s="397"/>
      <c r="J700" s="397">
        <v>1</v>
      </c>
      <c r="K700" s="397">
        <v>482</v>
      </c>
      <c r="L700" s="397"/>
      <c r="M700" s="397">
        <v>482</v>
      </c>
      <c r="N700" s="397"/>
      <c r="O700" s="397"/>
      <c r="P700" s="410"/>
      <c r="Q700" s="398"/>
    </row>
    <row r="701" spans="1:17" ht="14.4" customHeight="1" x14ac:dyDescent="0.3">
      <c r="A701" s="393" t="s">
        <v>3871</v>
      </c>
      <c r="B701" s="394" t="s">
        <v>3478</v>
      </c>
      <c r="C701" s="394" t="s">
        <v>3350</v>
      </c>
      <c r="D701" s="394" t="s">
        <v>3604</v>
      </c>
      <c r="E701" s="394" t="s">
        <v>3605</v>
      </c>
      <c r="F701" s="397"/>
      <c r="G701" s="397"/>
      <c r="H701" s="397"/>
      <c r="I701" s="397"/>
      <c r="J701" s="397">
        <v>1</v>
      </c>
      <c r="K701" s="397">
        <v>1013</v>
      </c>
      <c r="L701" s="397"/>
      <c r="M701" s="397">
        <v>1013</v>
      </c>
      <c r="N701" s="397"/>
      <c r="O701" s="397"/>
      <c r="P701" s="410"/>
      <c r="Q701" s="398"/>
    </row>
    <row r="702" spans="1:17" ht="14.4" customHeight="1" x14ac:dyDescent="0.3">
      <c r="A702" s="393" t="s">
        <v>3871</v>
      </c>
      <c r="B702" s="394" t="s">
        <v>3478</v>
      </c>
      <c r="C702" s="394" t="s">
        <v>3350</v>
      </c>
      <c r="D702" s="394" t="s">
        <v>3399</v>
      </c>
      <c r="E702" s="394" t="s">
        <v>3400</v>
      </c>
      <c r="F702" s="397"/>
      <c r="G702" s="397"/>
      <c r="H702" s="397"/>
      <c r="I702" s="397"/>
      <c r="J702" s="397">
        <v>1</v>
      </c>
      <c r="K702" s="397">
        <v>324</v>
      </c>
      <c r="L702" s="397"/>
      <c r="M702" s="397">
        <v>324</v>
      </c>
      <c r="N702" s="397"/>
      <c r="O702" s="397"/>
      <c r="P702" s="410"/>
      <c r="Q702" s="398"/>
    </row>
    <row r="703" spans="1:17" ht="14.4" customHeight="1" x14ac:dyDescent="0.3">
      <c r="A703" s="393" t="s">
        <v>3871</v>
      </c>
      <c r="B703" s="394" t="s">
        <v>3478</v>
      </c>
      <c r="C703" s="394" t="s">
        <v>3350</v>
      </c>
      <c r="D703" s="394" t="s">
        <v>3610</v>
      </c>
      <c r="E703" s="394" t="s">
        <v>3611</v>
      </c>
      <c r="F703" s="397"/>
      <c r="G703" s="397"/>
      <c r="H703" s="397"/>
      <c r="I703" s="397"/>
      <c r="J703" s="397">
        <v>18</v>
      </c>
      <c r="K703" s="397">
        <v>1998</v>
      </c>
      <c r="L703" s="397"/>
      <c r="M703" s="397">
        <v>111</v>
      </c>
      <c r="N703" s="397"/>
      <c r="O703" s="397"/>
      <c r="P703" s="410"/>
      <c r="Q703" s="398"/>
    </row>
    <row r="704" spans="1:17" ht="14.4" customHeight="1" x14ac:dyDescent="0.3">
      <c r="A704" s="393" t="s">
        <v>3871</v>
      </c>
      <c r="B704" s="394" t="s">
        <v>3478</v>
      </c>
      <c r="C704" s="394" t="s">
        <v>3350</v>
      </c>
      <c r="D704" s="394" t="s">
        <v>3620</v>
      </c>
      <c r="E704" s="394" t="s">
        <v>3621</v>
      </c>
      <c r="F704" s="397"/>
      <c r="G704" s="397"/>
      <c r="H704" s="397"/>
      <c r="I704" s="397"/>
      <c r="J704" s="397">
        <v>1</v>
      </c>
      <c r="K704" s="397">
        <v>333</v>
      </c>
      <c r="L704" s="397"/>
      <c r="M704" s="397">
        <v>333</v>
      </c>
      <c r="N704" s="397"/>
      <c r="O704" s="397"/>
      <c r="P704" s="410"/>
      <c r="Q704" s="398"/>
    </row>
    <row r="705" spans="1:17" ht="14.4" customHeight="1" x14ac:dyDescent="0.3">
      <c r="A705" s="393" t="s">
        <v>3871</v>
      </c>
      <c r="B705" s="394" t="s">
        <v>3633</v>
      </c>
      <c r="C705" s="394" t="s">
        <v>3232</v>
      </c>
      <c r="D705" s="394" t="s">
        <v>3510</v>
      </c>
      <c r="E705" s="394" t="s">
        <v>3511</v>
      </c>
      <c r="F705" s="397">
        <v>0.2</v>
      </c>
      <c r="G705" s="397">
        <v>106.26</v>
      </c>
      <c r="H705" s="397">
        <v>1</v>
      </c>
      <c r="I705" s="397">
        <v>531.29999999999995</v>
      </c>
      <c r="J705" s="397"/>
      <c r="K705" s="397"/>
      <c r="L705" s="397"/>
      <c r="M705" s="397"/>
      <c r="N705" s="397"/>
      <c r="O705" s="397"/>
      <c r="P705" s="410"/>
      <c r="Q705" s="398"/>
    </row>
    <row r="706" spans="1:17" ht="14.4" customHeight="1" x14ac:dyDescent="0.3">
      <c r="A706" s="393" t="s">
        <v>3871</v>
      </c>
      <c r="B706" s="394" t="s">
        <v>3633</v>
      </c>
      <c r="C706" s="394" t="s">
        <v>3232</v>
      </c>
      <c r="D706" s="394" t="s">
        <v>3346</v>
      </c>
      <c r="E706" s="394" t="s">
        <v>3347</v>
      </c>
      <c r="F706" s="397">
        <v>0.2</v>
      </c>
      <c r="G706" s="397">
        <v>283.04000000000002</v>
      </c>
      <c r="H706" s="397">
        <v>1</v>
      </c>
      <c r="I706" s="397">
        <v>1415.2</v>
      </c>
      <c r="J706" s="397">
        <v>0</v>
      </c>
      <c r="K706" s="397">
        <v>0</v>
      </c>
      <c r="L706" s="397">
        <v>0</v>
      </c>
      <c r="M706" s="397"/>
      <c r="N706" s="397"/>
      <c r="O706" s="397"/>
      <c r="P706" s="410"/>
      <c r="Q706" s="398"/>
    </row>
    <row r="707" spans="1:17" ht="14.4" customHeight="1" x14ac:dyDescent="0.3">
      <c r="A707" s="393" t="s">
        <v>3871</v>
      </c>
      <c r="B707" s="394" t="s">
        <v>3633</v>
      </c>
      <c r="C707" s="394" t="s">
        <v>3548</v>
      </c>
      <c r="D707" s="394" t="s">
        <v>3665</v>
      </c>
      <c r="E707" s="394" t="s">
        <v>3666</v>
      </c>
      <c r="F707" s="397"/>
      <c r="G707" s="397"/>
      <c r="H707" s="397"/>
      <c r="I707" s="397"/>
      <c r="J707" s="397">
        <v>1</v>
      </c>
      <c r="K707" s="397">
        <v>149</v>
      </c>
      <c r="L707" s="397"/>
      <c r="M707" s="397">
        <v>149</v>
      </c>
      <c r="N707" s="397"/>
      <c r="O707" s="397"/>
      <c r="P707" s="410"/>
      <c r="Q707" s="398"/>
    </row>
    <row r="708" spans="1:17" ht="14.4" customHeight="1" x14ac:dyDescent="0.3">
      <c r="A708" s="393" t="s">
        <v>3871</v>
      </c>
      <c r="B708" s="394" t="s">
        <v>3633</v>
      </c>
      <c r="C708" s="394" t="s">
        <v>3350</v>
      </c>
      <c r="D708" s="394" t="s">
        <v>3375</v>
      </c>
      <c r="E708" s="394" t="s">
        <v>3376</v>
      </c>
      <c r="F708" s="397"/>
      <c r="G708" s="397"/>
      <c r="H708" s="397"/>
      <c r="I708" s="397"/>
      <c r="J708" s="397">
        <v>0</v>
      </c>
      <c r="K708" s="397">
        <v>0</v>
      </c>
      <c r="L708" s="397"/>
      <c r="M708" s="397"/>
      <c r="N708" s="397"/>
      <c r="O708" s="397"/>
      <c r="P708" s="410"/>
      <c r="Q708" s="398"/>
    </row>
    <row r="709" spans="1:17" ht="14.4" customHeight="1" x14ac:dyDescent="0.3">
      <c r="A709" s="393" t="s">
        <v>3871</v>
      </c>
      <c r="B709" s="394" t="s">
        <v>3633</v>
      </c>
      <c r="C709" s="394" t="s">
        <v>3350</v>
      </c>
      <c r="D709" s="394" t="s">
        <v>3385</v>
      </c>
      <c r="E709" s="394" t="s">
        <v>3386</v>
      </c>
      <c r="F709" s="397">
        <v>1</v>
      </c>
      <c r="G709" s="397">
        <v>75</v>
      </c>
      <c r="H709" s="397">
        <v>1</v>
      </c>
      <c r="I709" s="397">
        <v>75</v>
      </c>
      <c r="J709" s="397">
        <v>3</v>
      </c>
      <c r="K709" s="397">
        <v>225</v>
      </c>
      <c r="L709" s="397">
        <v>3</v>
      </c>
      <c r="M709" s="397">
        <v>75</v>
      </c>
      <c r="N709" s="397"/>
      <c r="O709" s="397"/>
      <c r="P709" s="410"/>
      <c r="Q709" s="398"/>
    </row>
    <row r="710" spans="1:17" ht="14.4" customHeight="1" x14ac:dyDescent="0.3">
      <c r="A710" s="393" t="s">
        <v>3871</v>
      </c>
      <c r="B710" s="394" t="s">
        <v>3633</v>
      </c>
      <c r="C710" s="394" t="s">
        <v>3350</v>
      </c>
      <c r="D710" s="394" t="s">
        <v>3687</v>
      </c>
      <c r="E710" s="394" t="s">
        <v>3688</v>
      </c>
      <c r="F710" s="397">
        <v>1</v>
      </c>
      <c r="G710" s="397">
        <v>173</v>
      </c>
      <c r="H710" s="397">
        <v>1</v>
      </c>
      <c r="I710" s="397">
        <v>173</v>
      </c>
      <c r="J710" s="397"/>
      <c r="K710" s="397"/>
      <c r="L710" s="397"/>
      <c r="M710" s="397"/>
      <c r="N710" s="397"/>
      <c r="O710" s="397"/>
      <c r="P710" s="410"/>
      <c r="Q710" s="398"/>
    </row>
    <row r="711" spans="1:17" ht="14.4" customHeight="1" x14ac:dyDescent="0.3">
      <c r="A711" s="393" t="s">
        <v>3871</v>
      </c>
      <c r="B711" s="394" t="s">
        <v>3633</v>
      </c>
      <c r="C711" s="394" t="s">
        <v>3350</v>
      </c>
      <c r="D711" s="394" t="s">
        <v>3566</v>
      </c>
      <c r="E711" s="394" t="s">
        <v>3567</v>
      </c>
      <c r="F711" s="397">
        <v>11</v>
      </c>
      <c r="G711" s="397">
        <v>2728</v>
      </c>
      <c r="H711" s="397">
        <v>1</v>
      </c>
      <c r="I711" s="397">
        <v>248</v>
      </c>
      <c r="J711" s="397">
        <v>17</v>
      </c>
      <c r="K711" s="397">
        <v>4233</v>
      </c>
      <c r="L711" s="397">
        <v>1.5516862170087977</v>
      </c>
      <c r="M711" s="397">
        <v>249</v>
      </c>
      <c r="N711" s="397"/>
      <c r="O711" s="397"/>
      <c r="P711" s="410"/>
      <c r="Q711" s="398"/>
    </row>
    <row r="712" spans="1:17" ht="14.4" customHeight="1" x14ac:dyDescent="0.3">
      <c r="A712" s="393" t="s">
        <v>3871</v>
      </c>
      <c r="B712" s="394" t="s">
        <v>3633</v>
      </c>
      <c r="C712" s="394" t="s">
        <v>3350</v>
      </c>
      <c r="D712" s="394" t="s">
        <v>3696</v>
      </c>
      <c r="E712" s="394" t="s">
        <v>3697</v>
      </c>
      <c r="F712" s="397"/>
      <c r="G712" s="397"/>
      <c r="H712" s="397"/>
      <c r="I712" s="397"/>
      <c r="J712" s="397">
        <v>1</v>
      </c>
      <c r="K712" s="397">
        <v>148</v>
      </c>
      <c r="L712" s="397"/>
      <c r="M712" s="397">
        <v>148</v>
      </c>
      <c r="N712" s="397"/>
      <c r="O712" s="397"/>
      <c r="P712" s="410"/>
      <c r="Q712" s="398"/>
    </row>
    <row r="713" spans="1:17" ht="14.4" customHeight="1" x14ac:dyDescent="0.3">
      <c r="A713" s="393" t="s">
        <v>3871</v>
      </c>
      <c r="B713" s="394" t="s">
        <v>3633</v>
      </c>
      <c r="C713" s="394" t="s">
        <v>3350</v>
      </c>
      <c r="D713" s="394" t="s">
        <v>3593</v>
      </c>
      <c r="E713" s="394" t="s">
        <v>3594</v>
      </c>
      <c r="F713" s="397"/>
      <c r="G713" s="397"/>
      <c r="H713" s="397"/>
      <c r="I713" s="397"/>
      <c r="J713" s="397">
        <v>1</v>
      </c>
      <c r="K713" s="397">
        <v>525</v>
      </c>
      <c r="L713" s="397"/>
      <c r="M713" s="397">
        <v>525</v>
      </c>
      <c r="N713" s="397"/>
      <c r="O713" s="397"/>
      <c r="P713" s="410"/>
      <c r="Q713" s="398"/>
    </row>
    <row r="714" spans="1:17" ht="14.4" customHeight="1" x14ac:dyDescent="0.3">
      <c r="A714" s="393" t="s">
        <v>3871</v>
      </c>
      <c r="B714" s="394" t="s">
        <v>3633</v>
      </c>
      <c r="C714" s="394" t="s">
        <v>3350</v>
      </c>
      <c r="D714" s="394" t="s">
        <v>3595</v>
      </c>
      <c r="E714" s="394" t="s">
        <v>3594</v>
      </c>
      <c r="F714" s="397">
        <v>1</v>
      </c>
      <c r="G714" s="397">
        <v>663</v>
      </c>
      <c r="H714" s="397">
        <v>1</v>
      </c>
      <c r="I714" s="397">
        <v>663</v>
      </c>
      <c r="J714" s="397">
        <v>2</v>
      </c>
      <c r="K714" s="397">
        <v>1330</v>
      </c>
      <c r="L714" s="397">
        <v>2.0060331825037707</v>
      </c>
      <c r="M714" s="397">
        <v>665</v>
      </c>
      <c r="N714" s="397"/>
      <c r="O714" s="397"/>
      <c r="P714" s="410"/>
      <c r="Q714" s="398"/>
    </row>
    <row r="715" spans="1:17" ht="14.4" customHeight="1" x14ac:dyDescent="0.3">
      <c r="A715" s="393" t="s">
        <v>3871</v>
      </c>
      <c r="B715" s="394" t="s">
        <v>3633</v>
      </c>
      <c r="C715" s="394" t="s">
        <v>3350</v>
      </c>
      <c r="D715" s="394" t="s">
        <v>3742</v>
      </c>
      <c r="E715" s="394" t="s">
        <v>3743</v>
      </c>
      <c r="F715" s="397">
        <v>1</v>
      </c>
      <c r="G715" s="397">
        <v>848</v>
      </c>
      <c r="H715" s="397">
        <v>1</v>
      </c>
      <c r="I715" s="397">
        <v>848</v>
      </c>
      <c r="J715" s="397">
        <v>1</v>
      </c>
      <c r="K715" s="397">
        <v>850</v>
      </c>
      <c r="L715" s="397">
        <v>1.0023584905660377</v>
      </c>
      <c r="M715" s="397">
        <v>850</v>
      </c>
      <c r="N715" s="397"/>
      <c r="O715" s="397"/>
      <c r="P715" s="410"/>
      <c r="Q715" s="398"/>
    </row>
    <row r="716" spans="1:17" ht="14.4" customHeight="1" x14ac:dyDescent="0.3">
      <c r="A716" s="393" t="s">
        <v>3871</v>
      </c>
      <c r="B716" s="394" t="s">
        <v>3633</v>
      </c>
      <c r="C716" s="394" t="s">
        <v>3350</v>
      </c>
      <c r="D716" s="394" t="s">
        <v>3460</v>
      </c>
      <c r="E716" s="394" t="s">
        <v>3461</v>
      </c>
      <c r="F716" s="397">
        <v>1</v>
      </c>
      <c r="G716" s="397">
        <v>0</v>
      </c>
      <c r="H716" s="397"/>
      <c r="I716" s="397">
        <v>0</v>
      </c>
      <c r="J716" s="397"/>
      <c r="K716" s="397"/>
      <c r="L716" s="397"/>
      <c r="M716" s="397"/>
      <c r="N716" s="397"/>
      <c r="O716" s="397"/>
      <c r="P716" s="410"/>
      <c r="Q716" s="398"/>
    </row>
    <row r="717" spans="1:17" ht="14.4" customHeight="1" x14ac:dyDescent="0.3">
      <c r="A717" s="393" t="s">
        <v>3871</v>
      </c>
      <c r="B717" s="394" t="s">
        <v>3633</v>
      </c>
      <c r="C717" s="394" t="s">
        <v>3350</v>
      </c>
      <c r="D717" s="394" t="s">
        <v>3629</v>
      </c>
      <c r="E717" s="394" t="s">
        <v>3630</v>
      </c>
      <c r="F717" s="397"/>
      <c r="G717" s="397"/>
      <c r="H717" s="397"/>
      <c r="I717" s="397"/>
      <c r="J717" s="397">
        <v>24</v>
      </c>
      <c r="K717" s="397">
        <v>0</v>
      </c>
      <c r="L717" s="397"/>
      <c r="M717" s="397">
        <v>0</v>
      </c>
      <c r="N717" s="397"/>
      <c r="O717" s="397"/>
      <c r="P717" s="410"/>
      <c r="Q717" s="398"/>
    </row>
    <row r="718" spans="1:17" ht="14.4" customHeight="1" x14ac:dyDescent="0.3">
      <c r="A718" s="393" t="s">
        <v>3872</v>
      </c>
      <c r="B718" s="394" t="s">
        <v>3409</v>
      </c>
      <c r="C718" s="394" t="s">
        <v>3350</v>
      </c>
      <c r="D718" s="394" t="s">
        <v>3454</v>
      </c>
      <c r="E718" s="394" t="s">
        <v>3455</v>
      </c>
      <c r="F718" s="397">
        <v>1</v>
      </c>
      <c r="G718" s="397">
        <v>431</v>
      </c>
      <c r="H718" s="397">
        <v>1</v>
      </c>
      <c r="I718" s="397">
        <v>431</v>
      </c>
      <c r="J718" s="397">
        <v>2</v>
      </c>
      <c r="K718" s="397">
        <v>866</v>
      </c>
      <c r="L718" s="397">
        <v>2.0092807424593966</v>
      </c>
      <c r="M718" s="397">
        <v>433</v>
      </c>
      <c r="N718" s="397">
        <v>3</v>
      </c>
      <c r="O718" s="397">
        <v>981</v>
      </c>
      <c r="P718" s="410">
        <v>2.2761020881670535</v>
      </c>
      <c r="Q718" s="398">
        <v>327</v>
      </c>
    </row>
    <row r="719" spans="1:17" ht="14.4" customHeight="1" x14ac:dyDescent="0.3">
      <c r="A719" s="393" t="s">
        <v>3872</v>
      </c>
      <c r="B719" s="394" t="s">
        <v>3462</v>
      </c>
      <c r="C719" s="394" t="s">
        <v>3350</v>
      </c>
      <c r="D719" s="394" t="s">
        <v>3474</v>
      </c>
      <c r="E719" s="394" t="s">
        <v>3475</v>
      </c>
      <c r="F719" s="397">
        <v>4</v>
      </c>
      <c r="G719" s="397">
        <v>1300</v>
      </c>
      <c r="H719" s="397">
        <v>1</v>
      </c>
      <c r="I719" s="397">
        <v>325</v>
      </c>
      <c r="J719" s="397">
        <v>2</v>
      </c>
      <c r="K719" s="397">
        <v>654</v>
      </c>
      <c r="L719" s="397">
        <v>0.50307692307692309</v>
      </c>
      <c r="M719" s="397">
        <v>327</v>
      </c>
      <c r="N719" s="397">
        <v>6</v>
      </c>
      <c r="O719" s="397">
        <v>1962</v>
      </c>
      <c r="P719" s="410">
        <v>1.5092307692307692</v>
      </c>
      <c r="Q719" s="398">
        <v>327</v>
      </c>
    </row>
    <row r="720" spans="1:17" ht="14.4" customHeight="1" x14ac:dyDescent="0.3">
      <c r="A720" s="393" t="s">
        <v>3872</v>
      </c>
      <c r="B720" s="394" t="s">
        <v>3478</v>
      </c>
      <c r="C720" s="394" t="s">
        <v>3350</v>
      </c>
      <c r="D720" s="394" t="s">
        <v>3554</v>
      </c>
      <c r="E720" s="394" t="s">
        <v>3555</v>
      </c>
      <c r="F720" s="397">
        <v>1</v>
      </c>
      <c r="G720" s="397">
        <v>187</v>
      </c>
      <c r="H720" s="397">
        <v>1</v>
      </c>
      <c r="I720" s="397">
        <v>187</v>
      </c>
      <c r="J720" s="397">
        <v>3</v>
      </c>
      <c r="K720" s="397">
        <v>579</v>
      </c>
      <c r="L720" s="397">
        <v>3.0962566844919786</v>
      </c>
      <c r="M720" s="397">
        <v>193</v>
      </c>
      <c r="N720" s="397">
        <v>2</v>
      </c>
      <c r="O720" s="397">
        <v>388</v>
      </c>
      <c r="P720" s="410">
        <v>2.0748663101604277</v>
      </c>
      <c r="Q720" s="398">
        <v>194</v>
      </c>
    </row>
    <row r="721" spans="1:17" ht="14.4" customHeight="1" x14ac:dyDescent="0.3">
      <c r="A721" s="393" t="s">
        <v>3872</v>
      </c>
      <c r="B721" s="394" t="s">
        <v>3478</v>
      </c>
      <c r="C721" s="394" t="s">
        <v>3350</v>
      </c>
      <c r="D721" s="394" t="s">
        <v>3566</v>
      </c>
      <c r="E721" s="394" t="s">
        <v>3567</v>
      </c>
      <c r="F721" s="397">
        <v>3</v>
      </c>
      <c r="G721" s="397">
        <v>744</v>
      </c>
      <c r="H721" s="397">
        <v>1</v>
      </c>
      <c r="I721" s="397">
        <v>248</v>
      </c>
      <c r="J721" s="397">
        <v>5</v>
      </c>
      <c r="K721" s="397">
        <v>1245</v>
      </c>
      <c r="L721" s="397">
        <v>1.6733870967741935</v>
      </c>
      <c r="M721" s="397">
        <v>249</v>
      </c>
      <c r="N721" s="397">
        <v>2</v>
      </c>
      <c r="O721" s="397">
        <v>464</v>
      </c>
      <c r="P721" s="410">
        <v>0.62365591397849462</v>
      </c>
      <c r="Q721" s="398">
        <v>232</v>
      </c>
    </row>
    <row r="722" spans="1:17" ht="14.4" customHeight="1" x14ac:dyDescent="0.3">
      <c r="A722" s="393" t="s">
        <v>3872</v>
      </c>
      <c r="B722" s="394" t="s">
        <v>3478</v>
      </c>
      <c r="C722" s="394" t="s">
        <v>3350</v>
      </c>
      <c r="D722" s="394" t="s">
        <v>3572</v>
      </c>
      <c r="E722" s="394" t="s">
        <v>3573</v>
      </c>
      <c r="F722" s="397"/>
      <c r="G722" s="397"/>
      <c r="H722" s="397"/>
      <c r="I722" s="397"/>
      <c r="J722" s="397">
        <v>1</v>
      </c>
      <c r="K722" s="397">
        <v>176</v>
      </c>
      <c r="L722" s="397"/>
      <c r="M722" s="397">
        <v>176</v>
      </c>
      <c r="N722" s="397"/>
      <c r="O722" s="397"/>
      <c r="P722" s="410"/>
      <c r="Q722" s="398"/>
    </row>
    <row r="723" spans="1:17" ht="14.4" customHeight="1" x14ac:dyDescent="0.3">
      <c r="A723" s="393" t="s">
        <v>3872</v>
      </c>
      <c r="B723" s="394" t="s">
        <v>3633</v>
      </c>
      <c r="C723" s="394" t="s">
        <v>3548</v>
      </c>
      <c r="D723" s="394" t="s">
        <v>3665</v>
      </c>
      <c r="E723" s="394" t="s">
        <v>3666</v>
      </c>
      <c r="F723" s="397"/>
      <c r="G723" s="397"/>
      <c r="H723" s="397"/>
      <c r="I723" s="397"/>
      <c r="J723" s="397"/>
      <c r="K723" s="397"/>
      <c r="L723" s="397"/>
      <c r="M723" s="397"/>
      <c r="N723" s="397">
        <v>1</v>
      </c>
      <c r="O723" s="397">
        <v>149</v>
      </c>
      <c r="P723" s="410"/>
      <c r="Q723" s="398">
        <v>149</v>
      </c>
    </row>
    <row r="724" spans="1:17" ht="14.4" customHeight="1" x14ac:dyDescent="0.3">
      <c r="A724" s="393" t="s">
        <v>3872</v>
      </c>
      <c r="B724" s="394" t="s">
        <v>3633</v>
      </c>
      <c r="C724" s="394" t="s">
        <v>3350</v>
      </c>
      <c r="D724" s="394" t="s">
        <v>3385</v>
      </c>
      <c r="E724" s="394" t="s">
        <v>3386</v>
      </c>
      <c r="F724" s="397"/>
      <c r="G724" s="397"/>
      <c r="H724" s="397"/>
      <c r="I724" s="397"/>
      <c r="J724" s="397">
        <v>1</v>
      </c>
      <c r="K724" s="397">
        <v>75</v>
      </c>
      <c r="L724" s="397"/>
      <c r="M724" s="397">
        <v>75</v>
      </c>
      <c r="N724" s="397"/>
      <c r="O724" s="397"/>
      <c r="P724" s="410"/>
      <c r="Q724" s="398"/>
    </row>
    <row r="725" spans="1:17" ht="14.4" customHeight="1" x14ac:dyDescent="0.3">
      <c r="A725" s="393" t="s">
        <v>3872</v>
      </c>
      <c r="B725" s="394" t="s">
        <v>3633</v>
      </c>
      <c r="C725" s="394" t="s">
        <v>3350</v>
      </c>
      <c r="D725" s="394" t="s">
        <v>3393</v>
      </c>
      <c r="E725" s="394" t="s">
        <v>3394</v>
      </c>
      <c r="F725" s="397">
        <v>1</v>
      </c>
      <c r="G725" s="397">
        <v>34</v>
      </c>
      <c r="H725" s="397">
        <v>1</v>
      </c>
      <c r="I725" s="397">
        <v>34</v>
      </c>
      <c r="J725" s="397">
        <v>1</v>
      </c>
      <c r="K725" s="397">
        <v>34</v>
      </c>
      <c r="L725" s="397">
        <v>1</v>
      </c>
      <c r="M725" s="397">
        <v>34</v>
      </c>
      <c r="N725" s="397">
        <v>2</v>
      </c>
      <c r="O725" s="397">
        <v>68</v>
      </c>
      <c r="P725" s="410">
        <v>2</v>
      </c>
      <c r="Q725" s="398">
        <v>34</v>
      </c>
    </row>
    <row r="726" spans="1:17" ht="14.4" customHeight="1" x14ac:dyDescent="0.3">
      <c r="A726" s="393" t="s">
        <v>3872</v>
      </c>
      <c r="B726" s="394" t="s">
        <v>3633</v>
      </c>
      <c r="C726" s="394" t="s">
        <v>3350</v>
      </c>
      <c r="D726" s="394" t="s">
        <v>3472</v>
      </c>
      <c r="E726" s="394" t="s">
        <v>3473</v>
      </c>
      <c r="F726" s="397"/>
      <c r="G726" s="397"/>
      <c r="H726" s="397"/>
      <c r="I726" s="397"/>
      <c r="J726" s="397"/>
      <c r="K726" s="397"/>
      <c r="L726" s="397"/>
      <c r="M726" s="397"/>
      <c r="N726" s="397">
        <v>0</v>
      </c>
      <c r="O726" s="397">
        <v>0</v>
      </c>
      <c r="P726" s="410"/>
      <c r="Q726" s="398"/>
    </row>
    <row r="727" spans="1:17" ht="14.4" customHeight="1" x14ac:dyDescent="0.3">
      <c r="A727" s="393" t="s">
        <v>3872</v>
      </c>
      <c r="B727" s="394" t="s">
        <v>3633</v>
      </c>
      <c r="C727" s="394" t="s">
        <v>3350</v>
      </c>
      <c r="D727" s="394" t="s">
        <v>3687</v>
      </c>
      <c r="E727" s="394" t="s">
        <v>3688</v>
      </c>
      <c r="F727" s="397">
        <v>1</v>
      </c>
      <c r="G727" s="397">
        <v>173</v>
      </c>
      <c r="H727" s="397">
        <v>1</v>
      </c>
      <c r="I727" s="397">
        <v>173</v>
      </c>
      <c r="J727" s="397"/>
      <c r="K727" s="397"/>
      <c r="L727" s="397"/>
      <c r="M727" s="397"/>
      <c r="N727" s="397"/>
      <c r="O727" s="397"/>
      <c r="P727" s="410"/>
      <c r="Q727" s="398"/>
    </row>
    <row r="728" spans="1:17" ht="14.4" customHeight="1" x14ac:dyDescent="0.3">
      <c r="A728" s="393" t="s">
        <v>3872</v>
      </c>
      <c r="B728" s="394" t="s">
        <v>3633</v>
      </c>
      <c r="C728" s="394" t="s">
        <v>3350</v>
      </c>
      <c r="D728" s="394" t="s">
        <v>3566</v>
      </c>
      <c r="E728" s="394" t="s">
        <v>3567</v>
      </c>
      <c r="F728" s="397">
        <v>2</v>
      </c>
      <c r="G728" s="397">
        <v>496</v>
      </c>
      <c r="H728" s="397">
        <v>1</v>
      </c>
      <c r="I728" s="397">
        <v>248</v>
      </c>
      <c r="J728" s="397">
        <v>2</v>
      </c>
      <c r="K728" s="397">
        <v>498</v>
      </c>
      <c r="L728" s="397">
        <v>1.0040322580645162</v>
      </c>
      <c r="M728" s="397">
        <v>249</v>
      </c>
      <c r="N728" s="397">
        <v>1</v>
      </c>
      <c r="O728" s="397">
        <v>232</v>
      </c>
      <c r="P728" s="410">
        <v>0.46774193548387094</v>
      </c>
      <c r="Q728" s="398">
        <v>232</v>
      </c>
    </row>
    <row r="729" spans="1:17" ht="14.4" customHeight="1" x14ac:dyDescent="0.3">
      <c r="A729" s="393" t="s">
        <v>3872</v>
      </c>
      <c r="B729" s="394" t="s">
        <v>3633</v>
      </c>
      <c r="C729" s="394" t="s">
        <v>3350</v>
      </c>
      <c r="D729" s="394" t="s">
        <v>3696</v>
      </c>
      <c r="E729" s="394" t="s">
        <v>3697</v>
      </c>
      <c r="F729" s="397"/>
      <c r="G729" s="397"/>
      <c r="H729" s="397"/>
      <c r="I729" s="397"/>
      <c r="J729" s="397"/>
      <c r="K729" s="397"/>
      <c r="L729" s="397"/>
      <c r="M729" s="397"/>
      <c r="N729" s="397">
        <v>1</v>
      </c>
      <c r="O729" s="397">
        <v>149</v>
      </c>
      <c r="P729" s="410"/>
      <c r="Q729" s="398">
        <v>149</v>
      </c>
    </row>
    <row r="730" spans="1:17" ht="14.4" customHeight="1" x14ac:dyDescent="0.3">
      <c r="A730" s="393" t="s">
        <v>3872</v>
      </c>
      <c r="B730" s="394" t="s">
        <v>3633</v>
      </c>
      <c r="C730" s="394" t="s">
        <v>3350</v>
      </c>
      <c r="D730" s="394" t="s">
        <v>3585</v>
      </c>
      <c r="E730" s="394" t="s">
        <v>3586</v>
      </c>
      <c r="F730" s="397"/>
      <c r="G730" s="397"/>
      <c r="H730" s="397"/>
      <c r="I730" s="397"/>
      <c r="J730" s="397"/>
      <c r="K730" s="397"/>
      <c r="L730" s="397"/>
      <c r="M730" s="397"/>
      <c r="N730" s="397">
        <v>1</v>
      </c>
      <c r="O730" s="397">
        <v>91</v>
      </c>
      <c r="P730" s="410"/>
      <c r="Q730" s="398">
        <v>91</v>
      </c>
    </row>
    <row r="731" spans="1:17" ht="14.4" customHeight="1" x14ac:dyDescent="0.3">
      <c r="A731" s="393" t="s">
        <v>3872</v>
      </c>
      <c r="B731" s="394" t="s">
        <v>3633</v>
      </c>
      <c r="C731" s="394" t="s">
        <v>3350</v>
      </c>
      <c r="D731" s="394" t="s">
        <v>3716</v>
      </c>
      <c r="E731" s="394" t="s">
        <v>3717</v>
      </c>
      <c r="F731" s="397"/>
      <c r="G731" s="397"/>
      <c r="H731" s="397"/>
      <c r="I731" s="397"/>
      <c r="J731" s="397"/>
      <c r="K731" s="397"/>
      <c r="L731" s="397"/>
      <c r="M731" s="397"/>
      <c r="N731" s="397">
        <v>2</v>
      </c>
      <c r="O731" s="397">
        <v>464</v>
      </c>
      <c r="P731" s="410"/>
      <c r="Q731" s="398">
        <v>232</v>
      </c>
    </row>
    <row r="732" spans="1:17" ht="14.4" customHeight="1" x14ac:dyDescent="0.3">
      <c r="A732" s="393" t="s">
        <v>3872</v>
      </c>
      <c r="B732" s="394" t="s">
        <v>3754</v>
      </c>
      <c r="C732" s="394" t="s">
        <v>3350</v>
      </c>
      <c r="D732" s="394" t="s">
        <v>3373</v>
      </c>
      <c r="E732" s="394" t="s">
        <v>3374</v>
      </c>
      <c r="F732" s="397"/>
      <c r="G732" s="397"/>
      <c r="H732" s="397"/>
      <c r="I732" s="397"/>
      <c r="J732" s="397">
        <v>1</v>
      </c>
      <c r="K732" s="397">
        <v>102</v>
      </c>
      <c r="L732" s="397"/>
      <c r="M732" s="397">
        <v>102</v>
      </c>
      <c r="N732" s="397"/>
      <c r="O732" s="397"/>
      <c r="P732" s="410"/>
      <c r="Q732" s="398"/>
    </row>
    <row r="733" spans="1:17" ht="14.4" customHeight="1" x14ac:dyDescent="0.3">
      <c r="A733" s="393" t="s">
        <v>3872</v>
      </c>
      <c r="B733" s="394" t="s">
        <v>3754</v>
      </c>
      <c r="C733" s="394" t="s">
        <v>3350</v>
      </c>
      <c r="D733" s="394" t="s">
        <v>3385</v>
      </c>
      <c r="E733" s="394" t="s">
        <v>3386</v>
      </c>
      <c r="F733" s="397"/>
      <c r="G733" s="397"/>
      <c r="H733" s="397"/>
      <c r="I733" s="397"/>
      <c r="J733" s="397"/>
      <c r="K733" s="397"/>
      <c r="L733" s="397"/>
      <c r="M733" s="397"/>
      <c r="N733" s="397">
        <v>1</v>
      </c>
      <c r="O733" s="397">
        <v>81</v>
      </c>
      <c r="P733" s="410"/>
      <c r="Q733" s="398">
        <v>81</v>
      </c>
    </row>
    <row r="734" spans="1:17" ht="14.4" customHeight="1" x14ac:dyDescent="0.3">
      <c r="A734" s="393" t="s">
        <v>3872</v>
      </c>
      <c r="B734" s="394" t="s">
        <v>3754</v>
      </c>
      <c r="C734" s="394" t="s">
        <v>3350</v>
      </c>
      <c r="D734" s="394" t="s">
        <v>3769</v>
      </c>
      <c r="E734" s="394" t="s">
        <v>3770</v>
      </c>
      <c r="F734" s="397">
        <v>2</v>
      </c>
      <c r="G734" s="397">
        <v>466</v>
      </c>
      <c r="H734" s="397">
        <v>1</v>
      </c>
      <c r="I734" s="397">
        <v>233</v>
      </c>
      <c r="J734" s="397">
        <v>4</v>
      </c>
      <c r="K734" s="397">
        <v>936</v>
      </c>
      <c r="L734" s="397">
        <v>2.0085836909871246</v>
      </c>
      <c r="M734" s="397">
        <v>234</v>
      </c>
      <c r="N734" s="397">
        <v>4</v>
      </c>
      <c r="O734" s="397">
        <v>928</v>
      </c>
      <c r="P734" s="410">
        <v>1.9914163090128756</v>
      </c>
      <c r="Q734" s="398">
        <v>232</v>
      </c>
    </row>
    <row r="735" spans="1:17" ht="14.4" customHeight="1" x14ac:dyDescent="0.3">
      <c r="A735" s="393" t="s">
        <v>3872</v>
      </c>
      <c r="B735" s="394" t="s">
        <v>3754</v>
      </c>
      <c r="C735" s="394" t="s">
        <v>3350</v>
      </c>
      <c r="D735" s="394" t="s">
        <v>3399</v>
      </c>
      <c r="E735" s="394" t="s">
        <v>3400</v>
      </c>
      <c r="F735" s="397">
        <v>1</v>
      </c>
      <c r="G735" s="397">
        <v>323</v>
      </c>
      <c r="H735" s="397">
        <v>1</v>
      </c>
      <c r="I735" s="397">
        <v>323</v>
      </c>
      <c r="J735" s="397">
        <v>1</v>
      </c>
      <c r="K735" s="397">
        <v>324</v>
      </c>
      <c r="L735" s="397">
        <v>1.0030959752321982</v>
      </c>
      <c r="M735" s="397">
        <v>324</v>
      </c>
      <c r="N735" s="397">
        <v>1</v>
      </c>
      <c r="O735" s="397">
        <v>325</v>
      </c>
      <c r="P735" s="410">
        <v>1.0061919504643964</v>
      </c>
      <c r="Q735" s="398">
        <v>325</v>
      </c>
    </row>
    <row r="736" spans="1:17" ht="14.4" customHeight="1" x14ac:dyDescent="0.3">
      <c r="A736" s="393" t="s">
        <v>3872</v>
      </c>
      <c r="B736" s="394" t="s">
        <v>3754</v>
      </c>
      <c r="C736" s="394" t="s">
        <v>3350</v>
      </c>
      <c r="D736" s="394" t="s">
        <v>3779</v>
      </c>
      <c r="E736" s="394" t="s">
        <v>3780</v>
      </c>
      <c r="F736" s="397"/>
      <c r="G736" s="397"/>
      <c r="H736" s="397"/>
      <c r="I736" s="397"/>
      <c r="J736" s="397">
        <v>1</v>
      </c>
      <c r="K736" s="397">
        <v>245</v>
      </c>
      <c r="L736" s="397"/>
      <c r="M736" s="397">
        <v>245</v>
      </c>
      <c r="N736" s="397"/>
      <c r="O736" s="397"/>
      <c r="P736" s="410"/>
      <c r="Q736" s="398"/>
    </row>
    <row r="737" spans="1:17" ht="14.4" customHeight="1" x14ac:dyDescent="0.3">
      <c r="A737" s="393" t="s">
        <v>3872</v>
      </c>
      <c r="B737" s="394" t="s">
        <v>3754</v>
      </c>
      <c r="C737" s="394" t="s">
        <v>3350</v>
      </c>
      <c r="D737" s="394" t="s">
        <v>3781</v>
      </c>
      <c r="E737" s="394" t="s">
        <v>3782</v>
      </c>
      <c r="F737" s="397"/>
      <c r="G737" s="397"/>
      <c r="H737" s="397"/>
      <c r="I737" s="397"/>
      <c r="J737" s="397"/>
      <c r="K737" s="397"/>
      <c r="L737" s="397"/>
      <c r="M737" s="397"/>
      <c r="N737" s="397">
        <v>1</v>
      </c>
      <c r="O737" s="397">
        <v>315</v>
      </c>
      <c r="P737" s="410"/>
      <c r="Q737" s="398">
        <v>315</v>
      </c>
    </row>
    <row r="738" spans="1:17" ht="14.4" customHeight="1" x14ac:dyDescent="0.3">
      <c r="A738" s="393" t="s">
        <v>3873</v>
      </c>
      <c r="B738" s="394" t="s">
        <v>3409</v>
      </c>
      <c r="C738" s="394" t="s">
        <v>3350</v>
      </c>
      <c r="D738" s="394" t="s">
        <v>3393</v>
      </c>
      <c r="E738" s="394" t="s">
        <v>3394</v>
      </c>
      <c r="F738" s="397"/>
      <c r="G738" s="397"/>
      <c r="H738" s="397"/>
      <c r="I738" s="397"/>
      <c r="J738" s="397">
        <v>1</v>
      </c>
      <c r="K738" s="397">
        <v>34</v>
      </c>
      <c r="L738" s="397"/>
      <c r="M738" s="397">
        <v>34</v>
      </c>
      <c r="N738" s="397"/>
      <c r="O738" s="397"/>
      <c r="P738" s="410"/>
      <c r="Q738" s="398"/>
    </row>
    <row r="739" spans="1:17" ht="14.4" customHeight="1" x14ac:dyDescent="0.3">
      <c r="A739" s="393" t="s">
        <v>3873</v>
      </c>
      <c r="B739" s="394" t="s">
        <v>3409</v>
      </c>
      <c r="C739" s="394" t="s">
        <v>3350</v>
      </c>
      <c r="D739" s="394" t="s">
        <v>3454</v>
      </c>
      <c r="E739" s="394" t="s">
        <v>3455</v>
      </c>
      <c r="F739" s="397">
        <v>104</v>
      </c>
      <c r="G739" s="397">
        <v>44824</v>
      </c>
      <c r="H739" s="397">
        <v>1</v>
      </c>
      <c r="I739" s="397">
        <v>431</v>
      </c>
      <c r="J739" s="397">
        <v>90</v>
      </c>
      <c r="K739" s="397">
        <v>38970</v>
      </c>
      <c r="L739" s="397">
        <v>0.86940032125646971</v>
      </c>
      <c r="M739" s="397">
        <v>433</v>
      </c>
      <c r="N739" s="397">
        <v>106</v>
      </c>
      <c r="O739" s="397">
        <v>34662</v>
      </c>
      <c r="P739" s="410">
        <v>0.77329109405675533</v>
      </c>
      <c r="Q739" s="398">
        <v>327</v>
      </c>
    </row>
    <row r="740" spans="1:17" ht="14.4" customHeight="1" x14ac:dyDescent="0.3">
      <c r="A740" s="393" t="s">
        <v>3873</v>
      </c>
      <c r="B740" s="394" t="s">
        <v>3409</v>
      </c>
      <c r="C740" s="394" t="s">
        <v>3350</v>
      </c>
      <c r="D740" s="394" t="s">
        <v>3456</v>
      </c>
      <c r="E740" s="394" t="s">
        <v>3457</v>
      </c>
      <c r="F740" s="397">
        <v>6</v>
      </c>
      <c r="G740" s="397">
        <v>1296</v>
      </c>
      <c r="H740" s="397">
        <v>1</v>
      </c>
      <c r="I740" s="397">
        <v>216</v>
      </c>
      <c r="J740" s="397"/>
      <c r="K740" s="397"/>
      <c r="L740" s="397"/>
      <c r="M740" s="397"/>
      <c r="N740" s="397"/>
      <c r="O740" s="397"/>
      <c r="P740" s="410"/>
      <c r="Q740" s="398"/>
    </row>
    <row r="741" spans="1:17" ht="14.4" customHeight="1" x14ac:dyDescent="0.3">
      <c r="A741" s="393" t="s">
        <v>3873</v>
      </c>
      <c r="B741" s="394" t="s">
        <v>3462</v>
      </c>
      <c r="C741" s="394" t="s">
        <v>3350</v>
      </c>
      <c r="D741" s="394" t="s">
        <v>3472</v>
      </c>
      <c r="E741" s="394" t="s">
        <v>3473</v>
      </c>
      <c r="F741" s="397"/>
      <c r="G741" s="397"/>
      <c r="H741" s="397"/>
      <c r="I741" s="397"/>
      <c r="J741" s="397"/>
      <c r="K741" s="397"/>
      <c r="L741" s="397"/>
      <c r="M741" s="397"/>
      <c r="N741" s="397">
        <v>8</v>
      </c>
      <c r="O741" s="397">
        <v>0</v>
      </c>
      <c r="P741" s="410"/>
      <c r="Q741" s="398">
        <v>0</v>
      </c>
    </row>
    <row r="742" spans="1:17" ht="14.4" customHeight="1" x14ac:dyDescent="0.3">
      <c r="A742" s="393" t="s">
        <v>3873</v>
      </c>
      <c r="B742" s="394" t="s">
        <v>3462</v>
      </c>
      <c r="C742" s="394" t="s">
        <v>3350</v>
      </c>
      <c r="D742" s="394" t="s">
        <v>3474</v>
      </c>
      <c r="E742" s="394" t="s">
        <v>3475</v>
      </c>
      <c r="F742" s="397">
        <v>217</v>
      </c>
      <c r="G742" s="397">
        <v>70525</v>
      </c>
      <c r="H742" s="397">
        <v>1</v>
      </c>
      <c r="I742" s="397">
        <v>325</v>
      </c>
      <c r="J742" s="397">
        <v>165</v>
      </c>
      <c r="K742" s="397">
        <v>53955</v>
      </c>
      <c r="L742" s="397">
        <v>0.76504785537043607</v>
      </c>
      <c r="M742" s="397">
        <v>327</v>
      </c>
      <c r="N742" s="397">
        <v>176</v>
      </c>
      <c r="O742" s="397">
        <v>57552</v>
      </c>
      <c r="P742" s="410">
        <v>0.8160510457284651</v>
      </c>
      <c r="Q742" s="398">
        <v>327</v>
      </c>
    </row>
    <row r="743" spans="1:17" ht="14.4" customHeight="1" x14ac:dyDescent="0.3">
      <c r="A743" s="393" t="s">
        <v>3873</v>
      </c>
      <c r="B743" s="394" t="s">
        <v>3478</v>
      </c>
      <c r="C743" s="394" t="s">
        <v>3232</v>
      </c>
      <c r="D743" s="394" t="s">
        <v>3840</v>
      </c>
      <c r="E743" s="394" t="s">
        <v>3841</v>
      </c>
      <c r="F743" s="397">
        <v>3</v>
      </c>
      <c r="G743" s="397">
        <v>11046.24</v>
      </c>
      <c r="H743" s="397">
        <v>1</v>
      </c>
      <c r="I743" s="397">
        <v>3682.08</v>
      </c>
      <c r="J743" s="397"/>
      <c r="K743" s="397"/>
      <c r="L743" s="397"/>
      <c r="M743" s="397"/>
      <c r="N743" s="397"/>
      <c r="O743" s="397"/>
      <c r="P743" s="410"/>
      <c r="Q743" s="398"/>
    </row>
    <row r="744" spans="1:17" ht="14.4" customHeight="1" x14ac:dyDescent="0.3">
      <c r="A744" s="393" t="s">
        <v>3873</v>
      </c>
      <c r="B744" s="394" t="s">
        <v>3478</v>
      </c>
      <c r="C744" s="394" t="s">
        <v>3232</v>
      </c>
      <c r="D744" s="394" t="s">
        <v>3346</v>
      </c>
      <c r="E744" s="394" t="s">
        <v>3347</v>
      </c>
      <c r="F744" s="397">
        <v>2.4000000000000004</v>
      </c>
      <c r="G744" s="397">
        <v>2980.74</v>
      </c>
      <c r="H744" s="397">
        <v>1</v>
      </c>
      <c r="I744" s="397">
        <v>1241.9749999999997</v>
      </c>
      <c r="J744" s="397">
        <v>0.6</v>
      </c>
      <c r="K744" s="397">
        <v>447.38</v>
      </c>
      <c r="L744" s="397">
        <v>0.15009024604628382</v>
      </c>
      <c r="M744" s="397">
        <v>745.63333333333333</v>
      </c>
      <c r="N744" s="397"/>
      <c r="O744" s="397"/>
      <c r="P744" s="410"/>
      <c r="Q744" s="398"/>
    </row>
    <row r="745" spans="1:17" ht="14.4" customHeight="1" x14ac:dyDescent="0.3">
      <c r="A745" s="393" t="s">
        <v>3873</v>
      </c>
      <c r="B745" s="394" t="s">
        <v>3478</v>
      </c>
      <c r="C745" s="394" t="s">
        <v>3232</v>
      </c>
      <c r="D745" s="394" t="s">
        <v>3536</v>
      </c>
      <c r="E745" s="394" t="s">
        <v>3537</v>
      </c>
      <c r="F745" s="397"/>
      <c r="G745" s="397"/>
      <c r="H745" s="397"/>
      <c r="I745" s="397"/>
      <c r="J745" s="397">
        <v>1</v>
      </c>
      <c r="K745" s="397">
        <v>0</v>
      </c>
      <c r="L745" s="397"/>
      <c r="M745" s="397">
        <v>0</v>
      </c>
      <c r="N745" s="397"/>
      <c r="O745" s="397"/>
      <c r="P745" s="410"/>
      <c r="Q745" s="398"/>
    </row>
    <row r="746" spans="1:17" ht="14.4" customHeight="1" x14ac:dyDescent="0.3">
      <c r="A746" s="393" t="s">
        <v>3873</v>
      </c>
      <c r="B746" s="394" t="s">
        <v>3478</v>
      </c>
      <c r="C746" s="394" t="s">
        <v>3541</v>
      </c>
      <c r="D746" s="394" t="s">
        <v>3542</v>
      </c>
      <c r="E746" s="394" t="s">
        <v>3543</v>
      </c>
      <c r="F746" s="397">
        <v>29</v>
      </c>
      <c r="G746" s="397">
        <v>51682.64</v>
      </c>
      <c r="H746" s="397">
        <v>1</v>
      </c>
      <c r="I746" s="397">
        <v>1782.16</v>
      </c>
      <c r="J746" s="397">
        <v>3</v>
      </c>
      <c r="K746" s="397">
        <v>5416.5</v>
      </c>
      <c r="L746" s="397">
        <v>0.10480308281465497</v>
      </c>
      <c r="M746" s="397">
        <v>1805.5</v>
      </c>
      <c r="N746" s="397"/>
      <c r="O746" s="397"/>
      <c r="P746" s="410"/>
      <c r="Q746" s="398"/>
    </row>
    <row r="747" spans="1:17" ht="14.4" customHeight="1" x14ac:dyDescent="0.3">
      <c r="A747" s="393" t="s">
        <v>3873</v>
      </c>
      <c r="B747" s="394" t="s">
        <v>3478</v>
      </c>
      <c r="C747" s="394" t="s">
        <v>3541</v>
      </c>
      <c r="D747" s="394" t="s">
        <v>3546</v>
      </c>
      <c r="E747" s="394" t="s">
        <v>3547</v>
      </c>
      <c r="F747" s="397">
        <v>7</v>
      </c>
      <c r="G747" s="397">
        <v>6018.04</v>
      </c>
      <c r="H747" s="397">
        <v>1</v>
      </c>
      <c r="I747" s="397">
        <v>859.72</v>
      </c>
      <c r="J747" s="397">
        <v>4</v>
      </c>
      <c r="K747" s="397">
        <v>3555.64</v>
      </c>
      <c r="L747" s="397">
        <v>0.59083023708715787</v>
      </c>
      <c r="M747" s="397">
        <v>888.91</v>
      </c>
      <c r="N747" s="397">
        <v>2</v>
      </c>
      <c r="O747" s="397">
        <v>1851.14</v>
      </c>
      <c r="P747" s="410">
        <v>0.30759848721510658</v>
      </c>
      <c r="Q747" s="398">
        <v>925.57</v>
      </c>
    </row>
    <row r="748" spans="1:17" ht="14.4" customHeight="1" x14ac:dyDescent="0.3">
      <c r="A748" s="393" t="s">
        <v>3873</v>
      </c>
      <c r="B748" s="394" t="s">
        <v>3478</v>
      </c>
      <c r="C748" s="394" t="s">
        <v>3350</v>
      </c>
      <c r="D748" s="394" t="s">
        <v>3554</v>
      </c>
      <c r="E748" s="394" t="s">
        <v>3555</v>
      </c>
      <c r="F748" s="397">
        <v>13</v>
      </c>
      <c r="G748" s="397">
        <v>2431</v>
      </c>
      <c r="H748" s="397">
        <v>1</v>
      </c>
      <c r="I748" s="397">
        <v>187</v>
      </c>
      <c r="J748" s="397">
        <v>12</v>
      </c>
      <c r="K748" s="397">
        <v>2316</v>
      </c>
      <c r="L748" s="397">
        <v>0.9526943644590703</v>
      </c>
      <c r="M748" s="397">
        <v>193</v>
      </c>
      <c r="N748" s="397">
        <v>1</v>
      </c>
      <c r="O748" s="397">
        <v>194</v>
      </c>
      <c r="P748" s="410">
        <v>7.9802550390785681E-2</v>
      </c>
      <c r="Q748" s="398">
        <v>194</v>
      </c>
    </row>
    <row r="749" spans="1:17" ht="14.4" customHeight="1" x14ac:dyDescent="0.3">
      <c r="A749" s="393" t="s">
        <v>3873</v>
      </c>
      <c r="B749" s="394" t="s">
        <v>3478</v>
      </c>
      <c r="C749" s="394" t="s">
        <v>3350</v>
      </c>
      <c r="D749" s="394" t="s">
        <v>3450</v>
      </c>
      <c r="E749" s="394" t="s">
        <v>3451</v>
      </c>
      <c r="F749" s="397">
        <v>5</v>
      </c>
      <c r="G749" s="397">
        <v>4250</v>
      </c>
      <c r="H749" s="397">
        <v>1</v>
      </c>
      <c r="I749" s="397">
        <v>850</v>
      </c>
      <c r="J749" s="397">
        <v>3</v>
      </c>
      <c r="K749" s="397">
        <v>2556</v>
      </c>
      <c r="L749" s="397">
        <v>0.60141176470588231</v>
      </c>
      <c r="M749" s="397">
        <v>852</v>
      </c>
      <c r="N749" s="397">
        <v>1</v>
      </c>
      <c r="O749" s="397">
        <v>703</v>
      </c>
      <c r="P749" s="410">
        <v>0.16541176470588234</v>
      </c>
      <c r="Q749" s="398">
        <v>703</v>
      </c>
    </row>
    <row r="750" spans="1:17" ht="14.4" customHeight="1" x14ac:dyDescent="0.3">
      <c r="A750" s="393" t="s">
        <v>3873</v>
      </c>
      <c r="B750" s="394" t="s">
        <v>3478</v>
      </c>
      <c r="C750" s="394" t="s">
        <v>3350</v>
      </c>
      <c r="D750" s="394" t="s">
        <v>3558</v>
      </c>
      <c r="E750" s="394" t="s">
        <v>3559</v>
      </c>
      <c r="F750" s="397">
        <v>5</v>
      </c>
      <c r="G750" s="397">
        <v>915</v>
      </c>
      <c r="H750" s="397">
        <v>1</v>
      </c>
      <c r="I750" s="397">
        <v>183</v>
      </c>
      <c r="J750" s="397">
        <v>4</v>
      </c>
      <c r="K750" s="397">
        <v>740</v>
      </c>
      <c r="L750" s="397">
        <v>0.80874316939890711</v>
      </c>
      <c r="M750" s="397">
        <v>185</v>
      </c>
      <c r="N750" s="397">
        <v>1</v>
      </c>
      <c r="O750" s="397">
        <v>185</v>
      </c>
      <c r="P750" s="410">
        <v>0.20218579234972678</v>
      </c>
      <c r="Q750" s="398">
        <v>185</v>
      </c>
    </row>
    <row r="751" spans="1:17" ht="14.4" customHeight="1" x14ac:dyDescent="0.3">
      <c r="A751" s="393" t="s">
        <v>3873</v>
      </c>
      <c r="B751" s="394" t="s">
        <v>3478</v>
      </c>
      <c r="C751" s="394" t="s">
        <v>3350</v>
      </c>
      <c r="D751" s="394" t="s">
        <v>3824</v>
      </c>
      <c r="E751" s="394" t="s">
        <v>3825</v>
      </c>
      <c r="F751" s="397">
        <v>1</v>
      </c>
      <c r="G751" s="397">
        <v>1091</v>
      </c>
      <c r="H751" s="397">
        <v>1</v>
      </c>
      <c r="I751" s="397">
        <v>1091</v>
      </c>
      <c r="J751" s="397"/>
      <c r="K751" s="397"/>
      <c r="L751" s="397"/>
      <c r="M751" s="397"/>
      <c r="N751" s="397"/>
      <c r="O751" s="397"/>
      <c r="P751" s="410"/>
      <c r="Q751" s="398"/>
    </row>
    <row r="752" spans="1:17" ht="14.4" customHeight="1" x14ac:dyDescent="0.3">
      <c r="A752" s="393" t="s">
        <v>3873</v>
      </c>
      <c r="B752" s="394" t="s">
        <v>3478</v>
      </c>
      <c r="C752" s="394" t="s">
        <v>3350</v>
      </c>
      <c r="D752" s="394" t="s">
        <v>3385</v>
      </c>
      <c r="E752" s="394" t="s">
        <v>3386</v>
      </c>
      <c r="F752" s="397">
        <v>36</v>
      </c>
      <c r="G752" s="397">
        <v>2700</v>
      </c>
      <c r="H752" s="397">
        <v>1</v>
      </c>
      <c r="I752" s="397">
        <v>75</v>
      </c>
      <c r="J752" s="397">
        <v>19</v>
      </c>
      <c r="K752" s="397">
        <v>1425</v>
      </c>
      <c r="L752" s="397">
        <v>0.52777777777777779</v>
      </c>
      <c r="M752" s="397">
        <v>75</v>
      </c>
      <c r="N752" s="397">
        <v>35</v>
      </c>
      <c r="O752" s="397">
        <v>2835</v>
      </c>
      <c r="P752" s="410">
        <v>1.05</v>
      </c>
      <c r="Q752" s="398">
        <v>81</v>
      </c>
    </row>
    <row r="753" spans="1:17" ht="14.4" customHeight="1" x14ac:dyDescent="0.3">
      <c r="A753" s="393" t="s">
        <v>3873</v>
      </c>
      <c r="B753" s="394" t="s">
        <v>3478</v>
      </c>
      <c r="C753" s="394" t="s">
        <v>3350</v>
      </c>
      <c r="D753" s="394" t="s">
        <v>3389</v>
      </c>
      <c r="E753" s="394" t="s">
        <v>3390</v>
      </c>
      <c r="F753" s="397">
        <v>2</v>
      </c>
      <c r="G753" s="397">
        <v>116</v>
      </c>
      <c r="H753" s="397">
        <v>1</v>
      </c>
      <c r="I753" s="397">
        <v>58</v>
      </c>
      <c r="J753" s="397">
        <v>1</v>
      </c>
      <c r="K753" s="397">
        <v>58</v>
      </c>
      <c r="L753" s="397">
        <v>0.5</v>
      </c>
      <c r="M753" s="397">
        <v>58</v>
      </c>
      <c r="N753" s="397"/>
      <c r="O753" s="397"/>
      <c r="P753" s="410"/>
      <c r="Q753" s="398"/>
    </row>
    <row r="754" spans="1:17" ht="14.4" customHeight="1" x14ac:dyDescent="0.3">
      <c r="A754" s="393" t="s">
        <v>3873</v>
      </c>
      <c r="B754" s="394" t="s">
        <v>3478</v>
      </c>
      <c r="C754" s="394" t="s">
        <v>3350</v>
      </c>
      <c r="D754" s="394" t="s">
        <v>3393</v>
      </c>
      <c r="E754" s="394" t="s">
        <v>3394</v>
      </c>
      <c r="F754" s="397">
        <v>5</v>
      </c>
      <c r="G754" s="397">
        <v>170</v>
      </c>
      <c r="H754" s="397">
        <v>1</v>
      </c>
      <c r="I754" s="397">
        <v>34</v>
      </c>
      <c r="J754" s="397">
        <v>3</v>
      </c>
      <c r="K754" s="397">
        <v>102</v>
      </c>
      <c r="L754" s="397">
        <v>0.6</v>
      </c>
      <c r="M754" s="397">
        <v>34</v>
      </c>
      <c r="N754" s="397">
        <v>16</v>
      </c>
      <c r="O754" s="397">
        <v>544</v>
      </c>
      <c r="P754" s="410">
        <v>3.2</v>
      </c>
      <c r="Q754" s="398">
        <v>34</v>
      </c>
    </row>
    <row r="755" spans="1:17" ht="14.4" customHeight="1" x14ac:dyDescent="0.3">
      <c r="A755" s="393" t="s">
        <v>3873</v>
      </c>
      <c r="B755" s="394" t="s">
        <v>3478</v>
      </c>
      <c r="C755" s="394" t="s">
        <v>3350</v>
      </c>
      <c r="D755" s="394" t="s">
        <v>3566</v>
      </c>
      <c r="E755" s="394" t="s">
        <v>3567</v>
      </c>
      <c r="F755" s="397">
        <v>52</v>
      </c>
      <c r="G755" s="397">
        <v>12896</v>
      </c>
      <c r="H755" s="397">
        <v>1</v>
      </c>
      <c r="I755" s="397">
        <v>248</v>
      </c>
      <c r="J755" s="397">
        <v>39</v>
      </c>
      <c r="K755" s="397">
        <v>9711</v>
      </c>
      <c r="L755" s="397">
        <v>0.75302419354838712</v>
      </c>
      <c r="M755" s="397">
        <v>249</v>
      </c>
      <c r="N755" s="397">
        <v>166</v>
      </c>
      <c r="O755" s="397">
        <v>38512</v>
      </c>
      <c r="P755" s="410">
        <v>2.9863523573200994</v>
      </c>
      <c r="Q755" s="398">
        <v>232</v>
      </c>
    </row>
    <row r="756" spans="1:17" ht="14.4" customHeight="1" x14ac:dyDescent="0.3">
      <c r="A756" s="393" t="s">
        <v>3873</v>
      </c>
      <c r="B756" s="394" t="s">
        <v>3478</v>
      </c>
      <c r="C756" s="394" t="s">
        <v>3350</v>
      </c>
      <c r="D756" s="394" t="s">
        <v>3581</v>
      </c>
      <c r="E756" s="394" t="s">
        <v>3582</v>
      </c>
      <c r="F756" s="397">
        <v>3</v>
      </c>
      <c r="G756" s="397">
        <v>591</v>
      </c>
      <c r="H756" s="397">
        <v>1</v>
      </c>
      <c r="I756" s="397">
        <v>197</v>
      </c>
      <c r="J756" s="397"/>
      <c r="K756" s="397"/>
      <c r="L756" s="397"/>
      <c r="M756" s="397"/>
      <c r="N756" s="397"/>
      <c r="O756" s="397"/>
      <c r="P756" s="410"/>
      <c r="Q756" s="398"/>
    </row>
    <row r="757" spans="1:17" ht="14.4" customHeight="1" x14ac:dyDescent="0.3">
      <c r="A757" s="393" t="s">
        <v>3873</v>
      </c>
      <c r="B757" s="394" t="s">
        <v>3478</v>
      </c>
      <c r="C757" s="394" t="s">
        <v>3350</v>
      </c>
      <c r="D757" s="394" t="s">
        <v>3583</v>
      </c>
      <c r="E757" s="394" t="s">
        <v>3584</v>
      </c>
      <c r="F757" s="397"/>
      <c r="G757" s="397"/>
      <c r="H757" s="397"/>
      <c r="I757" s="397"/>
      <c r="J757" s="397">
        <v>1</v>
      </c>
      <c r="K757" s="397">
        <v>160</v>
      </c>
      <c r="L757" s="397"/>
      <c r="M757" s="397">
        <v>160</v>
      </c>
      <c r="N757" s="397">
        <v>2</v>
      </c>
      <c r="O757" s="397">
        <v>322</v>
      </c>
      <c r="P757" s="410"/>
      <c r="Q757" s="398">
        <v>161</v>
      </c>
    </row>
    <row r="758" spans="1:17" ht="14.4" customHeight="1" x14ac:dyDescent="0.3">
      <c r="A758" s="393" t="s">
        <v>3873</v>
      </c>
      <c r="B758" s="394" t="s">
        <v>3478</v>
      </c>
      <c r="C758" s="394" t="s">
        <v>3350</v>
      </c>
      <c r="D758" s="394" t="s">
        <v>3694</v>
      </c>
      <c r="E758" s="394" t="s">
        <v>3695</v>
      </c>
      <c r="F758" s="397"/>
      <c r="G758" s="397"/>
      <c r="H758" s="397"/>
      <c r="I758" s="397"/>
      <c r="J758" s="397">
        <v>1</v>
      </c>
      <c r="K758" s="397">
        <v>197</v>
      </c>
      <c r="L758" s="397"/>
      <c r="M758" s="397">
        <v>197</v>
      </c>
      <c r="N758" s="397"/>
      <c r="O758" s="397"/>
      <c r="P758" s="410"/>
      <c r="Q758" s="398"/>
    </row>
    <row r="759" spans="1:17" ht="14.4" customHeight="1" x14ac:dyDescent="0.3">
      <c r="A759" s="393" t="s">
        <v>3873</v>
      </c>
      <c r="B759" s="394" t="s">
        <v>3478</v>
      </c>
      <c r="C759" s="394" t="s">
        <v>3350</v>
      </c>
      <c r="D759" s="394" t="s">
        <v>3696</v>
      </c>
      <c r="E759" s="394" t="s">
        <v>3697</v>
      </c>
      <c r="F759" s="397">
        <v>1</v>
      </c>
      <c r="G759" s="397">
        <v>296</v>
      </c>
      <c r="H759" s="397">
        <v>1</v>
      </c>
      <c r="I759" s="397">
        <v>296</v>
      </c>
      <c r="J759" s="397">
        <v>1</v>
      </c>
      <c r="K759" s="397">
        <v>148</v>
      </c>
      <c r="L759" s="397">
        <v>0.5</v>
      </c>
      <c r="M759" s="397">
        <v>148</v>
      </c>
      <c r="N759" s="397">
        <v>1</v>
      </c>
      <c r="O759" s="397">
        <v>149</v>
      </c>
      <c r="P759" s="410">
        <v>0.5033783783783784</v>
      </c>
      <c r="Q759" s="398">
        <v>149</v>
      </c>
    </row>
    <row r="760" spans="1:17" ht="14.4" customHeight="1" x14ac:dyDescent="0.3">
      <c r="A760" s="393" t="s">
        <v>3873</v>
      </c>
      <c r="B760" s="394" t="s">
        <v>3478</v>
      </c>
      <c r="C760" s="394" t="s">
        <v>3350</v>
      </c>
      <c r="D760" s="394" t="s">
        <v>3585</v>
      </c>
      <c r="E760" s="394" t="s">
        <v>3586</v>
      </c>
      <c r="F760" s="397">
        <v>1</v>
      </c>
      <c r="G760" s="397">
        <v>90</v>
      </c>
      <c r="H760" s="397">
        <v>1</v>
      </c>
      <c r="I760" s="397">
        <v>90</v>
      </c>
      <c r="J760" s="397">
        <v>4</v>
      </c>
      <c r="K760" s="397">
        <v>364</v>
      </c>
      <c r="L760" s="397">
        <v>4.0444444444444443</v>
      </c>
      <c r="M760" s="397">
        <v>91</v>
      </c>
      <c r="N760" s="397">
        <v>3</v>
      </c>
      <c r="O760" s="397">
        <v>273</v>
      </c>
      <c r="P760" s="410">
        <v>3.0333333333333332</v>
      </c>
      <c r="Q760" s="398">
        <v>91</v>
      </c>
    </row>
    <row r="761" spans="1:17" ht="14.4" customHeight="1" x14ac:dyDescent="0.3">
      <c r="A761" s="393" t="s">
        <v>3873</v>
      </c>
      <c r="B761" s="394" t="s">
        <v>3478</v>
      </c>
      <c r="C761" s="394" t="s">
        <v>3350</v>
      </c>
      <c r="D761" s="394" t="s">
        <v>3716</v>
      </c>
      <c r="E761" s="394" t="s">
        <v>3717</v>
      </c>
      <c r="F761" s="397"/>
      <c r="G761" s="397"/>
      <c r="H761" s="397"/>
      <c r="I761" s="397"/>
      <c r="J761" s="397"/>
      <c r="K761" s="397"/>
      <c r="L761" s="397"/>
      <c r="M761" s="397"/>
      <c r="N761" s="397">
        <v>0</v>
      </c>
      <c r="O761" s="397">
        <v>0</v>
      </c>
      <c r="P761" s="410"/>
      <c r="Q761" s="398"/>
    </row>
    <row r="762" spans="1:17" ht="14.4" customHeight="1" x14ac:dyDescent="0.3">
      <c r="A762" s="393" t="s">
        <v>3873</v>
      </c>
      <c r="B762" s="394" t="s">
        <v>3478</v>
      </c>
      <c r="C762" s="394" t="s">
        <v>3350</v>
      </c>
      <c r="D762" s="394" t="s">
        <v>3587</v>
      </c>
      <c r="E762" s="394" t="s">
        <v>3588</v>
      </c>
      <c r="F762" s="397">
        <v>1</v>
      </c>
      <c r="G762" s="397">
        <v>110</v>
      </c>
      <c r="H762" s="397">
        <v>1</v>
      </c>
      <c r="I762" s="397">
        <v>110</v>
      </c>
      <c r="J762" s="397"/>
      <c r="K762" s="397"/>
      <c r="L762" s="397"/>
      <c r="M762" s="397"/>
      <c r="N762" s="397"/>
      <c r="O762" s="397"/>
      <c r="P762" s="410"/>
      <c r="Q762" s="398"/>
    </row>
    <row r="763" spans="1:17" ht="14.4" customHeight="1" x14ac:dyDescent="0.3">
      <c r="A763" s="393" t="s">
        <v>3873</v>
      </c>
      <c r="B763" s="394" t="s">
        <v>3478</v>
      </c>
      <c r="C763" s="394" t="s">
        <v>3350</v>
      </c>
      <c r="D763" s="394" t="s">
        <v>3589</v>
      </c>
      <c r="E763" s="394" t="s">
        <v>3590</v>
      </c>
      <c r="F763" s="397">
        <v>3</v>
      </c>
      <c r="G763" s="397">
        <v>660</v>
      </c>
      <c r="H763" s="397">
        <v>1</v>
      </c>
      <c r="I763" s="397">
        <v>220</v>
      </c>
      <c r="J763" s="397">
        <v>2</v>
      </c>
      <c r="K763" s="397">
        <v>442</v>
      </c>
      <c r="L763" s="397">
        <v>0.66969696969696968</v>
      </c>
      <c r="M763" s="397">
        <v>221</v>
      </c>
      <c r="N763" s="397">
        <v>5</v>
      </c>
      <c r="O763" s="397">
        <v>1115</v>
      </c>
      <c r="P763" s="410">
        <v>1.6893939393939394</v>
      </c>
      <c r="Q763" s="398">
        <v>223</v>
      </c>
    </row>
    <row r="764" spans="1:17" ht="14.4" customHeight="1" x14ac:dyDescent="0.3">
      <c r="A764" s="393" t="s">
        <v>3873</v>
      </c>
      <c r="B764" s="394" t="s">
        <v>3478</v>
      </c>
      <c r="C764" s="394" t="s">
        <v>3350</v>
      </c>
      <c r="D764" s="394" t="s">
        <v>3728</v>
      </c>
      <c r="E764" s="394" t="s">
        <v>3729</v>
      </c>
      <c r="F764" s="397">
        <v>2</v>
      </c>
      <c r="G764" s="397">
        <v>220</v>
      </c>
      <c r="H764" s="397">
        <v>1</v>
      </c>
      <c r="I764" s="397">
        <v>110</v>
      </c>
      <c r="J764" s="397"/>
      <c r="K764" s="397"/>
      <c r="L764" s="397"/>
      <c r="M764" s="397"/>
      <c r="N764" s="397">
        <v>1</v>
      </c>
      <c r="O764" s="397">
        <v>112</v>
      </c>
      <c r="P764" s="410">
        <v>0.50909090909090904</v>
      </c>
      <c r="Q764" s="398">
        <v>112</v>
      </c>
    </row>
    <row r="765" spans="1:17" ht="14.4" customHeight="1" x14ac:dyDescent="0.3">
      <c r="A765" s="393" t="s">
        <v>3873</v>
      </c>
      <c r="B765" s="394" t="s">
        <v>3478</v>
      </c>
      <c r="C765" s="394" t="s">
        <v>3350</v>
      </c>
      <c r="D765" s="394" t="s">
        <v>3591</v>
      </c>
      <c r="E765" s="394" t="s">
        <v>3592</v>
      </c>
      <c r="F765" s="397">
        <v>8</v>
      </c>
      <c r="G765" s="397">
        <v>3272</v>
      </c>
      <c r="H765" s="397">
        <v>1</v>
      </c>
      <c r="I765" s="397">
        <v>409</v>
      </c>
      <c r="J765" s="397">
        <v>2</v>
      </c>
      <c r="K765" s="397">
        <v>820</v>
      </c>
      <c r="L765" s="397">
        <v>0.2506112469437653</v>
      </c>
      <c r="M765" s="397">
        <v>410</v>
      </c>
      <c r="N765" s="397">
        <v>5</v>
      </c>
      <c r="O765" s="397">
        <v>2055</v>
      </c>
      <c r="P765" s="410">
        <v>0.62805623471882643</v>
      </c>
      <c r="Q765" s="398">
        <v>411</v>
      </c>
    </row>
    <row r="766" spans="1:17" ht="14.4" customHeight="1" x14ac:dyDescent="0.3">
      <c r="A766" s="393" t="s">
        <v>3873</v>
      </c>
      <c r="B766" s="394" t="s">
        <v>3478</v>
      </c>
      <c r="C766" s="394" t="s">
        <v>3350</v>
      </c>
      <c r="D766" s="394" t="s">
        <v>3593</v>
      </c>
      <c r="E766" s="394" t="s">
        <v>3594</v>
      </c>
      <c r="F766" s="397"/>
      <c r="G766" s="397"/>
      <c r="H766" s="397"/>
      <c r="I766" s="397"/>
      <c r="J766" s="397"/>
      <c r="K766" s="397"/>
      <c r="L766" s="397"/>
      <c r="M766" s="397"/>
      <c r="N766" s="397">
        <v>1</v>
      </c>
      <c r="O766" s="397">
        <v>527</v>
      </c>
      <c r="P766" s="410"/>
      <c r="Q766" s="398">
        <v>527</v>
      </c>
    </row>
    <row r="767" spans="1:17" ht="14.4" customHeight="1" x14ac:dyDescent="0.3">
      <c r="A767" s="393" t="s">
        <v>3873</v>
      </c>
      <c r="B767" s="394" t="s">
        <v>3478</v>
      </c>
      <c r="C767" s="394" t="s">
        <v>3350</v>
      </c>
      <c r="D767" s="394" t="s">
        <v>3595</v>
      </c>
      <c r="E767" s="394" t="s">
        <v>3594</v>
      </c>
      <c r="F767" s="397">
        <v>30</v>
      </c>
      <c r="G767" s="397">
        <v>19890</v>
      </c>
      <c r="H767" s="397">
        <v>1</v>
      </c>
      <c r="I767" s="397">
        <v>663</v>
      </c>
      <c r="J767" s="397">
        <v>19</v>
      </c>
      <c r="K767" s="397">
        <v>12635</v>
      </c>
      <c r="L767" s="397">
        <v>0.63524384112619403</v>
      </c>
      <c r="M767" s="397">
        <v>665</v>
      </c>
      <c r="N767" s="397">
        <v>30</v>
      </c>
      <c r="O767" s="397">
        <v>20040</v>
      </c>
      <c r="P767" s="410">
        <v>1.0075414781297134</v>
      </c>
      <c r="Q767" s="398">
        <v>668</v>
      </c>
    </row>
    <row r="768" spans="1:17" ht="14.4" customHeight="1" x14ac:dyDescent="0.3">
      <c r="A768" s="393" t="s">
        <v>3873</v>
      </c>
      <c r="B768" s="394" t="s">
        <v>3478</v>
      </c>
      <c r="C768" s="394" t="s">
        <v>3350</v>
      </c>
      <c r="D768" s="394" t="s">
        <v>3399</v>
      </c>
      <c r="E768" s="394" t="s">
        <v>3400</v>
      </c>
      <c r="F768" s="397">
        <v>79</v>
      </c>
      <c r="G768" s="397">
        <v>25517</v>
      </c>
      <c r="H768" s="397">
        <v>1</v>
      </c>
      <c r="I768" s="397">
        <v>323</v>
      </c>
      <c r="J768" s="397">
        <v>73</v>
      </c>
      <c r="K768" s="397">
        <v>23652</v>
      </c>
      <c r="L768" s="397">
        <v>0.92691147078418312</v>
      </c>
      <c r="M768" s="397">
        <v>324</v>
      </c>
      <c r="N768" s="397">
        <v>43</v>
      </c>
      <c r="O768" s="397">
        <v>13975</v>
      </c>
      <c r="P768" s="410">
        <v>0.54767409961986124</v>
      </c>
      <c r="Q768" s="398">
        <v>325</v>
      </c>
    </row>
    <row r="769" spans="1:17" ht="14.4" customHeight="1" x14ac:dyDescent="0.3">
      <c r="A769" s="393" t="s">
        <v>3873</v>
      </c>
      <c r="B769" s="394" t="s">
        <v>3478</v>
      </c>
      <c r="C769" s="394" t="s">
        <v>3350</v>
      </c>
      <c r="D769" s="394" t="s">
        <v>3610</v>
      </c>
      <c r="E769" s="394" t="s">
        <v>3611</v>
      </c>
      <c r="F769" s="397">
        <v>1017</v>
      </c>
      <c r="G769" s="397">
        <v>111870</v>
      </c>
      <c r="H769" s="397">
        <v>1</v>
      </c>
      <c r="I769" s="397">
        <v>110</v>
      </c>
      <c r="J769" s="397">
        <v>905</v>
      </c>
      <c r="K769" s="397">
        <v>100455</v>
      </c>
      <c r="L769" s="397">
        <v>0.89796192008581388</v>
      </c>
      <c r="M769" s="397">
        <v>111</v>
      </c>
      <c r="N769" s="397">
        <v>1228</v>
      </c>
      <c r="O769" s="397">
        <v>137536</v>
      </c>
      <c r="P769" s="410">
        <v>1.22942701349781</v>
      </c>
      <c r="Q769" s="398">
        <v>112</v>
      </c>
    </row>
    <row r="770" spans="1:17" ht="14.4" customHeight="1" x14ac:dyDescent="0.3">
      <c r="A770" s="393" t="s">
        <v>3873</v>
      </c>
      <c r="B770" s="394" t="s">
        <v>3478</v>
      </c>
      <c r="C770" s="394" t="s">
        <v>3350</v>
      </c>
      <c r="D770" s="394" t="s">
        <v>3612</v>
      </c>
      <c r="E770" s="394" t="s">
        <v>3613</v>
      </c>
      <c r="F770" s="397">
        <v>5</v>
      </c>
      <c r="G770" s="397">
        <v>1470</v>
      </c>
      <c r="H770" s="397">
        <v>1</v>
      </c>
      <c r="I770" s="397">
        <v>294</v>
      </c>
      <c r="J770" s="397">
        <v>3</v>
      </c>
      <c r="K770" s="397">
        <v>885</v>
      </c>
      <c r="L770" s="397">
        <v>0.60204081632653061</v>
      </c>
      <c r="M770" s="397">
        <v>295</v>
      </c>
      <c r="N770" s="397">
        <v>5</v>
      </c>
      <c r="O770" s="397">
        <v>1480</v>
      </c>
      <c r="P770" s="410">
        <v>1.0068027210884354</v>
      </c>
      <c r="Q770" s="398">
        <v>296</v>
      </c>
    </row>
    <row r="771" spans="1:17" ht="14.4" customHeight="1" x14ac:dyDescent="0.3">
      <c r="A771" s="393" t="s">
        <v>3873</v>
      </c>
      <c r="B771" s="394" t="s">
        <v>3478</v>
      </c>
      <c r="C771" s="394" t="s">
        <v>3350</v>
      </c>
      <c r="D771" s="394" t="s">
        <v>3616</v>
      </c>
      <c r="E771" s="394" t="s">
        <v>3617</v>
      </c>
      <c r="F771" s="397">
        <v>11</v>
      </c>
      <c r="G771" s="397">
        <v>7425</v>
      </c>
      <c r="H771" s="397">
        <v>1</v>
      </c>
      <c r="I771" s="397">
        <v>675</v>
      </c>
      <c r="J771" s="397">
        <v>5</v>
      </c>
      <c r="K771" s="397">
        <v>3380</v>
      </c>
      <c r="L771" s="397">
        <v>0.45521885521885525</v>
      </c>
      <c r="M771" s="397">
        <v>676</v>
      </c>
      <c r="N771" s="397">
        <v>1</v>
      </c>
      <c r="O771" s="397">
        <v>677</v>
      </c>
      <c r="P771" s="410">
        <v>9.1178451178451178E-2</v>
      </c>
      <c r="Q771" s="398">
        <v>677</v>
      </c>
    </row>
    <row r="772" spans="1:17" ht="14.4" customHeight="1" x14ac:dyDescent="0.3">
      <c r="A772" s="393" t="s">
        <v>3873</v>
      </c>
      <c r="B772" s="394" t="s">
        <v>3478</v>
      </c>
      <c r="C772" s="394" t="s">
        <v>3350</v>
      </c>
      <c r="D772" s="394" t="s">
        <v>3618</v>
      </c>
      <c r="E772" s="394" t="s">
        <v>3619</v>
      </c>
      <c r="F772" s="397">
        <v>14</v>
      </c>
      <c r="G772" s="397">
        <v>1120</v>
      </c>
      <c r="H772" s="397">
        <v>1</v>
      </c>
      <c r="I772" s="397">
        <v>80</v>
      </c>
      <c r="J772" s="397">
        <v>5</v>
      </c>
      <c r="K772" s="397">
        <v>405</v>
      </c>
      <c r="L772" s="397">
        <v>0.36160714285714285</v>
      </c>
      <c r="M772" s="397">
        <v>81</v>
      </c>
      <c r="N772" s="397"/>
      <c r="O772" s="397"/>
      <c r="P772" s="410"/>
      <c r="Q772" s="398"/>
    </row>
    <row r="773" spans="1:17" ht="14.4" customHeight="1" x14ac:dyDescent="0.3">
      <c r="A773" s="393" t="s">
        <v>3873</v>
      </c>
      <c r="B773" s="394" t="s">
        <v>3478</v>
      </c>
      <c r="C773" s="394" t="s">
        <v>3350</v>
      </c>
      <c r="D773" s="394" t="s">
        <v>3620</v>
      </c>
      <c r="E773" s="394" t="s">
        <v>3621</v>
      </c>
      <c r="F773" s="397">
        <v>25</v>
      </c>
      <c r="G773" s="397">
        <v>8300</v>
      </c>
      <c r="H773" s="397">
        <v>1</v>
      </c>
      <c r="I773" s="397">
        <v>332</v>
      </c>
      <c r="J773" s="397">
        <v>30</v>
      </c>
      <c r="K773" s="397">
        <v>9990</v>
      </c>
      <c r="L773" s="397">
        <v>1.2036144578313253</v>
      </c>
      <c r="M773" s="397">
        <v>333</v>
      </c>
      <c r="N773" s="397">
        <v>27</v>
      </c>
      <c r="O773" s="397">
        <v>9045</v>
      </c>
      <c r="P773" s="410">
        <v>1.0897590361445784</v>
      </c>
      <c r="Q773" s="398">
        <v>335</v>
      </c>
    </row>
    <row r="774" spans="1:17" ht="14.4" customHeight="1" x14ac:dyDescent="0.3">
      <c r="A774" s="393" t="s">
        <v>3873</v>
      </c>
      <c r="B774" s="394" t="s">
        <v>3478</v>
      </c>
      <c r="C774" s="394" t="s">
        <v>3350</v>
      </c>
      <c r="D774" s="394" t="s">
        <v>3622</v>
      </c>
      <c r="E774" s="394" t="s">
        <v>3623</v>
      </c>
      <c r="F774" s="397">
        <v>1</v>
      </c>
      <c r="G774" s="397">
        <v>603</v>
      </c>
      <c r="H774" s="397">
        <v>1</v>
      </c>
      <c r="I774" s="397">
        <v>603</v>
      </c>
      <c r="J774" s="397"/>
      <c r="K774" s="397"/>
      <c r="L774" s="397"/>
      <c r="M774" s="397"/>
      <c r="N774" s="397"/>
      <c r="O774" s="397"/>
      <c r="P774" s="410"/>
      <c r="Q774" s="398"/>
    </row>
    <row r="775" spans="1:17" ht="14.4" customHeight="1" x14ac:dyDescent="0.3">
      <c r="A775" s="393" t="s">
        <v>3873</v>
      </c>
      <c r="B775" s="394" t="s">
        <v>3478</v>
      </c>
      <c r="C775" s="394" t="s">
        <v>3350</v>
      </c>
      <c r="D775" s="394" t="s">
        <v>3624</v>
      </c>
      <c r="E775" s="394" t="s">
        <v>3623</v>
      </c>
      <c r="F775" s="397">
        <v>1</v>
      </c>
      <c r="G775" s="397">
        <v>517</v>
      </c>
      <c r="H775" s="397">
        <v>1</v>
      </c>
      <c r="I775" s="397">
        <v>517</v>
      </c>
      <c r="J775" s="397"/>
      <c r="K775" s="397"/>
      <c r="L775" s="397"/>
      <c r="M775" s="397"/>
      <c r="N775" s="397"/>
      <c r="O775" s="397"/>
      <c r="P775" s="410"/>
      <c r="Q775" s="398"/>
    </row>
    <row r="776" spans="1:17" ht="14.4" customHeight="1" x14ac:dyDescent="0.3">
      <c r="A776" s="393" t="s">
        <v>3873</v>
      </c>
      <c r="B776" s="394" t="s">
        <v>3478</v>
      </c>
      <c r="C776" s="394" t="s">
        <v>3350</v>
      </c>
      <c r="D776" s="394" t="s">
        <v>3829</v>
      </c>
      <c r="E776" s="394" t="s">
        <v>3830</v>
      </c>
      <c r="F776" s="397">
        <v>2</v>
      </c>
      <c r="G776" s="397">
        <v>2726</v>
      </c>
      <c r="H776" s="397">
        <v>1</v>
      </c>
      <c r="I776" s="397">
        <v>1363</v>
      </c>
      <c r="J776" s="397"/>
      <c r="K776" s="397"/>
      <c r="L776" s="397"/>
      <c r="M776" s="397"/>
      <c r="N776" s="397"/>
      <c r="O776" s="397"/>
      <c r="P776" s="410"/>
      <c r="Q776" s="398"/>
    </row>
    <row r="777" spans="1:17" ht="14.4" customHeight="1" x14ac:dyDescent="0.3">
      <c r="A777" s="393" t="s">
        <v>3873</v>
      </c>
      <c r="B777" s="394" t="s">
        <v>3478</v>
      </c>
      <c r="C777" s="394" t="s">
        <v>3350</v>
      </c>
      <c r="D777" s="394" t="s">
        <v>3625</v>
      </c>
      <c r="E777" s="394" t="s">
        <v>3626</v>
      </c>
      <c r="F777" s="397">
        <v>2</v>
      </c>
      <c r="G777" s="397">
        <v>342</v>
      </c>
      <c r="H777" s="397">
        <v>1</v>
      </c>
      <c r="I777" s="397">
        <v>171</v>
      </c>
      <c r="J777" s="397"/>
      <c r="K777" s="397"/>
      <c r="L777" s="397"/>
      <c r="M777" s="397"/>
      <c r="N777" s="397"/>
      <c r="O777" s="397"/>
      <c r="P777" s="410"/>
      <c r="Q777" s="398"/>
    </row>
    <row r="778" spans="1:17" ht="14.4" customHeight="1" x14ac:dyDescent="0.3">
      <c r="A778" s="393" t="s">
        <v>3873</v>
      </c>
      <c r="B778" s="394" t="s">
        <v>3478</v>
      </c>
      <c r="C778" s="394" t="s">
        <v>3350</v>
      </c>
      <c r="D778" s="394" t="s">
        <v>3629</v>
      </c>
      <c r="E778" s="394" t="s">
        <v>3630</v>
      </c>
      <c r="F778" s="397">
        <v>49</v>
      </c>
      <c r="G778" s="397">
        <v>0</v>
      </c>
      <c r="H778" s="397"/>
      <c r="I778" s="397">
        <v>0</v>
      </c>
      <c r="J778" s="397">
        <v>27</v>
      </c>
      <c r="K778" s="397">
        <v>0</v>
      </c>
      <c r="L778" s="397"/>
      <c r="M778" s="397">
        <v>0</v>
      </c>
      <c r="N778" s="397">
        <v>2</v>
      </c>
      <c r="O778" s="397">
        <v>0</v>
      </c>
      <c r="P778" s="410"/>
      <c r="Q778" s="398">
        <v>0</v>
      </c>
    </row>
    <row r="779" spans="1:17" ht="14.4" customHeight="1" x14ac:dyDescent="0.3">
      <c r="A779" s="393" t="s">
        <v>3873</v>
      </c>
      <c r="B779" s="394" t="s">
        <v>3633</v>
      </c>
      <c r="C779" s="394" t="s">
        <v>3232</v>
      </c>
      <c r="D779" s="394" t="s">
        <v>3496</v>
      </c>
      <c r="E779" s="394" t="s">
        <v>3497</v>
      </c>
      <c r="F779" s="397">
        <v>0</v>
      </c>
      <c r="G779" s="397">
        <v>0</v>
      </c>
      <c r="H779" s="397"/>
      <c r="I779" s="397"/>
      <c r="J779" s="397"/>
      <c r="K779" s="397"/>
      <c r="L779" s="397"/>
      <c r="M779" s="397"/>
      <c r="N779" s="397">
        <v>1</v>
      </c>
      <c r="O779" s="397">
        <v>61.05</v>
      </c>
      <c r="P779" s="410"/>
      <c r="Q779" s="398">
        <v>61.05</v>
      </c>
    </row>
    <row r="780" spans="1:17" ht="14.4" customHeight="1" x14ac:dyDescent="0.3">
      <c r="A780" s="393" t="s">
        <v>3873</v>
      </c>
      <c r="B780" s="394" t="s">
        <v>3633</v>
      </c>
      <c r="C780" s="394" t="s">
        <v>3232</v>
      </c>
      <c r="D780" s="394" t="s">
        <v>3510</v>
      </c>
      <c r="E780" s="394" t="s">
        <v>3511</v>
      </c>
      <c r="F780" s="397">
        <v>0.2</v>
      </c>
      <c r="G780" s="397">
        <v>106.26</v>
      </c>
      <c r="H780" s="397">
        <v>1</v>
      </c>
      <c r="I780" s="397">
        <v>531.29999999999995</v>
      </c>
      <c r="J780" s="397"/>
      <c r="K780" s="397"/>
      <c r="L780" s="397"/>
      <c r="M780" s="397"/>
      <c r="N780" s="397"/>
      <c r="O780" s="397"/>
      <c r="P780" s="410"/>
      <c r="Q780" s="398"/>
    </row>
    <row r="781" spans="1:17" ht="14.4" customHeight="1" x14ac:dyDescent="0.3">
      <c r="A781" s="393" t="s">
        <v>3873</v>
      </c>
      <c r="B781" s="394" t="s">
        <v>3633</v>
      </c>
      <c r="C781" s="394" t="s">
        <v>3232</v>
      </c>
      <c r="D781" s="394" t="s">
        <v>3874</v>
      </c>
      <c r="E781" s="394" t="s">
        <v>3497</v>
      </c>
      <c r="F781" s="397">
        <v>3</v>
      </c>
      <c r="G781" s="397">
        <v>298.46999999999997</v>
      </c>
      <c r="H781" s="397">
        <v>1</v>
      </c>
      <c r="I781" s="397">
        <v>99.49</v>
      </c>
      <c r="J781" s="397"/>
      <c r="K781" s="397"/>
      <c r="L781" s="397"/>
      <c r="M781" s="397"/>
      <c r="N781" s="397"/>
      <c r="O781" s="397"/>
      <c r="P781" s="410"/>
      <c r="Q781" s="398"/>
    </row>
    <row r="782" spans="1:17" ht="14.4" customHeight="1" x14ac:dyDescent="0.3">
      <c r="A782" s="393" t="s">
        <v>3873</v>
      </c>
      <c r="B782" s="394" t="s">
        <v>3633</v>
      </c>
      <c r="C782" s="394" t="s">
        <v>3232</v>
      </c>
      <c r="D782" s="394" t="s">
        <v>3346</v>
      </c>
      <c r="E782" s="394" t="s">
        <v>3347</v>
      </c>
      <c r="F782" s="397">
        <v>1.4000000000000001</v>
      </c>
      <c r="G782" s="397">
        <v>1149.8400000000001</v>
      </c>
      <c r="H782" s="397">
        <v>1</v>
      </c>
      <c r="I782" s="397">
        <v>821.31428571428569</v>
      </c>
      <c r="J782" s="397"/>
      <c r="K782" s="397"/>
      <c r="L782" s="397"/>
      <c r="M782" s="397"/>
      <c r="N782" s="397"/>
      <c r="O782" s="397"/>
      <c r="P782" s="410"/>
      <c r="Q782" s="398"/>
    </row>
    <row r="783" spans="1:17" ht="14.4" customHeight="1" x14ac:dyDescent="0.3">
      <c r="A783" s="393" t="s">
        <v>3873</v>
      </c>
      <c r="B783" s="394" t="s">
        <v>3633</v>
      </c>
      <c r="C783" s="394" t="s">
        <v>3232</v>
      </c>
      <c r="D783" s="394" t="s">
        <v>3651</v>
      </c>
      <c r="E783" s="394" t="s">
        <v>3347</v>
      </c>
      <c r="F783" s="397"/>
      <c r="G783" s="397"/>
      <c r="H783" s="397"/>
      <c r="I783" s="397"/>
      <c r="J783" s="397"/>
      <c r="K783" s="397"/>
      <c r="L783" s="397"/>
      <c r="M783" s="397"/>
      <c r="N783" s="397">
        <v>2</v>
      </c>
      <c r="O783" s="397">
        <v>303.12</v>
      </c>
      <c r="P783" s="410"/>
      <c r="Q783" s="398">
        <v>151.56</v>
      </c>
    </row>
    <row r="784" spans="1:17" ht="14.4" customHeight="1" x14ac:dyDescent="0.3">
      <c r="A784" s="393" t="s">
        <v>3873</v>
      </c>
      <c r="B784" s="394" t="s">
        <v>3633</v>
      </c>
      <c r="C784" s="394" t="s">
        <v>3548</v>
      </c>
      <c r="D784" s="394" t="s">
        <v>3655</v>
      </c>
      <c r="E784" s="394" t="s">
        <v>3656</v>
      </c>
      <c r="F784" s="397"/>
      <c r="G784" s="397"/>
      <c r="H784" s="397"/>
      <c r="I784" s="397"/>
      <c r="J784" s="397">
        <v>2</v>
      </c>
      <c r="K784" s="397">
        <v>140</v>
      </c>
      <c r="L784" s="397"/>
      <c r="M784" s="397">
        <v>70</v>
      </c>
      <c r="N784" s="397"/>
      <c r="O784" s="397"/>
      <c r="P784" s="410"/>
      <c r="Q784" s="398"/>
    </row>
    <row r="785" spans="1:17" ht="14.4" customHeight="1" x14ac:dyDescent="0.3">
      <c r="A785" s="393" t="s">
        <v>3873</v>
      </c>
      <c r="B785" s="394" t="s">
        <v>3633</v>
      </c>
      <c r="C785" s="394" t="s">
        <v>3548</v>
      </c>
      <c r="D785" s="394" t="s">
        <v>3549</v>
      </c>
      <c r="E785" s="394" t="s">
        <v>3550</v>
      </c>
      <c r="F785" s="397"/>
      <c r="G785" s="397"/>
      <c r="H785" s="397"/>
      <c r="I785" s="397"/>
      <c r="J785" s="397">
        <v>8</v>
      </c>
      <c r="K785" s="397">
        <v>1176</v>
      </c>
      <c r="L785" s="397"/>
      <c r="M785" s="397">
        <v>147</v>
      </c>
      <c r="N785" s="397">
        <v>5</v>
      </c>
      <c r="O785" s="397">
        <v>735</v>
      </c>
      <c r="P785" s="410"/>
      <c r="Q785" s="398">
        <v>147</v>
      </c>
    </row>
    <row r="786" spans="1:17" ht="14.4" customHeight="1" x14ac:dyDescent="0.3">
      <c r="A786" s="393" t="s">
        <v>3873</v>
      </c>
      <c r="B786" s="394" t="s">
        <v>3633</v>
      </c>
      <c r="C786" s="394" t="s">
        <v>3548</v>
      </c>
      <c r="D786" s="394" t="s">
        <v>3665</v>
      </c>
      <c r="E786" s="394" t="s">
        <v>3666</v>
      </c>
      <c r="F786" s="397"/>
      <c r="G786" s="397"/>
      <c r="H786" s="397"/>
      <c r="I786" s="397"/>
      <c r="J786" s="397">
        <v>24</v>
      </c>
      <c r="K786" s="397">
        <v>3576</v>
      </c>
      <c r="L786" s="397"/>
      <c r="M786" s="397">
        <v>149</v>
      </c>
      <c r="N786" s="397">
        <v>9</v>
      </c>
      <c r="O786" s="397">
        <v>1341</v>
      </c>
      <c r="P786" s="410"/>
      <c r="Q786" s="398">
        <v>149</v>
      </c>
    </row>
    <row r="787" spans="1:17" ht="14.4" customHeight="1" x14ac:dyDescent="0.3">
      <c r="A787" s="393" t="s">
        <v>3873</v>
      </c>
      <c r="B787" s="394" t="s">
        <v>3633</v>
      </c>
      <c r="C787" s="394" t="s">
        <v>3548</v>
      </c>
      <c r="D787" s="394" t="s">
        <v>3671</v>
      </c>
      <c r="E787" s="394" t="s">
        <v>3672</v>
      </c>
      <c r="F787" s="397"/>
      <c r="G787" s="397"/>
      <c r="H787" s="397"/>
      <c r="I787" s="397"/>
      <c r="J787" s="397">
        <v>2</v>
      </c>
      <c r="K787" s="397">
        <v>494</v>
      </c>
      <c r="L787" s="397"/>
      <c r="M787" s="397">
        <v>247</v>
      </c>
      <c r="N787" s="397">
        <v>1</v>
      </c>
      <c r="O787" s="397">
        <v>247</v>
      </c>
      <c r="P787" s="410"/>
      <c r="Q787" s="398">
        <v>247</v>
      </c>
    </row>
    <row r="788" spans="1:17" ht="14.4" customHeight="1" x14ac:dyDescent="0.3">
      <c r="A788" s="393" t="s">
        <v>3873</v>
      </c>
      <c r="B788" s="394" t="s">
        <v>3633</v>
      </c>
      <c r="C788" s="394" t="s">
        <v>3350</v>
      </c>
      <c r="D788" s="394" t="s">
        <v>3385</v>
      </c>
      <c r="E788" s="394" t="s">
        <v>3386</v>
      </c>
      <c r="F788" s="397">
        <v>38</v>
      </c>
      <c r="G788" s="397">
        <v>2850</v>
      </c>
      <c r="H788" s="397">
        <v>1</v>
      </c>
      <c r="I788" s="397">
        <v>75</v>
      </c>
      <c r="J788" s="397">
        <v>31</v>
      </c>
      <c r="K788" s="397">
        <v>2325</v>
      </c>
      <c r="L788" s="397">
        <v>0.81578947368421051</v>
      </c>
      <c r="M788" s="397">
        <v>75</v>
      </c>
      <c r="N788" s="397">
        <v>21</v>
      </c>
      <c r="O788" s="397">
        <v>1701</v>
      </c>
      <c r="P788" s="410">
        <v>0.59684210526315784</v>
      </c>
      <c r="Q788" s="398">
        <v>81</v>
      </c>
    </row>
    <row r="789" spans="1:17" ht="14.4" customHeight="1" x14ac:dyDescent="0.3">
      <c r="A789" s="393" t="s">
        <v>3873</v>
      </c>
      <c r="B789" s="394" t="s">
        <v>3633</v>
      </c>
      <c r="C789" s="394" t="s">
        <v>3350</v>
      </c>
      <c r="D789" s="394" t="s">
        <v>3393</v>
      </c>
      <c r="E789" s="394" t="s">
        <v>3394</v>
      </c>
      <c r="F789" s="397">
        <v>57</v>
      </c>
      <c r="G789" s="397">
        <v>1938</v>
      </c>
      <c r="H789" s="397">
        <v>1</v>
      </c>
      <c r="I789" s="397">
        <v>34</v>
      </c>
      <c r="J789" s="397">
        <v>47</v>
      </c>
      <c r="K789" s="397">
        <v>1598</v>
      </c>
      <c r="L789" s="397">
        <v>0.82456140350877194</v>
      </c>
      <c r="M789" s="397">
        <v>34</v>
      </c>
      <c r="N789" s="397">
        <v>78</v>
      </c>
      <c r="O789" s="397">
        <v>2652</v>
      </c>
      <c r="P789" s="410">
        <v>1.368421052631579</v>
      </c>
      <c r="Q789" s="398">
        <v>34</v>
      </c>
    </row>
    <row r="790" spans="1:17" ht="14.4" customHeight="1" x14ac:dyDescent="0.3">
      <c r="A790" s="393" t="s">
        <v>3873</v>
      </c>
      <c r="B790" s="394" t="s">
        <v>3633</v>
      </c>
      <c r="C790" s="394" t="s">
        <v>3350</v>
      </c>
      <c r="D790" s="394" t="s">
        <v>3472</v>
      </c>
      <c r="E790" s="394" t="s">
        <v>3473</v>
      </c>
      <c r="F790" s="397"/>
      <c r="G790" s="397"/>
      <c r="H790" s="397"/>
      <c r="I790" s="397"/>
      <c r="J790" s="397"/>
      <c r="K790" s="397"/>
      <c r="L790" s="397"/>
      <c r="M790" s="397"/>
      <c r="N790" s="397">
        <v>27</v>
      </c>
      <c r="O790" s="397">
        <v>0</v>
      </c>
      <c r="P790" s="410"/>
      <c r="Q790" s="398">
        <v>0</v>
      </c>
    </row>
    <row r="791" spans="1:17" ht="14.4" customHeight="1" x14ac:dyDescent="0.3">
      <c r="A791" s="393" t="s">
        <v>3873</v>
      </c>
      <c r="B791" s="394" t="s">
        <v>3633</v>
      </c>
      <c r="C791" s="394" t="s">
        <v>3350</v>
      </c>
      <c r="D791" s="394" t="s">
        <v>3687</v>
      </c>
      <c r="E791" s="394" t="s">
        <v>3688</v>
      </c>
      <c r="F791" s="397">
        <v>19</v>
      </c>
      <c r="G791" s="397">
        <v>3287</v>
      </c>
      <c r="H791" s="397">
        <v>1</v>
      </c>
      <c r="I791" s="397">
        <v>173</v>
      </c>
      <c r="J791" s="397">
        <v>36</v>
      </c>
      <c r="K791" s="397">
        <v>6264</v>
      </c>
      <c r="L791" s="397">
        <v>1.9056890781867966</v>
      </c>
      <c r="M791" s="397">
        <v>174</v>
      </c>
      <c r="N791" s="397"/>
      <c r="O791" s="397"/>
      <c r="P791" s="410"/>
      <c r="Q791" s="398"/>
    </row>
    <row r="792" spans="1:17" ht="14.4" customHeight="1" x14ac:dyDescent="0.3">
      <c r="A792" s="393" t="s">
        <v>3873</v>
      </c>
      <c r="B792" s="394" t="s">
        <v>3633</v>
      </c>
      <c r="C792" s="394" t="s">
        <v>3350</v>
      </c>
      <c r="D792" s="394" t="s">
        <v>3566</v>
      </c>
      <c r="E792" s="394" t="s">
        <v>3567</v>
      </c>
      <c r="F792" s="397">
        <v>75</v>
      </c>
      <c r="G792" s="397">
        <v>18600</v>
      </c>
      <c r="H792" s="397">
        <v>1</v>
      </c>
      <c r="I792" s="397">
        <v>248</v>
      </c>
      <c r="J792" s="397">
        <v>129</v>
      </c>
      <c r="K792" s="397">
        <v>32121</v>
      </c>
      <c r="L792" s="397">
        <v>1.7269354838709678</v>
      </c>
      <c r="M792" s="397">
        <v>249</v>
      </c>
      <c r="N792" s="397">
        <v>9</v>
      </c>
      <c r="O792" s="397">
        <v>2088</v>
      </c>
      <c r="P792" s="410">
        <v>0.11225806451612903</v>
      </c>
      <c r="Q792" s="398">
        <v>232</v>
      </c>
    </row>
    <row r="793" spans="1:17" ht="14.4" customHeight="1" x14ac:dyDescent="0.3">
      <c r="A793" s="393" t="s">
        <v>3873</v>
      </c>
      <c r="B793" s="394" t="s">
        <v>3633</v>
      </c>
      <c r="C793" s="394" t="s">
        <v>3350</v>
      </c>
      <c r="D793" s="394" t="s">
        <v>3568</v>
      </c>
      <c r="E793" s="394" t="s">
        <v>3569</v>
      </c>
      <c r="F793" s="397"/>
      <c r="G793" s="397"/>
      <c r="H793" s="397"/>
      <c r="I793" s="397"/>
      <c r="J793" s="397">
        <v>1</v>
      </c>
      <c r="K793" s="397">
        <v>125</v>
      </c>
      <c r="L793" s="397"/>
      <c r="M793" s="397">
        <v>125</v>
      </c>
      <c r="N793" s="397"/>
      <c r="O793" s="397"/>
      <c r="P793" s="410"/>
      <c r="Q793" s="398"/>
    </row>
    <row r="794" spans="1:17" ht="14.4" customHeight="1" x14ac:dyDescent="0.3">
      <c r="A794" s="393" t="s">
        <v>3873</v>
      </c>
      <c r="B794" s="394" t="s">
        <v>3633</v>
      </c>
      <c r="C794" s="394" t="s">
        <v>3350</v>
      </c>
      <c r="D794" s="394" t="s">
        <v>3581</v>
      </c>
      <c r="E794" s="394" t="s">
        <v>3582</v>
      </c>
      <c r="F794" s="397"/>
      <c r="G794" s="397"/>
      <c r="H794" s="397"/>
      <c r="I794" s="397"/>
      <c r="J794" s="397">
        <v>1</v>
      </c>
      <c r="K794" s="397">
        <v>123</v>
      </c>
      <c r="L794" s="397"/>
      <c r="M794" s="397">
        <v>123</v>
      </c>
      <c r="N794" s="397"/>
      <c r="O794" s="397"/>
      <c r="P794" s="410"/>
      <c r="Q794" s="398"/>
    </row>
    <row r="795" spans="1:17" ht="14.4" customHeight="1" x14ac:dyDescent="0.3">
      <c r="A795" s="393" t="s">
        <v>3873</v>
      </c>
      <c r="B795" s="394" t="s">
        <v>3633</v>
      </c>
      <c r="C795" s="394" t="s">
        <v>3350</v>
      </c>
      <c r="D795" s="394" t="s">
        <v>3583</v>
      </c>
      <c r="E795" s="394" t="s">
        <v>3584</v>
      </c>
      <c r="F795" s="397">
        <v>23</v>
      </c>
      <c r="G795" s="397">
        <v>7038</v>
      </c>
      <c r="H795" s="397">
        <v>1</v>
      </c>
      <c r="I795" s="397">
        <v>306</v>
      </c>
      <c r="J795" s="397">
        <v>10</v>
      </c>
      <c r="K795" s="397">
        <v>1600</v>
      </c>
      <c r="L795" s="397">
        <v>0.22733731173628871</v>
      </c>
      <c r="M795" s="397">
        <v>160</v>
      </c>
      <c r="N795" s="397">
        <v>8</v>
      </c>
      <c r="O795" s="397">
        <v>1288</v>
      </c>
      <c r="P795" s="410">
        <v>0.18300653594771241</v>
      </c>
      <c r="Q795" s="398">
        <v>161</v>
      </c>
    </row>
    <row r="796" spans="1:17" ht="14.4" customHeight="1" x14ac:dyDescent="0.3">
      <c r="A796" s="393" t="s">
        <v>3873</v>
      </c>
      <c r="B796" s="394" t="s">
        <v>3633</v>
      </c>
      <c r="C796" s="394" t="s">
        <v>3350</v>
      </c>
      <c r="D796" s="394" t="s">
        <v>3694</v>
      </c>
      <c r="E796" s="394" t="s">
        <v>3695</v>
      </c>
      <c r="F796" s="397"/>
      <c r="G796" s="397"/>
      <c r="H796" s="397"/>
      <c r="I796" s="397"/>
      <c r="J796" s="397">
        <v>1</v>
      </c>
      <c r="K796" s="397">
        <v>197</v>
      </c>
      <c r="L796" s="397"/>
      <c r="M796" s="397">
        <v>197</v>
      </c>
      <c r="N796" s="397">
        <v>1</v>
      </c>
      <c r="O796" s="397">
        <v>198</v>
      </c>
      <c r="P796" s="410"/>
      <c r="Q796" s="398">
        <v>198</v>
      </c>
    </row>
    <row r="797" spans="1:17" ht="14.4" customHeight="1" x14ac:dyDescent="0.3">
      <c r="A797" s="393" t="s">
        <v>3873</v>
      </c>
      <c r="B797" s="394" t="s">
        <v>3633</v>
      </c>
      <c r="C797" s="394" t="s">
        <v>3350</v>
      </c>
      <c r="D797" s="394" t="s">
        <v>3696</v>
      </c>
      <c r="E797" s="394" t="s">
        <v>3697</v>
      </c>
      <c r="F797" s="397">
        <v>50</v>
      </c>
      <c r="G797" s="397">
        <v>14800</v>
      </c>
      <c r="H797" s="397">
        <v>1</v>
      </c>
      <c r="I797" s="397">
        <v>296</v>
      </c>
      <c r="J797" s="397">
        <v>37</v>
      </c>
      <c r="K797" s="397">
        <v>5476</v>
      </c>
      <c r="L797" s="397">
        <v>0.37</v>
      </c>
      <c r="M797" s="397">
        <v>148</v>
      </c>
      <c r="N797" s="397">
        <v>19</v>
      </c>
      <c r="O797" s="397">
        <v>2831</v>
      </c>
      <c r="P797" s="410">
        <v>0.19128378378378377</v>
      </c>
      <c r="Q797" s="398">
        <v>149</v>
      </c>
    </row>
    <row r="798" spans="1:17" ht="14.4" customHeight="1" x14ac:dyDescent="0.3">
      <c r="A798" s="393" t="s">
        <v>3873</v>
      </c>
      <c r="B798" s="394" t="s">
        <v>3633</v>
      </c>
      <c r="C798" s="394" t="s">
        <v>3350</v>
      </c>
      <c r="D798" s="394" t="s">
        <v>3700</v>
      </c>
      <c r="E798" s="394" t="s">
        <v>3701</v>
      </c>
      <c r="F798" s="397">
        <v>3</v>
      </c>
      <c r="G798" s="397">
        <v>1404</v>
      </c>
      <c r="H798" s="397">
        <v>1</v>
      </c>
      <c r="I798" s="397">
        <v>468</v>
      </c>
      <c r="J798" s="397">
        <v>5</v>
      </c>
      <c r="K798" s="397">
        <v>1110</v>
      </c>
      <c r="L798" s="397">
        <v>0.79059829059829057</v>
      </c>
      <c r="M798" s="397">
        <v>222</v>
      </c>
      <c r="N798" s="397">
        <v>2</v>
      </c>
      <c r="O798" s="397">
        <v>448</v>
      </c>
      <c r="P798" s="410">
        <v>0.31908831908831908</v>
      </c>
      <c r="Q798" s="398">
        <v>224</v>
      </c>
    </row>
    <row r="799" spans="1:17" ht="14.4" customHeight="1" x14ac:dyDescent="0.3">
      <c r="A799" s="393" t="s">
        <v>3873</v>
      </c>
      <c r="B799" s="394" t="s">
        <v>3633</v>
      </c>
      <c r="C799" s="394" t="s">
        <v>3350</v>
      </c>
      <c r="D799" s="394" t="s">
        <v>3708</v>
      </c>
      <c r="E799" s="394" t="s">
        <v>3709</v>
      </c>
      <c r="F799" s="397">
        <v>1</v>
      </c>
      <c r="G799" s="397">
        <v>108</v>
      </c>
      <c r="H799" s="397">
        <v>1</v>
      </c>
      <c r="I799" s="397">
        <v>108</v>
      </c>
      <c r="J799" s="397"/>
      <c r="K799" s="397"/>
      <c r="L799" s="397"/>
      <c r="M799" s="397"/>
      <c r="N799" s="397"/>
      <c r="O799" s="397"/>
      <c r="P799" s="410"/>
      <c r="Q799" s="398"/>
    </row>
    <row r="800" spans="1:17" ht="14.4" customHeight="1" x14ac:dyDescent="0.3">
      <c r="A800" s="393" t="s">
        <v>3873</v>
      </c>
      <c r="B800" s="394" t="s">
        <v>3633</v>
      </c>
      <c r="C800" s="394" t="s">
        <v>3350</v>
      </c>
      <c r="D800" s="394" t="s">
        <v>3585</v>
      </c>
      <c r="E800" s="394" t="s">
        <v>3586</v>
      </c>
      <c r="F800" s="397">
        <v>31</v>
      </c>
      <c r="G800" s="397">
        <v>2790</v>
      </c>
      <c r="H800" s="397">
        <v>1</v>
      </c>
      <c r="I800" s="397">
        <v>90</v>
      </c>
      <c r="J800" s="397">
        <v>12</v>
      </c>
      <c r="K800" s="397">
        <v>1092</v>
      </c>
      <c r="L800" s="397">
        <v>0.39139784946236561</v>
      </c>
      <c r="M800" s="397">
        <v>91</v>
      </c>
      <c r="N800" s="397">
        <v>12</v>
      </c>
      <c r="O800" s="397">
        <v>1092</v>
      </c>
      <c r="P800" s="410">
        <v>0.39139784946236561</v>
      </c>
      <c r="Q800" s="398">
        <v>91</v>
      </c>
    </row>
    <row r="801" spans="1:17" ht="14.4" customHeight="1" x14ac:dyDescent="0.3">
      <c r="A801" s="393" t="s">
        <v>3873</v>
      </c>
      <c r="B801" s="394" t="s">
        <v>3633</v>
      </c>
      <c r="C801" s="394" t="s">
        <v>3350</v>
      </c>
      <c r="D801" s="394" t="s">
        <v>3716</v>
      </c>
      <c r="E801" s="394" t="s">
        <v>3717</v>
      </c>
      <c r="F801" s="397"/>
      <c r="G801" s="397"/>
      <c r="H801" s="397"/>
      <c r="I801" s="397"/>
      <c r="J801" s="397"/>
      <c r="K801" s="397"/>
      <c r="L801" s="397"/>
      <c r="M801" s="397"/>
      <c r="N801" s="397">
        <v>377</v>
      </c>
      <c r="O801" s="397">
        <v>87464</v>
      </c>
      <c r="P801" s="410"/>
      <c r="Q801" s="398">
        <v>232</v>
      </c>
    </row>
    <row r="802" spans="1:17" ht="14.4" customHeight="1" x14ac:dyDescent="0.3">
      <c r="A802" s="393" t="s">
        <v>3873</v>
      </c>
      <c r="B802" s="394" t="s">
        <v>3633</v>
      </c>
      <c r="C802" s="394" t="s">
        <v>3350</v>
      </c>
      <c r="D802" s="394" t="s">
        <v>3718</v>
      </c>
      <c r="E802" s="394" t="s">
        <v>3719</v>
      </c>
      <c r="F802" s="397"/>
      <c r="G802" s="397"/>
      <c r="H802" s="397"/>
      <c r="I802" s="397"/>
      <c r="J802" s="397"/>
      <c r="K802" s="397"/>
      <c r="L802" s="397"/>
      <c r="M802" s="397"/>
      <c r="N802" s="397">
        <v>1</v>
      </c>
      <c r="O802" s="397">
        <v>116</v>
      </c>
      <c r="P802" s="410"/>
      <c r="Q802" s="398">
        <v>116</v>
      </c>
    </row>
    <row r="803" spans="1:17" ht="14.4" customHeight="1" x14ac:dyDescent="0.3">
      <c r="A803" s="393" t="s">
        <v>3873</v>
      </c>
      <c r="B803" s="394" t="s">
        <v>3633</v>
      </c>
      <c r="C803" s="394" t="s">
        <v>3350</v>
      </c>
      <c r="D803" s="394" t="s">
        <v>3587</v>
      </c>
      <c r="E803" s="394" t="s">
        <v>3588</v>
      </c>
      <c r="F803" s="397">
        <v>5</v>
      </c>
      <c r="G803" s="397">
        <v>550</v>
      </c>
      <c r="H803" s="397">
        <v>1</v>
      </c>
      <c r="I803" s="397">
        <v>110</v>
      </c>
      <c r="J803" s="397">
        <v>3</v>
      </c>
      <c r="K803" s="397">
        <v>333</v>
      </c>
      <c r="L803" s="397">
        <v>0.60545454545454547</v>
      </c>
      <c r="M803" s="397">
        <v>111</v>
      </c>
      <c r="N803" s="397">
        <v>2</v>
      </c>
      <c r="O803" s="397">
        <v>224</v>
      </c>
      <c r="P803" s="410">
        <v>0.40727272727272729</v>
      </c>
      <c r="Q803" s="398">
        <v>112</v>
      </c>
    </row>
    <row r="804" spans="1:17" ht="14.4" customHeight="1" x14ac:dyDescent="0.3">
      <c r="A804" s="393" t="s">
        <v>3873</v>
      </c>
      <c r="B804" s="394" t="s">
        <v>3633</v>
      </c>
      <c r="C804" s="394" t="s">
        <v>3350</v>
      </c>
      <c r="D804" s="394" t="s">
        <v>3724</v>
      </c>
      <c r="E804" s="394" t="s">
        <v>3725</v>
      </c>
      <c r="F804" s="397">
        <v>2</v>
      </c>
      <c r="G804" s="397">
        <v>220</v>
      </c>
      <c r="H804" s="397">
        <v>1</v>
      </c>
      <c r="I804" s="397">
        <v>110</v>
      </c>
      <c r="J804" s="397"/>
      <c r="K804" s="397"/>
      <c r="L804" s="397"/>
      <c r="M804" s="397"/>
      <c r="N804" s="397">
        <v>1</v>
      </c>
      <c r="O804" s="397">
        <v>112</v>
      </c>
      <c r="P804" s="410">
        <v>0.50909090909090904</v>
      </c>
      <c r="Q804" s="398">
        <v>112</v>
      </c>
    </row>
    <row r="805" spans="1:17" ht="14.4" customHeight="1" x14ac:dyDescent="0.3">
      <c r="A805" s="393" t="s">
        <v>3873</v>
      </c>
      <c r="B805" s="394" t="s">
        <v>3633</v>
      </c>
      <c r="C805" s="394" t="s">
        <v>3350</v>
      </c>
      <c r="D805" s="394" t="s">
        <v>3728</v>
      </c>
      <c r="E805" s="394" t="s">
        <v>3729</v>
      </c>
      <c r="F805" s="397">
        <v>2</v>
      </c>
      <c r="G805" s="397">
        <v>220</v>
      </c>
      <c r="H805" s="397">
        <v>1</v>
      </c>
      <c r="I805" s="397">
        <v>110</v>
      </c>
      <c r="J805" s="397">
        <v>5</v>
      </c>
      <c r="K805" s="397">
        <v>555</v>
      </c>
      <c r="L805" s="397">
        <v>2.5227272727272729</v>
      </c>
      <c r="M805" s="397">
        <v>111</v>
      </c>
      <c r="N805" s="397"/>
      <c r="O805" s="397"/>
      <c r="P805" s="410"/>
      <c r="Q805" s="398"/>
    </row>
    <row r="806" spans="1:17" ht="14.4" customHeight="1" x14ac:dyDescent="0.3">
      <c r="A806" s="393" t="s">
        <v>3873</v>
      </c>
      <c r="B806" s="394" t="s">
        <v>3633</v>
      </c>
      <c r="C806" s="394" t="s">
        <v>3350</v>
      </c>
      <c r="D806" s="394" t="s">
        <v>3593</v>
      </c>
      <c r="E806" s="394" t="s">
        <v>3594</v>
      </c>
      <c r="F806" s="397">
        <v>2</v>
      </c>
      <c r="G806" s="397">
        <v>1048</v>
      </c>
      <c r="H806" s="397">
        <v>1</v>
      </c>
      <c r="I806" s="397">
        <v>524</v>
      </c>
      <c r="J806" s="397">
        <v>1</v>
      </c>
      <c r="K806" s="397">
        <v>525</v>
      </c>
      <c r="L806" s="397">
        <v>0.50095419847328249</v>
      </c>
      <c r="M806" s="397">
        <v>525</v>
      </c>
      <c r="N806" s="397"/>
      <c r="O806" s="397"/>
      <c r="P806" s="410"/>
      <c r="Q806" s="398"/>
    </row>
    <row r="807" spans="1:17" ht="14.4" customHeight="1" x14ac:dyDescent="0.3">
      <c r="A807" s="393" t="s">
        <v>3873</v>
      </c>
      <c r="B807" s="394" t="s">
        <v>3633</v>
      </c>
      <c r="C807" s="394" t="s">
        <v>3350</v>
      </c>
      <c r="D807" s="394" t="s">
        <v>3595</v>
      </c>
      <c r="E807" s="394" t="s">
        <v>3594</v>
      </c>
      <c r="F807" s="397">
        <v>16</v>
      </c>
      <c r="G807" s="397">
        <v>10608</v>
      </c>
      <c r="H807" s="397">
        <v>1</v>
      </c>
      <c r="I807" s="397">
        <v>663</v>
      </c>
      <c r="J807" s="397">
        <v>23</v>
      </c>
      <c r="K807" s="397">
        <v>15295</v>
      </c>
      <c r="L807" s="397">
        <v>1.4418363499245852</v>
      </c>
      <c r="M807" s="397">
        <v>665</v>
      </c>
      <c r="N807" s="397">
        <v>12</v>
      </c>
      <c r="O807" s="397">
        <v>8016</v>
      </c>
      <c r="P807" s="410">
        <v>0.75565610859728505</v>
      </c>
      <c r="Q807" s="398">
        <v>668</v>
      </c>
    </row>
    <row r="808" spans="1:17" ht="14.4" customHeight="1" x14ac:dyDescent="0.3">
      <c r="A808" s="393" t="s">
        <v>3873</v>
      </c>
      <c r="B808" s="394" t="s">
        <v>3633</v>
      </c>
      <c r="C808" s="394" t="s">
        <v>3350</v>
      </c>
      <c r="D808" s="394" t="s">
        <v>3598</v>
      </c>
      <c r="E808" s="394" t="s">
        <v>3599</v>
      </c>
      <c r="F808" s="397"/>
      <c r="G808" s="397"/>
      <c r="H808" s="397"/>
      <c r="I808" s="397"/>
      <c r="J808" s="397"/>
      <c r="K808" s="397"/>
      <c r="L808" s="397"/>
      <c r="M808" s="397"/>
      <c r="N808" s="397">
        <v>1</v>
      </c>
      <c r="O808" s="397">
        <v>64</v>
      </c>
      <c r="P808" s="410"/>
      <c r="Q808" s="398">
        <v>64</v>
      </c>
    </row>
    <row r="809" spans="1:17" ht="14.4" customHeight="1" x14ac:dyDescent="0.3">
      <c r="A809" s="393" t="s">
        <v>3873</v>
      </c>
      <c r="B809" s="394" t="s">
        <v>3633</v>
      </c>
      <c r="C809" s="394" t="s">
        <v>3350</v>
      </c>
      <c r="D809" s="394" t="s">
        <v>3460</v>
      </c>
      <c r="E809" s="394" t="s">
        <v>3461</v>
      </c>
      <c r="F809" s="397">
        <v>3</v>
      </c>
      <c r="G809" s="397">
        <v>0</v>
      </c>
      <c r="H809" s="397"/>
      <c r="I809" s="397">
        <v>0</v>
      </c>
      <c r="J809" s="397"/>
      <c r="K809" s="397"/>
      <c r="L809" s="397"/>
      <c r="M809" s="397"/>
      <c r="N809" s="397"/>
      <c r="O809" s="397"/>
      <c r="P809" s="410"/>
      <c r="Q809" s="398"/>
    </row>
    <row r="810" spans="1:17" ht="14.4" customHeight="1" x14ac:dyDescent="0.3">
      <c r="A810" s="393" t="s">
        <v>3873</v>
      </c>
      <c r="B810" s="394" t="s">
        <v>3633</v>
      </c>
      <c r="C810" s="394" t="s">
        <v>3350</v>
      </c>
      <c r="D810" s="394" t="s">
        <v>3403</v>
      </c>
      <c r="E810" s="394" t="s">
        <v>3404</v>
      </c>
      <c r="F810" s="397">
        <v>1</v>
      </c>
      <c r="G810" s="397">
        <v>0</v>
      </c>
      <c r="H810" s="397"/>
      <c r="I810" s="397">
        <v>0</v>
      </c>
      <c r="J810" s="397"/>
      <c r="K810" s="397"/>
      <c r="L810" s="397"/>
      <c r="M810" s="397"/>
      <c r="N810" s="397"/>
      <c r="O810" s="397"/>
      <c r="P810" s="410"/>
      <c r="Q810" s="398"/>
    </row>
    <row r="811" spans="1:17" ht="14.4" customHeight="1" x14ac:dyDescent="0.3">
      <c r="A811" s="393" t="s">
        <v>3873</v>
      </c>
      <c r="B811" s="394" t="s">
        <v>3633</v>
      </c>
      <c r="C811" s="394" t="s">
        <v>3350</v>
      </c>
      <c r="D811" s="394" t="s">
        <v>3405</v>
      </c>
      <c r="E811" s="394" t="s">
        <v>3406</v>
      </c>
      <c r="F811" s="397"/>
      <c r="G811" s="397"/>
      <c r="H811" s="397"/>
      <c r="I811" s="397"/>
      <c r="J811" s="397"/>
      <c r="K811" s="397"/>
      <c r="L811" s="397"/>
      <c r="M811" s="397"/>
      <c r="N811" s="397">
        <v>1</v>
      </c>
      <c r="O811" s="397">
        <v>0</v>
      </c>
      <c r="P811" s="410"/>
      <c r="Q811" s="398">
        <v>0</v>
      </c>
    </row>
    <row r="812" spans="1:17" ht="14.4" customHeight="1" x14ac:dyDescent="0.3">
      <c r="A812" s="393" t="s">
        <v>3873</v>
      </c>
      <c r="B812" s="394" t="s">
        <v>3633</v>
      </c>
      <c r="C812" s="394" t="s">
        <v>3350</v>
      </c>
      <c r="D812" s="394" t="s">
        <v>3629</v>
      </c>
      <c r="E812" s="394" t="s">
        <v>3630</v>
      </c>
      <c r="F812" s="397">
        <v>250</v>
      </c>
      <c r="G812" s="397">
        <v>0</v>
      </c>
      <c r="H812" s="397"/>
      <c r="I812" s="397">
        <v>0</v>
      </c>
      <c r="J812" s="397">
        <v>314</v>
      </c>
      <c r="K812" s="397">
        <v>0</v>
      </c>
      <c r="L812" s="397"/>
      <c r="M812" s="397">
        <v>0</v>
      </c>
      <c r="N812" s="397">
        <v>290</v>
      </c>
      <c r="O812" s="397">
        <v>0</v>
      </c>
      <c r="P812" s="410"/>
      <c r="Q812" s="398">
        <v>0</v>
      </c>
    </row>
    <row r="813" spans="1:17" ht="14.4" customHeight="1" x14ac:dyDescent="0.3">
      <c r="A813" s="393" t="s">
        <v>3873</v>
      </c>
      <c r="B813" s="394" t="s">
        <v>3754</v>
      </c>
      <c r="C813" s="394" t="s">
        <v>3350</v>
      </c>
      <c r="D813" s="394" t="s">
        <v>3769</v>
      </c>
      <c r="E813" s="394" t="s">
        <v>3770</v>
      </c>
      <c r="F813" s="397">
        <v>9</v>
      </c>
      <c r="G813" s="397">
        <v>2097</v>
      </c>
      <c r="H813" s="397">
        <v>1</v>
      </c>
      <c r="I813" s="397">
        <v>233</v>
      </c>
      <c r="J813" s="397">
        <v>4</v>
      </c>
      <c r="K813" s="397">
        <v>936</v>
      </c>
      <c r="L813" s="397">
        <v>0.44635193133047213</v>
      </c>
      <c r="M813" s="397">
        <v>234</v>
      </c>
      <c r="N813" s="397">
        <v>7</v>
      </c>
      <c r="O813" s="397">
        <v>1624</v>
      </c>
      <c r="P813" s="410">
        <v>0.77443967572722938</v>
      </c>
      <c r="Q813" s="398">
        <v>232</v>
      </c>
    </row>
    <row r="814" spans="1:17" ht="14.4" customHeight="1" x14ac:dyDescent="0.3">
      <c r="A814" s="393" t="s">
        <v>3873</v>
      </c>
      <c r="B814" s="394" t="s">
        <v>3754</v>
      </c>
      <c r="C814" s="394" t="s">
        <v>3350</v>
      </c>
      <c r="D814" s="394" t="s">
        <v>3399</v>
      </c>
      <c r="E814" s="394" t="s">
        <v>3400</v>
      </c>
      <c r="F814" s="397">
        <v>1</v>
      </c>
      <c r="G814" s="397">
        <v>323</v>
      </c>
      <c r="H814" s="397">
        <v>1</v>
      </c>
      <c r="I814" s="397">
        <v>323</v>
      </c>
      <c r="J814" s="397"/>
      <c r="K814" s="397"/>
      <c r="L814" s="397"/>
      <c r="M814" s="397"/>
      <c r="N814" s="397"/>
      <c r="O814" s="397"/>
      <c r="P814" s="410"/>
      <c r="Q814" s="398"/>
    </row>
    <row r="815" spans="1:17" ht="14.4" customHeight="1" x14ac:dyDescent="0.3">
      <c r="A815" s="393" t="s">
        <v>3875</v>
      </c>
      <c r="B815" s="394" t="s">
        <v>3409</v>
      </c>
      <c r="C815" s="394" t="s">
        <v>3350</v>
      </c>
      <c r="D815" s="394" t="s">
        <v>3393</v>
      </c>
      <c r="E815" s="394" t="s">
        <v>3394</v>
      </c>
      <c r="F815" s="397">
        <v>1</v>
      </c>
      <c r="G815" s="397">
        <v>34</v>
      </c>
      <c r="H815" s="397">
        <v>1</v>
      </c>
      <c r="I815" s="397">
        <v>34</v>
      </c>
      <c r="J815" s="397"/>
      <c r="K815" s="397"/>
      <c r="L815" s="397"/>
      <c r="M815" s="397"/>
      <c r="N815" s="397">
        <v>3</v>
      </c>
      <c r="O815" s="397">
        <v>102</v>
      </c>
      <c r="P815" s="410">
        <v>3</v>
      </c>
      <c r="Q815" s="398">
        <v>34</v>
      </c>
    </row>
    <row r="816" spans="1:17" ht="14.4" customHeight="1" x14ac:dyDescent="0.3">
      <c r="A816" s="393" t="s">
        <v>3875</v>
      </c>
      <c r="B816" s="394" t="s">
        <v>3409</v>
      </c>
      <c r="C816" s="394" t="s">
        <v>3350</v>
      </c>
      <c r="D816" s="394" t="s">
        <v>3454</v>
      </c>
      <c r="E816" s="394" t="s">
        <v>3455</v>
      </c>
      <c r="F816" s="397">
        <v>5</v>
      </c>
      <c r="G816" s="397">
        <v>2155</v>
      </c>
      <c r="H816" s="397">
        <v>1</v>
      </c>
      <c r="I816" s="397">
        <v>431</v>
      </c>
      <c r="J816" s="397">
        <v>13</v>
      </c>
      <c r="K816" s="397">
        <v>5629</v>
      </c>
      <c r="L816" s="397">
        <v>2.6120649651972156</v>
      </c>
      <c r="M816" s="397">
        <v>433</v>
      </c>
      <c r="N816" s="397">
        <v>12</v>
      </c>
      <c r="O816" s="397">
        <v>3924</v>
      </c>
      <c r="P816" s="410">
        <v>1.8208816705336426</v>
      </c>
      <c r="Q816" s="398">
        <v>327</v>
      </c>
    </row>
    <row r="817" spans="1:17" ht="14.4" customHeight="1" x14ac:dyDescent="0.3">
      <c r="A817" s="393" t="s">
        <v>3875</v>
      </c>
      <c r="B817" s="394" t="s">
        <v>3462</v>
      </c>
      <c r="C817" s="394" t="s">
        <v>3350</v>
      </c>
      <c r="D817" s="394" t="s">
        <v>3472</v>
      </c>
      <c r="E817" s="394" t="s">
        <v>3473</v>
      </c>
      <c r="F817" s="397"/>
      <c r="G817" s="397"/>
      <c r="H817" s="397"/>
      <c r="I817" s="397"/>
      <c r="J817" s="397"/>
      <c r="K817" s="397"/>
      <c r="L817" s="397"/>
      <c r="M817" s="397"/>
      <c r="N817" s="397">
        <v>1</v>
      </c>
      <c r="O817" s="397">
        <v>0</v>
      </c>
      <c r="P817" s="410"/>
      <c r="Q817" s="398">
        <v>0</v>
      </c>
    </row>
    <row r="818" spans="1:17" ht="14.4" customHeight="1" x14ac:dyDescent="0.3">
      <c r="A818" s="393" t="s">
        <v>3875</v>
      </c>
      <c r="B818" s="394" t="s">
        <v>3462</v>
      </c>
      <c r="C818" s="394" t="s">
        <v>3350</v>
      </c>
      <c r="D818" s="394" t="s">
        <v>3474</v>
      </c>
      <c r="E818" s="394" t="s">
        <v>3475</v>
      </c>
      <c r="F818" s="397">
        <v>10</v>
      </c>
      <c r="G818" s="397">
        <v>3250</v>
      </c>
      <c r="H818" s="397">
        <v>1</v>
      </c>
      <c r="I818" s="397">
        <v>325</v>
      </c>
      <c r="J818" s="397">
        <v>3</v>
      </c>
      <c r="K818" s="397">
        <v>981</v>
      </c>
      <c r="L818" s="397">
        <v>0.30184615384615382</v>
      </c>
      <c r="M818" s="397">
        <v>327</v>
      </c>
      <c r="N818" s="397">
        <v>11</v>
      </c>
      <c r="O818" s="397">
        <v>3597</v>
      </c>
      <c r="P818" s="410">
        <v>1.1067692307692307</v>
      </c>
      <c r="Q818" s="398">
        <v>327</v>
      </c>
    </row>
    <row r="819" spans="1:17" ht="14.4" customHeight="1" x14ac:dyDescent="0.3">
      <c r="A819" s="393" t="s">
        <v>3875</v>
      </c>
      <c r="B819" s="394" t="s">
        <v>3478</v>
      </c>
      <c r="C819" s="394" t="s">
        <v>3350</v>
      </c>
      <c r="D819" s="394" t="s">
        <v>3554</v>
      </c>
      <c r="E819" s="394" t="s">
        <v>3555</v>
      </c>
      <c r="F819" s="397">
        <v>96</v>
      </c>
      <c r="G819" s="397">
        <v>17952</v>
      </c>
      <c r="H819" s="397">
        <v>1</v>
      </c>
      <c r="I819" s="397">
        <v>187</v>
      </c>
      <c r="J819" s="397">
        <v>71</v>
      </c>
      <c r="K819" s="397">
        <v>13703</v>
      </c>
      <c r="L819" s="397">
        <v>0.7633132798573975</v>
      </c>
      <c r="M819" s="397">
        <v>193</v>
      </c>
      <c r="N819" s="397">
        <v>64</v>
      </c>
      <c r="O819" s="397">
        <v>12416</v>
      </c>
      <c r="P819" s="410">
        <v>0.69162210338680929</v>
      </c>
      <c r="Q819" s="398">
        <v>194</v>
      </c>
    </row>
    <row r="820" spans="1:17" ht="14.4" customHeight="1" x14ac:dyDescent="0.3">
      <c r="A820" s="393" t="s">
        <v>3875</v>
      </c>
      <c r="B820" s="394" t="s">
        <v>3478</v>
      </c>
      <c r="C820" s="394" t="s">
        <v>3350</v>
      </c>
      <c r="D820" s="394" t="s">
        <v>3566</v>
      </c>
      <c r="E820" s="394" t="s">
        <v>3567</v>
      </c>
      <c r="F820" s="397">
        <v>5</v>
      </c>
      <c r="G820" s="397">
        <v>1240</v>
      </c>
      <c r="H820" s="397">
        <v>1</v>
      </c>
      <c r="I820" s="397">
        <v>248</v>
      </c>
      <c r="J820" s="397">
        <v>4</v>
      </c>
      <c r="K820" s="397">
        <v>996</v>
      </c>
      <c r="L820" s="397">
        <v>0.8032258064516129</v>
      </c>
      <c r="M820" s="397">
        <v>249</v>
      </c>
      <c r="N820" s="397">
        <v>10</v>
      </c>
      <c r="O820" s="397">
        <v>2320</v>
      </c>
      <c r="P820" s="410">
        <v>1.8709677419354838</v>
      </c>
      <c r="Q820" s="398">
        <v>232</v>
      </c>
    </row>
    <row r="821" spans="1:17" ht="14.4" customHeight="1" x14ac:dyDescent="0.3">
      <c r="A821" s="393" t="s">
        <v>3875</v>
      </c>
      <c r="B821" s="394" t="s">
        <v>3478</v>
      </c>
      <c r="C821" s="394" t="s">
        <v>3350</v>
      </c>
      <c r="D821" s="394" t="s">
        <v>3399</v>
      </c>
      <c r="E821" s="394" t="s">
        <v>3400</v>
      </c>
      <c r="F821" s="397">
        <v>1</v>
      </c>
      <c r="G821" s="397">
        <v>323</v>
      </c>
      <c r="H821" s="397">
        <v>1</v>
      </c>
      <c r="I821" s="397">
        <v>323</v>
      </c>
      <c r="J821" s="397"/>
      <c r="K821" s="397"/>
      <c r="L821" s="397"/>
      <c r="M821" s="397"/>
      <c r="N821" s="397">
        <v>1</v>
      </c>
      <c r="O821" s="397">
        <v>325</v>
      </c>
      <c r="P821" s="410">
        <v>1.0061919504643964</v>
      </c>
      <c r="Q821" s="398">
        <v>325</v>
      </c>
    </row>
    <row r="822" spans="1:17" ht="14.4" customHeight="1" x14ac:dyDescent="0.3">
      <c r="A822" s="393" t="s">
        <v>3875</v>
      </c>
      <c r="B822" s="394" t="s">
        <v>3478</v>
      </c>
      <c r="C822" s="394" t="s">
        <v>3350</v>
      </c>
      <c r="D822" s="394" t="s">
        <v>3610</v>
      </c>
      <c r="E822" s="394" t="s">
        <v>3611</v>
      </c>
      <c r="F822" s="397">
        <v>5</v>
      </c>
      <c r="G822" s="397">
        <v>550</v>
      </c>
      <c r="H822" s="397">
        <v>1</v>
      </c>
      <c r="I822" s="397">
        <v>110</v>
      </c>
      <c r="J822" s="397"/>
      <c r="K822" s="397"/>
      <c r="L822" s="397"/>
      <c r="M822" s="397"/>
      <c r="N822" s="397">
        <v>24</v>
      </c>
      <c r="O822" s="397">
        <v>2688</v>
      </c>
      <c r="P822" s="410">
        <v>4.8872727272727277</v>
      </c>
      <c r="Q822" s="398">
        <v>112</v>
      </c>
    </row>
    <row r="823" spans="1:17" ht="14.4" customHeight="1" x14ac:dyDescent="0.3">
      <c r="A823" s="393" t="s">
        <v>3875</v>
      </c>
      <c r="B823" s="394" t="s">
        <v>3633</v>
      </c>
      <c r="C823" s="394" t="s">
        <v>3232</v>
      </c>
      <c r="D823" s="394" t="s">
        <v>3496</v>
      </c>
      <c r="E823" s="394" t="s">
        <v>3497</v>
      </c>
      <c r="F823" s="397">
        <v>0</v>
      </c>
      <c r="G823" s="397">
        <v>0</v>
      </c>
      <c r="H823" s="397"/>
      <c r="I823" s="397"/>
      <c r="J823" s="397"/>
      <c r="K823" s="397"/>
      <c r="L823" s="397"/>
      <c r="M823" s="397"/>
      <c r="N823" s="397"/>
      <c r="O823" s="397"/>
      <c r="P823" s="410"/>
      <c r="Q823" s="398"/>
    </row>
    <row r="824" spans="1:17" ht="14.4" customHeight="1" x14ac:dyDescent="0.3">
      <c r="A824" s="393" t="s">
        <v>3875</v>
      </c>
      <c r="B824" s="394" t="s">
        <v>3633</v>
      </c>
      <c r="C824" s="394" t="s">
        <v>3350</v>
      </c>
      <c r="D824" s="394" t="s">
        <v>3558</v>
      </c>
      <c r="E824" s="394" t="s">
        <v>3559</v>
      </c>
      <c r="F824" s="397">
        <v>1</v>
      </c>
      <c r="G824" s="397">
        <v>183</v>
      </c>
      <c r="H824" s="397">
        <v>1</v>
      </c>
      <c r="I824" s="397">
        <v>183</v>
      </c>
      <c r="J824" s="397"/>
      <c r="K824" s="397"/>
      <c r="L824" s="397"/>
      <c r="M824" s="397"/>
      <c r="N824" s="397"/>
      <c r="O824" s="397"/>
      <c r="P824" s="410"/>
      <c r="Q824" s="398"/>
    </row>
    <row r="825" spans="1:17" ht="14.4" customHeight="1" x14ac:dyDescent="0.3">
      <c r="A825" s="393" t="s">
        <v>3875</v>
      </c>
      <c r="B825" s="394" t="s">
        <v>3633</v>
      </c>
      <c r="C825" s="394" t="s">
        <v>3350</v>
      </c>
      <c r="D825" s="394" t="s">
        <v>3385</v>
      </c>
      <c r="E825" s="394" t="s">
        <v>3386</v>
      </c>
      <c r="F825" s="397">
        <v>1</v>
      </c>
      <c r="G825" s="397">
        <v>75</v>
      </c>
      <c r="H825" s="397">
        <v>1</v>
      </c>
      <c r="I825" s="397">
        <v>75</v>
      </c>
      <c r="J825" s="397"/>
      <c r="K825" s="397"/>
      <c r="L825" s="397"/>
      <c r="M825" s="397"/>
      <c r="N825" s="397">
        <v>1</v>
      </c>
      <c r="O825" s="397">
        <v>81</v>
      </c>
      <c r="P825" s="410">
        <v>1.08</v>
      </c>
      <c r="Q825" s="398">
        <v>81</v>
      </c>
    </row>
    <row r="826" spans="1:17" ht="14.4" customHeight="1" x14ac:dyDescent="0.3">
      <c r="A826" s="393" t="s">
        <v>3875</v>
      </c>
      <c r="B826" s="394" t="s">
        <v>3633</v>
      </c>
      <c r="C826" s="394" t="s">
        <v>3350</v>
      </c>
      <c r="D826" s="394" t="s">
        <v>3687</v>
      </c>
      <c r="E826" s="394" t="s">
        <v>3688</v>
      </c>
      <c r="F826" s="397"/>
      <c r="G826" s="397"/>
      <c r="H826" s="397"/>
      <c r="I826" s="397"/>
      <c r="J826" s="397">
        <v>1</v>
      </c>
      <c r="K826" s="397">
        <v>174</v>
      </c>
      <c r="L826" s="397"/>
      <c r="M826" s="397">
        <v>174</v>
      </c>
      <c r="N826" s="397"/>
      <c r="O826" s="397"/>
      <c r="P826" s="410"/>
      <c r="Q826" s="398"/>
    </row>
    <row r="827" spans="1:17" ht="14.4" customHeight="1" x14ac:dyDescent="0.3">
      <c r="A827" s="393" t="s">
        <v>3875</v>
      </c>
      <c r="B827" s="394" t="s">
        <v>3633</v>
      </c>
      <c r="C827" s="394" t="s">
        <v>3350</v>
      </c>
      <c r="D827" s="394" t="s">
        <v>3566</v>
      </c>
      <c r="E827" s="394" t="s">
        <v>3567</v>
      </c>
      <c r="F827" s="397">
        <v>4</v>
      </c>
      <c r="G827" s="397">
        <v>992</v>
      </c>
      <c r="H827" s="397">
        <v>1</v>
      </c>
      <c r="I827" s="397">
        <v>248</v>
      </c>
      <c r="J827" s="397">
        <v>1</v>
      </c>
      <c r="K827" s="397">
        <v>249</v>
      </c>
      <c r="L827" s="397">
        <v>0.25100806451612906</v>
      </c>
      <c r="M827" s="397">
        <v>249</v>
      </c>
      <c r="N827" s="397"/>
      <c r="O827" s="397"/>
      <c r="P827" s="410"/>
      <c r="Q827" s="398"/>
    </row>
    <row r="828" spans="1:17" ht="14.4" customHeight="1" x14ac:dyDescent="0.3">
      <c r="A828" s="393" t="s">
        <v>3875</v>
      </c>
      <c r="B828" s="394" t="s">
        <v>3633</v>
      </c>
      <c r="C828" s="394" t="s">
        <v>3350</v>
      </c>
      <c r="D828" s="394" t="s">
        <v>3716</v>
      </c>
      <c r="E828" s="394" t="s">
        <v>3717</v>
      </c>
      <c r="F828" s="397"/>
      <c r="G828" s="397"/>
      <c r="H828" s="397"/>
      <c r="I828" s="397"/>
      <c r="J828" s="397"/>
      <c r="K828" s="397"/>
      <c r="L828" s="397"/>
      <c r="M828" s="397"/>
      <c r="N828" s="397">
        <v>1</v>
      </c>
      <c r="O828" s="397">
        <v>232</v>
      </c>
      <c r="P828" s="410"/>
      <c r="Q828" s="398">
        <v>232</v>
      </c>
    </row>
    <row r="829" spans="1:17" ht="14.4" customHeight="1" x14ac:dyDescent="0.3">
      <c r="A829" s="393" t="s">
        <v>3875</v>
      </c>
      <c r="B829" s="394" t="s">
        <v>3633</v>
      </c>
      <c r="C829" s="394" t="s">
        <v>3350</v>
      </c>
      <c r="D829" s="394" t="s">
        <v>3720</v>
      </c>
      <c r="E829" s="394" t="s">
        <v>3721</v>
      </c>
      <c r="F829" s="397">
        <v>1</v>
      </c>
      <c r="G829" s="397">
        <v>110</v>
      </c>
      <c r="H829" s="397">
        <v>1</v>
      </c>
      <c r="I829" s="397">
        <v>110</v>
      </c>
      <c r="J829" s="397"/>
      <c r="K829" s="397"/>
      <c r="L829" s="397"/>
      <c r="M829" s="397"/>
      <c r="N829" s="397"/>
      <c r="O829" s="397"/>
      <c r="P829" s="410"/>
      <c r="Q829" s="398"/>
    </row>
    <row r="830" spans="1:17" ht="14.4" customHeight="1" x14ac:dyDescent="0.3">
      <c r="A830" s="393" t="s">
        <v>3875</v>
      </c>
      <c r="B830" s="394" t="s">
        <v>3633</v>
      </c>
      <c r="C830" s="394" t="s">
        <v>3350</v>
      </c>
      <c r="D830" s="394" t="s">
        <v>3722</v>
      </c>
      <c r="E830" s="394" t="s">
        <v>3723</v>
      </c>
      <c r="F830" s="397">
        <v>1</v>
      </c>
      <c r="G830" s="397">
        <v>73</v>
      </c>
      <c r="H830" s="397">
        <v>1</v>
      </c>
      <c r="I830" s="397">
        <v>73</v>
      </c>
      <c r="J830" s="397"/>
      <c r="K830" s="397"/>
      <c r="L830" s="397"/>
      <c r="M830" s="397"/>
      <c r="N830" s="397"/>
      <c r="O830" s="397"/>
      <c r="P830" s="410"/>
      <c r="Q830" s="398"/>
    </row>
    <row r="831" spans="1:17" ht="14.4" customHeight="1" x14ac:dyDescent="0.3">
      <c r="A831" s="393" t="s">
        <v>3875</v>
      </c>
      <c r="B831" s="394" t="s">
        <v>3633</v>
      </c>
      <c r="C831" s="394" t="s">
        <v>3350</v>
      </c>
      <c r="D831" s="394" t="s">
        <v>3595</v>
      </c>
      <c r="E831" s="394" t="s">
        <v>3594</v>
      </c>
      <c r="F831" s="397">
        <v>1</v>
      </c>
      <c r="G831" s="397">
        <v>663</v>
      </c>
      <c r="H831" s="397">
        <v>1</v>
      </c>
      <c r="I831" s="397">
        <v>663</v>
      </c>
      <c r="J831" s="397"/>
      <c r="K831" s="397"/>
      <c r="L831" s="397"/>
      <c r="M831" s="397"/>
      <c r="N831" s="397"/>
      <c r="O831" s="397"/>
      <c r="P831" s="410"/>
      <c r="Q831" s="398"/>
    </row>
    <row r="832" spans="1:17" ht="14.4" customHeight="1" x14ac:dyDescent="0.3">
      <c r="A832" s="393" t="s">
        <v>3875</v>
      </c>
      <c r="B832" s="394" t="s">
        <v>3633</v>
      </c>
      <c r="C832" s="394" t="s">
        <v>3350</v>
      </c>
      <c r="D832" s="394" t="s">
        <v>3460</v>
      </c>
      <c r="E832" s="394" t="s">
        <v>3461</v>
      </c>
      <c r="F832" s="397"/>
      <c r="G832" s="397"/>
      <c r="H832" s="397"/>
      <c r="I832" s="397"/>
      <c r="J832" s="397">
        <v>1</v>
      </c>
      <c r="K832" s="397">
        <v>0</v>
      </c>
      <c r="L832" s="397"/>
      <c r="M832" s="397">
        <v>0</v>
      </c>
      <c r="N832" s="397"/>
      <c r="O832" s="397"/>
      <c r="P832" s="410"/>
      <c r="Q832" s="398"/>
    </row>
    <row r="833" spans="1:17" ht="14.4" customHeight="1" x14ac:dyDescent="0.3">
      <c r="A833" s="393" t="s">
        <v>3875</v>
      </c>
      <c r="B833" s="394" t="s">
        <v>3754</v>
      </c>
      <c r="C833" s="394" t="s">
        <v>3350</v>
      </c>
      <c r="D833" s="394" t="s">
        <v>3769</v>
      </c>
      <c r="E833" s="394" t="s">
        <v>3770</v>
      </c>
      <c r="F833" s="397">
        <v>3</v>
      </c>
      <c r="G833" s="397">
        <v>699</v>
      </c>
      <c r="H833" s="397">
        <v>1</v>
      </c>
      <c r="I833" s="397">
        <v>233</v>
      </c>
      <c r="J833" s="397">
        <v>4</v>
      </c>
      <c r="K833" s="397">
        <v>936</v>
      </c>
      <c r="L833" s="397">
        <v>1.3390557939914163</v>
      </c>
      <c r="M833" s="397">
        <v>234</v>
      </c>
      <c r="N833" s="397">
        <v>6</v>
      </c>
      <c r="O833" s="397">
        <v>1392</v>
      </c>
      <c r="P833" s="410">
        <v>1.9914163090128756</v>
      </c>
      <c r="Q833" s="398">
        <v>232</v>
      </c>
    </row>
    <row r="834" spans="1:17" ht="14.4" customHeight="1" x14ac:dyDescent="0.3">
      <c r="A834" s="393" t="s">
        <v>3875</v>
      </c>
      <c r="B834" s="394" t="s">
        <v>3754</v>
      </c>
      <c r="C834" s="394" t="s">
        <v>3350</v>
      </c>
      <c r="D834" s="394" t="s">
        <v>3399</v>
      </c>
      <c r="E834" s="394" t="s">
        <v>3400</v>
      </c>
      <c r="F834" s="397"/>
      <c r="G834" s="397"/>
      <c r="H834" s="397"/>
      <c r="I834" s="397"/>
      <c r="J834" s="397"/>
      <c r="K834" s="397"/>
      <c r="L834" s="397"/>
      <c r="M834" s="397"/>
      <c r="N834" s="397">
        <v>1</v>
      </c>
      <c r="O834" s="397">
        <v>325</v>
      </c>
      <c r="P834" s="410"/>
      <c r="Q834" s="398">
        <v>325</v>
      </c>
    </row>
    <row r="835" spans="1:17" ht="14.4" customHeight="1" x14ac:dyDescent="0.3">
      <c r="A835" s="393" t="s">
        <v>3876</v>
      </c>
      <c r="B835" s="394" t="s">
        <v>3409</v>
      </c>
      <c r="C835" s="394" t="s">
        <v>3350</v>
      </c>
      <c r="D835" s="394" t="s">
        <v>3454</v>
      </c>
      <c r="E835" s="394" t="s">
        <v>3455</v>
      </c>
      <c r="F835" s="397">
        <v>2</v>
      </c>
      <c r="G835" s="397">
        <v>862</v>
      </c>
      <c r="H835" s="397">
        <v>1</v>
      </c>
      <c r="I835" s="397">
        <v>431</v>
      </c>
      <c r="J835" s="397">
        <v>2</v>
      </c>
      <c r="K835" s="397">
        <v>866</v>
      </c>
      <c r="L835" s="397">
        <v>1.0046403712296983</v>
      </c>
      <c r="M835" s="397">
        <v>433</v>
      </c>
      <c r="N835" s="397"/>
      <c r="O835" s="397"/>
      <c r="P835" s="410"/>
      <c r="Q835" s="398"/>
    </row>
    <row r="836" spans="1:17" ht="14.4" customHeight="1" x14ac:dyDescent="0.3">
      <c r="A836" s="393" t="s">
        <v>3876</v>
      </c>
      <c r="B836" s="394" t="s">
        <v>3462</v>
      </c>
      <c r="C836" s="394" t="s">
        <v>3350</v>
      </c>
      <c r="D836" s="394" t="s">
        <v>3472</v>
      </c>
      <c r="E836" s="394" t="s">
        <v>3473</v>
      </c>
      <c r="F836" s="397"/>
      <c r="G836" s="397"/>
      <c r="H836" s="397"/>
      <c r="I836" s="397"/>
      <c r="J836" s="397"/>
      <c r="K836" s="397"/>
      <c r="L836" s="397"/>
      <c r="M836" s="397"/>
      <c r="N836" s="397">
        <v>1</v>
      </c>
      <c r="O836" s="397">
        <v>0</v>
      </c>
      <c r="P836" s="410"/>
      <c r="Q836" s="398">
        <v>0</v>
      </c>
    </row>
    <row r="837" spans="1:17" ht="14.4" customHeight="1" x14ac:dyDescent="0.3">
      <c r="A837" s="393" t="s">
        <v>3876</v>
      </c>
      <c r="B837" s="394" t="s">
        <v>3462</v>
      </c>
      <c r="C837" s="394" t="s">
        <v>3350</v>
      </c>
      <c r="D837" s="394" t="s">
        <v>3474</v>
      </c>
      <c r="E837" s="394" t="s">
        <v>3475</v>
      </c>
      <c r="F837" s="397">
        <v>3</v>
      </c>
      <c r="G837" s="397">
        <v>975</v>
      </c>
      <c r="H837" s="397">
        <v>1</v>
      </c>
      <c r="I837" s="397">
        <v>325</v>
      </c>
      <c r="J837" s="397">
        <v>3</v>
      </c>
      <c r="K837" s="397">
        <v>981</v>
      </c>
      <c r="L837" s="397">
        <v>1.0061538461538462</v>
      </c>
      <c r="M837" s="397">
        <v>327</v>
      </c>
      <c r="N837" s="397">
        <v>3</v>
      </c>
      <c r="O837" s="397">
        <v>981</v>
      </c>
      <c r="P837" s="410">
        <v>1.0061538461538462</v>
      </c>
      <c r="Q837" s="398">
        <v>327</v>
      </c>
    </row>
    <row r="838" spans="1:17" ht="14.4" customHeight="1" x14ac:dyDescent="0.3">
      <c r="A838" s="393" t="s">
        <v>3876</v>
      </c>
      <c r="B838" s="394" t="s">
        <v>3478</v>
      </c>
      <c r="C838" s="394" t="s">
        <v>3232</v>
      </c>
      <c r="D838" s="394" t="s">
        <v>3346</v>
      </c>
      <c r="E838" s="394" t="s">
        <v>3347</v>
      </c>
      <c r="F838" s="397">
        <v>0.1</v>
      </c>
      <c r="G838" s="397">
        <v>72.23</v>
      </c>
      <c r="H838" s="397">
        <v>1</v>
      </c>
      <c r="I838" s="397">
        <v>722.3</v>
      </c>
      <c r="J838" s="397"/>
      <c r="K838" s="397"/>
      <c r="L838" s="397"/>
      <c r="M838" s="397"/>
      <c r="N838" s="397"/>
      <c r="O838" s="397"/>
      <c r="P838" s="410"/>
      <c r="Q838" s="398"/>
    </row>
    <row r="839" spans="1:17" ht="14.4" customHeight="1" x14ac:dyDescent="0.3">
      <c r="A839" s="393" t="s">
        <v>3876</v>
      </c>
      <c r="B839" s="394" t="s">
        <v>3478</v>
      </c>
      <c r="C839" s="394" t="s">
        <v>3232</v>
      </c>
      <c r="D839" s="394" t="s">
        <v>3849</v>
      </c>
      <c r="E839" s="394" t="s">
        <v>3850</v>
      </c>
      <c r="F839" s="397"/>
      <c r="G839" s="397"/>
      <c r="H839" s="397"/>
      <c r="I839" s="397"/>
      <c r="J839" s="397"/>
      <c r="K839" s="397"/>
      <c r="L839" s="397"/>
      <c r="M839" s="397"/>
      <c r="N839" s="397">
        <v>0.2</v>
      </c>
      <c r="O839" s="397">
        <v>151.54</v>
      </c>
      <c r="P839" s="410"/>
      <c r="Q839" s="398">
        <v>757.69999999999993</v>
      </c>
    </row>
    <row r="840" spans="1:17" ht="14.4" customHeight="1" x14ac:dyDescent="0.3">
      <c r="A840" s="393" t="s">
        <v>3876</v>
      </c>
      <c r="B840" s="394" t="s">
        <v>3478</v>
      </c>
      <c r="C840" s="394" t="s">
        <v>3350</v>
      </c>
      <c r="D840" s="394" t="s">
        <v>3554</v>
      </c>
      <c r="E840" s="394" t="s">
        <v>3555</v>
      </c>
      <c r="F840" s="397">
        <v>3</v>
      </c>
      <c r="G840" s="397">
        <v>561</v>
      </c>
      <c r="H840" s="397">
        <v>1</v>
      </c>
      <c r="I840" s="397">
        <v>187</v>
      </c>
      <c r="J840" s="397">
        <v>7</v>
      </c>
      <c r="K840" s="397">
        <v>1351</v>
      </c>
      <c r="L840" s="397">
        <v>2.4081996434937611</v>
      </c>
      <c r="M840" s="397">
        <v>193</v>
      </c>
      <c r="N840" s="397">
        <v>8</v>
      </c>
      <c r="O840" s="397">
        <v>1552</v>
      </c>
      <c r="P840" s="410">
        <v>2.7664884135472372</v>
      </c>
      <c r="Q840" s="398">
        <v>194</v>
      </c>
    </row>
    <row r="841" spans="1:17" ht="14.4" customHeight="1" x14ac:dyDescent="0.3">
      <c r="A841" s="393" t="s">
        <v>3876</v>
      </c>
      <c r="B841" s="394" t="s">
        <v>3478</v>
      </c>
      <c r="C841" s="394" t="s">
        <v>3350</v>
      </c>
      <c r="D841" s="394" t="s">
        <v>3385</v>
      </c>
      <c r="E841" s="394" t="s">
        <v>3386</v>
      </c>
      <c r="F841" s="397"/>
      <c r="G841" s="397"/>
      <c r="H841" s="397"/>
      <c r="I841" s="397"/>
      <c r="J841" s="397">
        <v>1</v>
      </c>
      <c r="K841" s="397">
        <v>75</v>
      </c>
      <c r="L841" s="397"/>
      <c r="M841" s="397">
        <v>75</v>
      </c>
      <c r="N841" s="397"/>
      <c r="O841" s="397"/>
      <c r="P841" s="410"/>
      <c r="Q841" s="398"/>
    </row>
    <row r="842" spans="1:17" ht="14.4" customHeight="1" x14ac:dyDescent="0.3">
      <c r="A842" s="393" t="s">
        <v>3876</v>
      </c>
      <c r="B842" s="394" t="s">
        <v>3478</v>
      </c>
      <c r="C842" s="394" t="s">
        <v>3350</v>
      </c>
      <c r="D842" s="394" t="s">
        <v>3566</v>
      </c>
      <c r="E842" s="394" t="s">
        <v>3567</v>
      </c>
      <c r="F842" s="397">
        <v>8</v>
      </c>
      <c r="G842" s="397">
        <v>1984</v>
      </c>
      <c r="H842" s="397">
        <v>1</v>
      </c>
      <c r="I842" s="397">
        <v>248</v>
      </c>
      <c r="J842" s="397">
        <v>9</v>
      </c>
      <c r="K842" s="397">
        <v>2241</v>
      </c>
      <c r="L842" s="397">
        <v>1.1295362903225807</v>
      </c>
      <c r="M842" s="397">
        <v>249</v>
      </c>
      <c r="N842" s="397">
        <v>9</v>
      </c>
      <c r="O842" s="397">
        <v>2088</v>
      </c>
      <c r="P842" s="410">
        <v>1.0524193548387097</v>
      </c>
      <c r="Q842" s="398">
        <v>232</v>
      </c>
    </row>
    <row r="843" spans="1:17" ht="14.4" customHeight="1" x14ac:dyDescent="0.3">
      <c r="A843" s="393" t="s">
        <v>3876</v>
      </c>
      <c r="B843" s="394" t="s">
        <v>3478</v>
      </c>
      <c r="C843" s="394" t="s">
        <v>3350</v>
      </c>
      <c r="D843" s="394" t="s">
        <v>3399</v>
      </c>
      <c r="E843" s="394" t="s">
        <v>3400</v>
      </c>
      <c r="F843" s="397">
        <v>1</v>
      </c>
      <c r="G843" s="397">
        <v>323</v>
      </c>
      <c r="H843" s="397">
        <v>1</v>
      </c>
      <c r="I843" s="397">
        <v>323</v>
      </c>
      <c r="J843" s="397">
        <v>3</v>
      </c>
      <c r="K843" s="397">
        <v>972</v>
      </c>
      <c r="L843" s="397">
        <v>3.0092879256965945</v>
      </c>
      <c r="M843" s="397">
        <v>324</v>
      </c>
      <c r="N843" s="397">
        <v>3</v>
      </c>
      <c r="O843" s="397">
        <v>975</v>
      </c>
      <c r="P843" s="410">
        <v>3.0185758513931891</v>
      </c>
      <c r="Q843" s="398">
        <v>325</v>
      </c>
    </row>
    <row r="844" spans="1:17" ht="14.4" customHeight="1" x14ac:dyDescent="0.3">
      <c r="A844" s="393" t="s">
        <v>3876</v>
      </c>
      <c r="B844" s="394" t="s">
        <v>3478</v>
      </c>
      <c r="C844" s="394" t="s">
        <v>3350</v>
      </c>
      <c r="D844" s="394" t="s">
        <v>3610</v>
      </c>
      <c r="E844" s="394" t="s">
        <v>3611</v>
      </c>
      <c r="F844" s="397">
        <v>19</v>
      </c>
      <c r="G844" s="397">
        <v>2090</v>
      </c>
      <c r="H844" s="397">
        <v>1</v>
      </c>
      <c r="I844" s="397">
        <v>110</v>
      </c>
      <c r="J844" s="397">
        <v>31</v>
      </c>
      <c r="K844" s="397">
        <v>3441</v>
      </c>
      <c r="L844" s="397">
        <v>1.6464114832535885</v>
      </c>
      <c r="M844" s="397">
        <v>111</v>
      </c>
      <c r="N844" s="397">
        <v>34</v>
      </c>
      <c r="O844" s="397">
        <v>3808</v>
      </c>
      <c r="P844" s="410">
        <v>1.8220095693779905</v>
      </c>
      <c r="Q844" s="398">
        <v>112</v>
      </c>
    </row>
    <row r="845" spans="1:17" ht="14.4" customHeight="1" x14ac:dyDescent="0.3">
      <c r="A845" s="393" t="s">
        <v>3876</v>
      </c>
      <c r="B845" s="394" t="s">
        <v>3478</v>
      </c>
      <c r="C845" s="394" t="s">
        <v>3350</v>
      </c>
      <c r="D845" s="394" t="s">
        <v>3616</v>
      </c>
      <c r="E845" s="394" t="s">
        <v>3617</v>
      </c>
      <c r="F845" s="397"/>
      <c r="G845" s="397"/>
      <c r="H845" s="397"/>
      <c r="I845" s="397"/>
      <c r="J845" s="397">
        <v>2</v>
      </c>
      <c r="K845" s="397">
        <v>1352</v>
      </c>
      <c r="L845" s="397"/>
      <c r="M845" s="397">
        <v>676</v>
      </c>
      <c r="N845" s="397">
        <v>12</v>
      </c>
      <c r="O845" s="397">
        <v>8124</v>
      </c>
      <c r="P845" s="410"/>
      <c r="Q845" s="398">
        <v>677</v>
      </c>
    </row>
    <row r="846" spans="1:17" ht="14.4" customHeight="1" x14ac:dyDescent="0.3">
      <c r="A846" s="393" t="s">
        <v>3876</v>
      </c>
      <c r="B846" s="394" t="s">
        <v>3478</v>
      </c>
      <c r="C846" s="394" t="s">
        <v>3350</v>
      </c>
      <c r="D846" s="394" t="s">
        <v>3618</v>
      </c>
      <c r="E846" s="394" t="s">
        <v>3619</v>
      </c>
      <c r="F846" s="397"/>
      <c r="G846" s="397"/>
      <c r="H846" s="397"/>
      <c r="I846" s="397"/>
      <c r="J846" s="397">
        <v>2</v>
      </c>
      <c r="K846" s="397">
        <v>162</v>
      </c>
      <c r="L846" s="397"/>
      <c r="M846" s="397">
        <v>81</v>
      </c>
      <c r="N846" s="397">
        <v>12</v>
      </c>
      <c r="O846" s="397">
        <v>984</v>
      </c>
      <c r="P846" s="410"/>
      <c r="Q846" s="398">
        <v>82</v>
      </c>
    </row>
    <row r="847" spans="1:17" ht="14.4" customHeight="1" x14ac:dyDescent="0.3">
      <c r="A847" s="393" t="s">
        <v>3876</v>
      </c>
      <c r="B847" s="394" t="s">
        <v>3478</v>
      </c>
      <c r="C847" s="394" t="s">
        <v>3350</v>
      </c>
      <c r="D847" s="394" t="s">
        <v>3620</v>
      </c>
      <c r="E847" s="394" t="s">
        <v>3621</v>
      </c>
      <c r="F847" s="397">
        <v>1</v>
      </c>
      <c r="G847" s="397">
        <v>332</v>
      </c>
      <c r="H847" s="397">
        <v>1</v>
      </c>
      <c r="I847" s="397">
        <v>332</v>
      </c>
      <c r="J847" s="397"/>
      <c r="K847" s="397"/>
      <c r="L847" s="397"/>
      <c r="M847" s="397"/>
      <c r="N847" s="397"/>
      <c r="O847" s="397"/>
      <c r="P847" s="410"/>
      <c r="Q847" s="398"/>
    </row>
    <row r="848" spans="1:17" ht="14.4" customHeight="1" x14ac:dyDescent="0.3">
      <c r="A848" s="393" t="s">
        <v>3876</v>
      </c>
      <c r="B848" s="394" t="s">
        <v>3478</v>
      </c>
      <c r="C848" s="394" t="s">
        <v>3350</v>
      </c>
      <c r="D848" s="394" t="s">
        <v>3622</v>
      </c>
      <c r="E848" s="394" t="s">
        <v>3623</v>
      </c>
      <c r="F848" s="397"/>
      <c r="G848" s="397"/>
      <c r="H848" s="397"/>
      <c r="I848" s="397"/>
      <c r="J848" s="397">
        <v>1</v>
      </c>
      <c r="K848" s="397">
        <v>604</v>
      </c>
      <c r="L848" s="397"/>
      <c r="M848" s="397">
        <v>604</v>
      </c>
      <c r="N848" s="397">
        <v>1</v>
      </c>
      <c r="O848" s="397">
        <v>606</v>
      </c>
      <c r="P848" s="410"/>
      <c r="Q848" s="398">
        <v>606</v>
      </c>
    </row>
    <row r="849" spans="1:17" ht="14.4" customHeight="1" x14ac:dyDescent="0.3">
      <c r="A849" s="393" t="s">
        <v>3876</v>
      </c>
      <c r="B849" s="394" t="s">
        <v>3478</v>
      </c>
      <c r="C849" s="394" t="s">
        <v>3350</v>
      </c>
      <c r="D849" s="394" t="s">
        <v>3624</v>
      </c>
      <c r="E849" s="394" t="s">
        <v>3623</v>
      </c>
      <c r="F849" s="397"/>
      <c r="G849" s="397"/>
      <c r="H849" s="397"/>
      <c r="I849" s="397"/>
      <c r="J849" s="397">
        <v>1</v>
      </c>
      <c r="K849" s="397">
        <v>518</v>
      </c>
      <c r="L849" s="397"/>
      <c r="M849" s="397">
        <v>518</v>
      </c>
      <c r="N849" s="397"/>
      <c r="O849" s="397"/>
      <c r="P849" s="410"/>
      <c r="Q849" s="398"/>
    </row>
    <row r="850" spans="1:17" ht="14.4" customHeight="1" x14ac:dyDescent="0.3">
      <c r="A850" s="393" t="s">
        <v>3876</v>
      </c>
      <c r="B850" s="394" t="s">
        <v>3478</v>
      </c>
      <c r="C850" s="394" t="s">
        <v>3350</v>
      </c>
      <c r="D850" s="394" t="s">
        <v>3829</v>
      </c>
      <c r="E850" s="394" t="s">
        <v>3830</v>
      </c>
      <c r="F850" s="397"/>
      <c r="G850" s="397"/>
      <c r="H850" s="397"/>
      <c r="I850" s="397"/>
      <c r="J850" s="397">
        <v>1</v>
      </c>
      <c r="K850" s="397">
        <v>1364</v>
      </c>
      <c r="L850" s="397"/>
      <c r="M850" s="397">
        <v>1364</v>
      </c>
      <c r="N850" s="397"/>
      <c r="O850" s="397"/>
      <c r="P850" s="410"/>
      <c r="Q850" s="398"/>
    </row>
    <row r="851" spans="1:17" ht="14.4" customHeight="1" x14ac:dyDescent="0.3">
      <c r="A851" s="393" t="s">
        <v>3876</v>
      </c>
      <c r="B851" s="394" t="s">
        <v>3478</v>
      </c>
      <c r="C851" s="394" t="s">
        <v>3350</v>
      </c>
      <c r="D851" s="394" t="s">
        <v>3629</v>
      </c>
      <c r="E851" s="394" t="s">
        <v>3630</v>
      </c>
      <c r="F851" s="397"/>
      <c r="G851" s="397"/>
      <c r="H851" s="397"/>
      <c r="I851" s="397"/>
      <c r="J851" s="397">
        <v>1</v>
      </c>
      <c r="K851" s="397">
        <v>0</v>
      </c>
      <c r="L851" s="397"/>
      <c r="M851" s="397">
        <v>0</v>
      </c>
      <c r="N851" s="397"/>
      <c r="O851" s="397"/>
      <c r="P851" s="410"/>
      <c r="Q851" s="398"/>
    </row>
    <row r="852" spans="1:17" ht="14.4" customHeight="1" x14ac:dyDescent="0.3">
      <c r="A852" s="393" t="s">
        <v>3876</v>
      </c>
      <c r="B852" s="394" t="s">
        <v>3633</v>
      </c>
      <c r="C852" s="394" t="s">
        <v>3350</v>
      </c>
      <c r="D852" s="394" t="s">
        <v>3472</v>
      </c>
      <c r="E852" s="394" t="s">
        <v>3473</v>
      </c>
      <c r="F852" s="397"/>
      <c r="G852" s="397"/>
      <c r="H852" s="397"/>
      <c r="I852" s="397"/>
      <c r="J852" s="397"/>
      <c r="K852" s="397"/>
      <c r="L852" s="397"/>
      <c r="M852" s="397"/>
      <c r="N852" s="397">
        <v>1</v>
      </c>
      <c r="O852" s="397">
        <v>0</v>
      </c>
      <c r="P852" s="410"/>
      <c r="Q852" s="398">
        <v>0</v>
      </c>
    </row>
    <row r="853" spans="1:17" ht="14.4" customHeight="1" x14ac:dyDescent="0.3">
      <c r="A853" s="393" t="s">
        <v>3876</v>
      </c>
      <c r="B853" s="394" t="s">
        <v>3633</v>
      </c>
      <c r="C853" s="394" t="s">
        <v>3350</v>
      </c>
      <c r="D853" s="394" t="s">
        <v>3566</v>
      </c>
      <c r="E853" s="394" t="s">
        <v>3567</v>
      </c>
      <c r="F853" s="397"/>
      <c r="G853" s="397"/>
      <c r="H853" s="397"/>
      <c r="I853" s="397"/>
      <c r="J853" s="397">
        <v>1</v>
      </c>
      <c r="K853" s="397">
        <v>249</v>
      </c>
      <c r="L853" s="397"/>
      <c r="M853" s="397">
        <v>249</v>
      </c>
      <c r="N853" s="397"/>
      <c r="O853" s="397"/>
      <c r="P853" s="410"/>
      <c r="Q853" s="398"/>
    </row>
    <row r="854" spans="1:17" ht="14.4" customHeight="1" x14ac:dyDescent="0.3">
      <c r="A854" s="393" t="s">
        <v>3876</v>
      </c>
      <c r="B854" s="394" t="s">
        <v>3633</v>
      </c>
      <c r="C854" s="394" t="s">
        <v>3350</v>
      </c>
      <c r="D854" s="394" t="s">
        <v>3716</v>
      </c>
      <c r="E854" s="394" t="s">
        <v>3717</v>
      </c>
      <c r="F854" s="397"/>
      <c r="G854" s="397"/>
      <c r="H854" s="397"/>
      <c r="I854" s="397"/>
      <c r="J854" s="397"/>
      <c r="K854" s="397"/>
      <c r="L854" s="397"/>
      <c r="M854" s="397"/>
      <c r="N854" s="397">
        <v>3</v>
      </c>
      <c r="O854" s="397">
        <v>696</v>
      </c>
      <c r="P854" s="410"/>
      <c r="Q854" s="398">
        <v>232</v>
      </c>
    </row>
    <row r="855" spans="1:17" ht="14.4" customHeight="1" x14ac:dyDescent="0.3">
      <c r="A855" s="393" t="s">
        <v>3876</v>
      </c>
      <c r="B855" s="394" t="s">
        <v>3633</v>
      </c>
      <c r="C855" s="394" t="s">
        <v>3350</v>
      </c>
      <c r="D855" s="394" t="s">
        <v>3629</v>
      </c>
      <c r="E855" s="394" t="s">
        <v>3630</v>
      </c>
      <c r="F855" s="397">
        <v>1</v>
      </c>
      <c r="G855" s="397">
        <v>0</v>
      </c>
      <c r="H855" s="397"/>
      <c r="I855" s="397">
        <v>0</v>
      </c>
      <c r="J855" s="397">
        <v>1</v>
      </c>
      <c r="K855" s="397">
        <v>0</v>
      </c>
      <c r="L855" s="397"/>
      <c r="M855" s="397">
        <v>0</v>
      </c>
      <c r="N855" s="397">
        <v>3</v>
      </c>
      <c r="O855" s="397">
        <v>0</v>
      </c>
      <c r="P855" s="410"/>
      <c r="Q855" s="398">
        <v>0</v>
      </c>
    </row>
    <row r="856" spans="1:17" ht="14.4" customHeight="1" x14ac:dyDescent="0.3">
      <c r="A856" s="393" t="s">
        <v>3876</v>
      </c>
      <c r="B856" s="394" t="s">
        <v>3754</v>
      </c>
      <c r="C856" s="394" t="s">
        <v>3350</v>
      </c>
      <c r="D856" s="394" t="s">
        <v>3769</v>
      </c>
      <c r="E856" s="394" t="s">
        <v>3770</v>
      </c>
      <c r="F856" s="397">
        <v>3</v>
      </c>
      <c r="G856" s="397">
        <v>699</v>
      </c>
      <c r="H856" s="397">
        <v>1</v>
      </c>
      <c r="I856" s="397">
        <v>233</v>
      </c>
      <c r="J856" s="397"/>
      <c r="K856" s="397"/>
      <c r="L856" s="397"/>
      <c r="M856" s="397"/>
      <c r="N856" s="397">
        <v>1</v>
      </c>
      <c r="O856" s="397">
        <v>232</v>
      </c>
      <c r="P856" s="410">
        <v>0.33190271816881262</v>
      </c>
      <c r="Q856" s="398">
        <v>232</v>
      </c>
    </row>
    <row r="857" spans="1:17" ht="14.4" customHeight="1" x14ac:dyDescent="0.3">
      <c r="A857" s="393" t="s">
        <v>3877</v>
      </c>
      <c r="B857" s="394" t="s">
        <v>3409</v>
      </c>
      <c r="C857" s="394" t="s">
        <v>3350</v>
      </c>
      <c r="D857" s="394" t="s">
        <v>3393</v>
      </c>
      <c r="E857" s="394" t="s">
        <v>3394</v>
      </c>
      <c r="F857" s="397"/>
      <c r="G857" s="397"/>
      <c r="H857" s="397"/>
      <c r="I857" s="397"/>
      <c r="J857" s="397">
        <v>1</v>
      </c>
      <c r="K857" s="397">
        <v>34</v>
      </c>
      <c r="L857" s="397"/>
      <c r="M857" s="397">
        <v>34</v>
      </c>
      <c r="N857" s="397">
        <v>1</v>
      </c>
      <c r="O857" s="397">
        <v>34</v>
      </c>
      <c r="P857" s="410"/>
      <c r="Q857" s="398">
        <v>34</v>
      </c>
    </row>
    <row r="858" spans="1:17" ht="14.4" customHeight="1" x14ac:dyDescent="0.3">
      <c r="A858" s="393" t="s">
        <v>3877</v>
      </c>
      <c r="B858" s="394" t="s">
        <v>3409</v>
      </c>
      <c r="C858" s="394" t="s">
        <v>3350</v>
      </c>
      <c r="D858" s="394" t="s">
        <v>3454</v>
      </c>
      <c r="E858" s="394" t="s">
        <v>3455</v>
      </c>
      <c r="F858" s="397">
        <v>20</v>
      </c>
      <c r="G858" s="397">
        <v>8620</v>
      </c>
      <c r="H858" s="397">
        <v>1</v>
      </c>
      <c r="I858" s="397">
        <v>431</v>
      </c>
      <c r="J858" s="397">
        <v>28</v>
      </c>
      <c r="K858" s="397">
        <v>12124</v>
      </c>
      <c r="L858" s="397">
        <v>1.4064965197215777</v>
      </c>
      <c r="M858" s="397">
        <v>433</v>
      </c>
      <c r="N858" s="397">
        <v>38</v>
      </c>
      <c r="O858" s="397">
        <v>12426</v>
      </c>
      <c r="P858" s="410">
        <v>1.4415313225058004</v>
      </c>
      <c r="Q858" s="398">
        <v>327</v>
      </c>
    </row>
    <row r="859" spans="1:17" ht="14.4" customHeight="1" x14ac:dyDescent="0.3">
      <c r="A859" s="393" t="s">
        <v>3877</v>
      </c>
      <c r="B859" s="394" t="s">
        <v>3462</v>
      </c>
      <c r="C859" s="394" t="s">
        <v>3350</v>
      </c>
      <c r="D859" s="394" t="s">
        <v>3474</v>
      </c>
      <c r="E859" s="394" t="s">
        <v>3475</v>
      </c>
      <c r="F859" s="397">
        <v>6</v>
      </c>
      <c r="G859" s="397">
        <v>1950</v>
      </c>
      <c r="H859" s="397">
        <v>1</v>
      </c>
      <c r="I859" s="397">
        <v>325</v>
      </c>
      <c r="J859" s="397">
        <v>5</v>
      </c>
      <c r="K859" s="397">
        <v>1635</v>
      </c>
      <c r="L859" s="397">
        <v>0.83846153846153848</v>
      </c>
      <c r="M859" s="397">
        <v>327</v>
      </c>
      <c r="N859" s="397">
        <v>10</v>
      </c>
      <c r="O859" s="397">
        <v>3270</v>
      </c>
      <c r="P859" s="410">
        <v>1.676923076923077</v>
      </c>
      <c r="Q859" s="398">
        <v>327</v>
      </c>
    </row>
    <row r="860" spans="1:17" ht="14.4" customHeight="1" x14ac:dyDescent="0.3">
      <c r="A860" s="393" t="s">
        <v>3877</v>
      </c>
      <c r="B860" s="394" t="s">
        <v>3478</v>
      </c>
      <c r="C860" s="394" t="s">
        <v>3232</v>
      </c>
      <c r="D860" s="394" t="s">
        <v>3840</v>
      </c>
      <c r="E860" s="394" t="s">
        <v>3841</v>
      </c>
      <c r="F860" s="397"/>
      <c r="G860" s="397"/>
      <c r="H860" s="397"/>
      <c r="I860" s="397"/>
      <c r="J860" s="397"/>
      <c r="K860" s="397"/>
      <c r="L860" s="397"/>
      <c r="M860" s="397"/>
      <c r="N860" s="397">
        <v>2</v>
      </c>
      <c r="O860" s="397">
        <v>10429.64</v>
      </c>
      <c r="P860" s="410"/>
      <c r="Q860" s="398">
        <v>5214.82</v>
      </c>
    </row>
    <row r="861" spans="1:17" ht="14.4" customHeight="1" x14ac:dyDescent="0.3">
      <c r="A861" s="393" t="s">
        <v>3877</v>
      </c>
      <c r="B861" s="394" t="s">
        <v>3478</v>
      </c>
      <c r="C861" s="394" t="s">
        <v>3232</v>
      </c>
      <c r="D861" s="394" t="s">
        <v>3346</v>
      </c>
      <c r="E861" s="394" t="s">
        <v>3347</v>
      </c>
      <c r="F861" s="397"/>
      <c r="G861" s="397"/>
      <c r="H861" s="397"/>
      <c r="I861" s="397"/>
      <c r="J861" s="397">
        <v>0.2</v>
      </c>
      <c r="K861" s="397">
        <v>150.06</v>
      </c>
      <c r="L861" s="397"/>
      <c r="M861" s="397">
        <v>750.3</v>
      </c>
      <c r="N861" s="397"/>
      <c r="O861" s="397"/>
      <c r="P861" s="410"/>
      <c r="Q861" s="398"/>
    </row>
    <row r="862" spans="1:17" ht="14.4" customHeight="1" x14ac:dyDescent="0.3">
      <c r="A862" s="393" t="s">
        <v>3877</v>
      </c>
      <c r="B862" s="394" t="s">
        <v>3478</v>
      </c>
      <c r="C862" s="394" t="s">
        <v>3541</v>
      </c>
      <c r="D862" s="394" t="s">
        <v>3542</v>
      </c>
      <c r="E862" s="394" t="s">
        <v>3543</v>
      </c>
      <c r="F862" s="397">
        <v>1</v>
      </c>
      <c r="G862" s="397">
        <v>1782.16</v>
      </c>
      <c r="H862" s="397">
        <v>1</v>
      </c>
      <c r="I862" s="397">
        <v>1782.16</v>
      </c>
      <c r="J862" s="397"/>
      <c r="K862" s="397"/>
      <c r="L862" s="397"/>
      <c r="M862" s="397"/>
      <c r="N862" s="397">
        <v>1</v>
      </c>
      <c r="O862" s="397">
        <v>1865.58</v>
      </c>
      <c r="P862" s="410">
        <v>1.046808367374422</v>
      </c>
      <c r="Q862" s="398">
        <v>1865.58</v>
      </c>
    </row>
    <row r="863" spans="1:17" ht="14.4" customHeight="1" x14ac:dyDescent="0.3">
      <c r="A863" s="393" t="s">
        <v>3877</v>
      </c>
      <c r="B863" s="394" t="s">
        <v>3478</v>
      </c>
      <c r="C863" s="394" t="s">
        <v>3541</v>
      </c>
      <c r="D863" s="394" t="s">
        <v>3546</v>
      </c>
      <c r="E863" s="394" t="s">
        <v>3547</v>
      </c>
      <c r="F863" s="397"/>
      <c r="G863" s="397"/>
      <c r="H863" s="397"/>
      <c r="I863" s="397"/>
      <c r="J863" s="397"/>
      <c r="K863" s="397"/>
      <c r="L863" s="397"/>
      <c r="M863" s="397"/>
      <c r="N863" s="397">
        <v>1</v>
      </c>
      <c r="O863" s="397">
        <v>925.57</v>
      </c>
      <c r="P863" s="410"/>
      <c r="Q863" s="398">
        <v>925.57</v>
      </c>
    </row>
    <row r="864" spans="1:17" ht="14.4" customHeight="1" x14ac:dyDescent="0.3">
      <c r="A864" s="393" t="s">
        <v>3877</v>
      </c>
      <c r="B864" s="394" t="s">
        <v>3478</v>
      </c>
      <c r="C864" s="394" t="s">
        <v>3350</v>
      </c>
      <c r="D864" s="394" t="s">
        <v>3554</v>
      </c>
      <c r="E864" s="394" t="s">
        <v>3555</v>
      </c>
      <c r="F864" s="397">
        <v>109</v>
      </c>
      <c r="G864" s="397">
        <v>20383</v>
      </c>
      <c r="H864" s="397">
        <v>1</v>
      </c>
      <c r="I864" s="397">
        <v>187</v>
      </c>
      <c r="J864" s="397">
        <v>159</v>
      </c>
      <c r="K864" s="397">
        <v>30687</v>
      </c>
      <c r="L864" s="397">
        <v>1.5055193053034392</v>
      </c>
      <c r="M864" s="397">
        <v>193</v>
      </c>
      <c r="N864" s="397">
        <v>150</v>
      </c>
      <c r="O864" s="397">
        <v>29100</v>
      </c>
      <c r="P864" s="410">
        <v>1.4276603051562577</v>
      </c>
      <c r="Q864" s="398">
        <v>194</v>
      </c>
    </row>
    <row r="865" spans="1:17" ht="14.4" customHeight="1" x14ac:dyDescent="0.3">
      <c r="A865" s="393" t="s">
        <v>3877</v>
      </c>
      <c r="B865" s="394" t="s">
        <v>3478</v>
      </c>
      <c r="C865" s="394" t="s">
        <v>3350</v>
      </c>
      <c r="D865" s="394" t="s">
        <v>3450</v>
      </c>
      <c r="E865" s="394" t="s">
        <v>3451</v>
      </c>
      <c r="F865" s="397"/>
      <c r="G865" s="397"/>
      <c r="H865" s="397"/>
      <c r="I865" s="397"/>
      <c r="J865" s="397">
        <v>1</v>
      </c>
      <c r="K865" s="397">
        <v>852</v>
      </c>
      <c r="L865" s="397"/>
      <c r="M865" s="397">
        <v>852</v>
      </c>
      <c r="N865" s="397">
        <v>3</v>
      </c>
      <c r="O865" s="397">
        <v>2109</v>
      </c>
      <c r="P865" s="410"/>
      <c r="Q865" s="398">
        <v>703</v>
      </c>
    </row>
    <row r="866" spans="1:17" ht="14.4" customHeight="1" x14ac:dyDescent="0.3">
      <c r="A866" s="393" t="s">
        <v>3877</v>
      </c>
      <c r="B866" s="394" t="s">
        <v>3478</v>
      </c>
      <c r="C866" s="394" t="s">
        <v>3350</v>
      </c>
      <c r="D866" s="394" t="s">
        <v>3558</v>
      </c>
      <c r="E866" s="394" t="s">
        <v>3559</v>
      </c>
      <c r="F866" s="397">
        <v>4</v>
      </c>
      <c r="G866" s="397">
        <v>732</v>
      </c>
      <c r="H866" s="397">
        <v>1</v>
      </c>
      <c r="I866" s="397">
        <v>183</v>
      </c>
      <c r="J866" s="397">
        <v>9</v>
      </c>
      <c r="K866" s="397">
        <v>1665</v>
      </c>
      <c r="L866" s="397">
        <v>2.2745901639344264</v>
      </c>
      <c r="M866" s="397">
        <v>185</v>
      </c>
      <c r="N866" s="397">
        <v>10</v>
      </c>
      <c r="O866" s="397">
        <v>1850</v>
      </c>
      <c r="P866" s="410">
        <v>2.5273224043715845</v>
      </c>
      <c r="Q866" s="398">
        <v>185</v>
      </c>
    </row>
    <row r="867" spans="1:17" ht="14.4" customHeight="1" x14ac:dyDescent="0.3">
      <c r="A867" s="393" t="s">
        <v>3877</v>
      </c>
      <c r="B867" s="394" t="s">
        <v>3478</v>
      </c>
      <c r="C867" s="394" t="s">
        <v>3350</v>
      </c>
      <c r="D867" s="394" t="s">
        <v>3824</v>
      </c>
      <c r="E867" s="394" t="s">
        <v>3825</v>
      </c>
      <c r="F867" s="397"/>
      <c r="G867" s="397"/>
      <c r="H867" s="397"/>
      <c r="I867" s="397"/>
      <c r="J867" s="397"/>
      <c r="K867" s="397"/>
      <c r="L867" s="397"/>
      <c r="M867" s="397"/>
      <c r="N867" s="397">
        <v>2</v>
      </c>
      <c r="O867" s="397">
        <v>2268</v>
      </c>
      <c r="P867" s="410"/>
      <c r="Q867" s="398">
        <v>1134</v>
      </c>
    </row>
    <row r="868" spans="1:17" ht="14.4" customHeight="1" x14ac:dyDescent="0.3">
      <c r="A868" s="393" t="s">
        <v>3877</v>
      </c>
      <c r="B868" s="394" t="s">
        <v>3478</v>
      </c>
      <c r="C868" s="394" t="s">
        <v>3350</v>
      </c>
      <c r="D868" s="394" t="s">
        <v>3385</v>
      </c>
      <c r="E868" s="394" t="s">
        <v>3386</v>
      </c>
      <c r="F868" s="397">
        <v>1</v>
      </c>
      <c r="G868" s="397">
        <v>75</v>
      </c>
      <c r="H868" s="397">
        <v>1</v>
      </c>
      <c r="I868" s="397">
        <v>75</v>
      </c>
      <c r="J868" s="397"/>
      <c r="K868" s="397"/>
      <c r="L868" s="397"/>
      <c r="M868" s="397"/>
      <c r="N868" s="397">
        <v>5</v>
      </c>
      <c r="O868" s="397">
        <v>405</v>
      </c>
      <c r="P868" s="410">
        <v>5.4</v>
      </c>
      <c r="Q868" s="398">
        <v>81</v>
      </c>
    </row>
    <row r="869" spans="1:17" ht="14.4" customHeight="1" x14ac:dyDescent="0.3">
      <c r="A869" s="393" t="s">
        <v>3877</v>
      </c>
      <c r="B869" s="394" t="s">
        <v>3478</v>
      </c>
      <c r="C869" s="394" t="s">
        <v>3350</v>
      </c>
      <c r="D869" s="394" t="s">
        <v>3389</v>
      </c>
      <c r="E869" s="394" t="s">
        <v>3390</v>
      </c>
      <c r="F869" s="397">
        <v>1</v>
      </c>
      <c r="G869" s="397">
        <v>58</v>
      </c>
      <c r="H869" s="397">
        <v>1</v>
      </c>
      <c r="I869" s="397">
        <v>58</v>
      </c>
      <c r="J869" s="397">
        <v>2</v>
      </c>
      <c r="K869" s="397">
        <v>116</v>
      </c>
      <c r="L869" s="397">
        <v>2</v>
      </c>
      <c r="M869" s="397">
        <v>58</v>
      </c>
      <c r="N869" s="397">
        <v>4</v>
      </c>
      <c r="O869" s="397">
        <v>224</v>
      </c>
      <c r="P869" s="410">
        <v>3.8620689655172415</v>
      </c>
      <c r="Q869" s="398">
        <v>56</v>
      </c>
    </row>
    <row r="870" spans="1:17" ht="14.4" customHeight="1" x14ac:dyDescent="0.3">
      <c r="A870" s="393" t="s">
        <v>3877</v>
      </c>
      <c r="B870" s="394" t="s">
        <v>3478</v>
      </c>
      <c r="C870" s="394" t="s">
        <v>3350</v>
      </c>
      <c r="D870" s="394" t="s">
        <v>3393</v>
      </c>
      <c r="E870" s="394" t="s">
        <v>3394</v>
      </c>
      <c r="F870" s="397">
        <v>4</v>
      </c>
      <c r="G870" s="397">
        <v>136</v>
      </c>
      <c r="H870" s="397">
        <v>1</v>
      </c>
      <c r="I870" s="397">
        <v>34</v>
      </c>
      <c r="J870" s="397">
        <v>11</v>
      </c>
      <c r="K870" s="397">
        <v>374</v>
      </c>
      <c r="L870" s="397">
        <v>2.75</v>
      </c>
      <c r="M870" s="397">
        <v>34</v>
      </c>
      <c r="N870" s="397">
        <v>17</v>
      </c>
      <c r="O870" s="397">
        <v>578</v>
      </c>
      <c r="P870" s="410">
        <v>4.25</v>
      </c>
      <c r="Q870" s="398">
        <v>34</v>
      </c>
    </row>
    <row r="871" spans="1:17" ht="14.4" customHeight="1" x14ac:dyDescent="0.3">
      <c r="A871" s="393" t="s">
        <v>3877</v>
      </c>
      <c r="B871" s="394" t="s">
        <v>3478</v>
      </c>
      <c r="C871" s="394" t="s">
        <v>3350</v>
      </c>
      <c r="D871" s="394" t="s">
        <v>3566</v>
      </c>
      <c r="E871" s="394" t="s">
        <v>3567</v>
      </c>
      <c r="F871" s="397">
        <v>20</v>
      </c>
      <c r="G871" s="397">
        <v>4960</v>
      </c>
      <c r="H871" s="397">
        <v>1</v>
      </c>
      <c r="I871" s="397">
        <v>248</v>
      </c>
      <c r="J871" s="397">
        <v>32</v>
      </c>
      <c r="K871" s="397">
        <v>7968</v>
      </c>
      <c r="L871" s="397">
        <v>1.6064516129032258</v>
      </c>
      <c r="M871" s="397">
        <v>249</v>
      </c>
      <c r="N871" s="397">
        <v>47</v>
      </c>
      <c r="O871" s="397">
        <v>10904</v>
      </c>
      <c r="P871" s="410">
        <v>2.1983870967741934</v>
      </c>
      <c r="Q871" s="398">
        <v>232</v>
      </c>
    </row>
    <row r="872" spans="1:17" ht="14.4" customHeight="1" x14ac:dyDescent="0.3">
      <c r="A872" s="393" t="s">
        <v>3877</v>
      </c>
      <c r="B872" s="394" t="s">
        <v>3478</v>
      </c>
      <c r="C872" s="394" t="s">
        <v>3350</v>
      </c>
      <c r="D872" s="394" t="s">
        <v>3568</v>
      </c>
      <c r="E872" s="394" t="s">
        <v>3569</v>
      </c>
      <c r="F872" s="397"/>
      <c r="G872" s="397"/>
      <c r="H872" s="397"/>
      <c r="I872" s="397"/>
      <c r="J872" s="397">
        <v>1</v>
      </c>
      <c r="K872" s="397">
        <v>125</v>
      </c>
      <c r="L872" s="397"/>
      <c r="M872" s="397">
        <v>125</v>
      </c>
      <c r="N872" s="397"/>
      <c r="O872" s="397"/>
      <c r="P872" s="410"/>
      <c r="Q872" s="398"/>
    </row>
    <row r="873" spans="1:17" ht="14.4" customHeight="1" x14ac:dyDescent="0.3">
      <c r="A873" s="393" t="s">
        <v>3877</v>
      </c>
      <c r="B873" s="394" t="s">
        <v>3478</v>
      </c>
      <c r="C873" s="394" t="s">
        <v>3350</v>
      </c>
      <c r="D873" s="394" t="s">
        <v>3702</v>
      </c>
      <c r="E873" s="394" t="s">
        <v>3703</v>
      </c>
      <c r="F873" s="397"/>
      <c r="G873" s="397"/>
      <c r="H873" s="397"/>
      <c r="I873" s="397"/>
      <c r="J873" s="397"/>
      <c r="K873" s="397"/>
      <c r="L873" s="397"/>
      <c r="M873" s="397"/>
      <c r="N873" s="397">
        <v>1</v>
      </c>
      <c r="O873" s="397">
        <v>298</v>
      </c>
      <c r="P873" s="410"/>
      <c r="Q873" s="398">
        <v>298</v>
      </c>
    </row>
    <row r="874" spans="1:17" ht="14.4" customHeight="1" x14ac:dyDescent="0.3">
      <c r="A874" s="393" t="s">
        <v>3877</v>
      </c>
      <c r="B874" s="394" t="s">
        <v>3478</v>
      </c>
      <c r="C874" s="394" t="s">
        <v>3350</v>
      </c>
      <c r="D874" s="394" t="s">
        <v>3591</v>
      </c>
      <c r="E874" s="394" t="s">
        <v>3592</v>
      </c>
      <c r="F874" s="397"/>
      <c r="G874" s="397"/>
      <c r="H874" s="397"/>
      <c r="I874" s="397"/>
      <c r="J874" s="397"/>
      <c r="K874" s="397"/>
      <c r="L874" s="397"/>
      <c r="M874" s="397"/>
      <c r="N874" s="397">
        <v>1</v>
      </c>
      <c r="O874" s="397">
        <v>411</v>
      </c>
      <c r="P874" s="410"/>
      <c r="Q874" s="398">
        <v>411</v>
      </c>
    </row>
    <row r="875" spans="1:17" ht="14.4" customHeight="1" x14ac:dyDescent="0.3">
      <c r="A875" s="393" t="s">
        <v>3877</v>
      </c>
      <c r="B875" s="394" t="s">
        <v>3478</v>
      </c>
      <c r="C875" s="394" t="s">
        <v>3350</v>
      </c>
      <c r="D875" s="394" t="s">
        <v>3595</v>
      </c>
      <c r="E875" s="394" t="s">
        <v>3594</v>
      </c>
      <c r="F875" s="397"/>
      <c r="G875" s="397"/>
      <c r="H875" s="397"/>
      <c r="I875" s="397"/>
      <c r="J875" s="397">
        <v>2</v>
      </c>
      <c r="K875" s="397">
        <v>1330</v>
      </c>
      <c r="L875" s="397"/>
      <c r="M875" s="397">
        <v>665</v>
      </c>
      <c r="N875" s="397">
        <v>5</v>
      </c>
      <c r="O875" s="397">
        <v>3340</v>
      </c>
      <c r="P875" s="410"/>
      <c r="Q875" s="398">
        <v>668</v>
      </c>
    </row>
    <row r="876" spans="1:17" ht="14.4" customHeight="1" x14ac:dyDescent="0.3">
      <c r="A876" s="393" t="s">
        <v>3877</v>
      </c>
      <c r="B876" s="394" t="s">
        <v>3478</v>
      </c>
      <c r="C876" s="394" t="s">
        <v>3350</v>
      </c>
      <c r="D876" s="394" t="s">
        <v>3399</v>
      </c>
      <c r="E876" s="394" t="s">
        <v>3400</v>
      </c>
      <c r="F876" s="397">
        <v>4</v>
      </c>
      <c r="G876" s="397">
        <v>1292</v>
      </c>
      <c r="H876" s="397">
        <v>1</v>
      </c>
      <c r="I876" s="397">
        <v>323</v>
      </c>
      <c r="J876" s="397">
        <v>6</v>
      </c>
      <c r="K876" s="397">
        <v>1944</v>
      </c>
      <c r="L876" s="397">
        <v>1.5046439628482973</v>
      </c>
      <c r="M876" s="397">
        <v>324</v>
      </c>
      <c r="N876" s="397">
        <v>11</v>
      </c>
      <c r="O876" s="397">
        <v>3575</v>
      </c>
      <c r="P876" s="410">
        <v>2.76702786377709</v>
      </c>
      <c r="Q876" s="398">
        <v>325</v>
      </c>
    </row>
    <row r="877" spans="1:17" ht="14.4" customHeight="1" x14ac:dyDescent="0.3">
      <c r="A877" s="393" t="s">
        <v>3877</v>
      </c>
      <c r="B877" s="394" t="s">
        <v>3478</v>
      </c>
      <c r="C877" s="394" t="s">
        <v>3350</v>
      </c>
      <c r="D877" s="394" t="s">
        <v>3610</v>
      </c>
      <c r="E877" s="394" t="s">
        <v>3611</v>
      </c>
      <c r="F877" s="397">
        <v>60</v>
      </c>
      <c r="G877" s="397">
        <v>6600</v>
      </c>
      <c r="H877" s="397">
        <v>1</v>
      </c>
      <c r="I877" s="397">
        <v>110</v>
      </c>
      <c r="J877" s="397">
        <v>169</v>
      </c>
      <c r="K877" s="397">
        <v>18759</v>
      </c>
      <c r="L877" s="397">
        <v>2.8422727272727273</v>
      </c>
      <c r="M877" s="397">
        <v>111</v>
      </c>
      <c r="N877" s="397">
        <v>287</v>
      </c>
      <c r="O877" s="397">
        <v>32144</v>
      </c>
      <c r="P877" s="410">
        <v>4.8703030303030301</v>
      </c>
      <c r="Q877" s="398">
        <v>112</v>
      </c>
    </row>
    <row r="878" spans="1:17" ht="14.4" customHeight="1" x14ac:dyDescent="0.3">
      <c r="A878" s="393" t="s">
        <v>3877</v>
      </c>
      <c r="B878" s="394" t="s">
        <v>3478</v>
      </c>
      <c r="C878" s="394" t="s">
        <v>3350</v>
      </c>
      <c r="D878" s="394" t="s">
        <v>3616</v>
      </c>
      <c r="E878" s="394" t="s">
        <v>3617</v>
      </c>
      <c r="F878" s="397">
        <v>7</v>
      </c>
      <c r="G878" s="397">
        <v>4725</v>
      </c>
      <c r="H878" s="397">
        <v>1</v>
      </c>
      <c r="I878" s="397">
        <v>675</v>
      </c>
      <c r="J878" s="397">
        <v>46</v>
      </c>
      <c r="K878" s="397">
        <v>31096</v>
      </c>
      <c r="L878" s="397">
        <v>6.581164021164021</v>
      </c>
      <c r="M878" s="397">
        <v>676</v>
      </c>
      <c r="N878" s="397">
        <v>108</v>
      </c>
      <c r="O878" s="397">
        <v>73116</v>
      </c>
      <c r="P878" s="410">
        <v>15.474285714285715</v>
      </c>
      <c r="Q878" s="398">
        <v>677</v>
      </c>
    </row>
    <row r="879" spans="1:17" ht="14.4" customHeight="1" x14ac:dyDescent="0.3">
      <c r="A879" s="393" t="s">
        <v>3877</v>
      </c>
      <c r="B879" s="394" t="s">
        <v>3478</v>
      </c>
      <c r="C879" s="394" t="s">
        <v>3350</v>
      </c>
      <c r="D879" s="394" t="s">
        <v>3618</v>
      </c>
      <c r="E879" s="394" t="s">
        <v>3619</v>
      </c>
      <c r="F879" s="397">
        <v>7</v>
      </c>
      <c r="G879" s="397">
        <v>560</v>
      </c>
      <c r="H879" s="397">
        <v>1</v>
      </c>
      <c r="I879" s="397">
        <v>80</v>
      </c>
      <c r="J879" s="397">
        <v>50</v>
      </c>
      <c r="K879" s="397">
        <v>4050</v>
      </c>
      <c r="L879" s="397">
        <v>7.2321428571428568</v>
      </c>
      <c r="M879" s="397">
        <v>81</v>
      </c>
      <c r="N879" s="397">
        <v>108</v>
      </c>
      <c r="O879" s="397">
        <v>8856</v>
      </c>
      <c r="P879" s="410">
        <v>15.814285714285715</v>
      </c>
      <c r="Q879" s="398">
        <v>82</v>
      </c>
    </row>
    <row r="880" spans="1:17" ht="14.4" customHeight="1" x14ac:dyDescent="0.3">
      <c r="A880" s="393" t="s">
        <v>3877</v>
      </c>
      <c r="B880" s="394" t="s">
        <v>3478</v>
      </c>
      <c r="C880" s="394" t="s">
        <v>3350</v>
      </c>
      <c r="D880" s="394" t="s">
        <v>3620</v>
      </c>
      <c r="E880" s="394" t="s">
        <v>3621</v>
      </c>
      <c r="F880" s="397">
        <v>1</v>
      </c>
      <c r="G880" s="397">
        <v>332</v>
      </c>
      <c r="H880" s="397">
        <v>1</v>
      </c>
      <c r="I880" s="397">
        <v>332</v>
      </c>
      <c r="J880" s="397">
        <v>1</v>
      </c>
      <c r="K880" s="397">
        <v>333</v>
      </c>
      <c r="L880" s="397">
        <v>1.0030120481927711</v>
      </c>
      <c r="M880" s="397">
        <v>333</v>
      </c>
      <c r="N880" s="397">
        <v>2</v>
      </c>
      <c r="O880" s="397">
        <v>670</v>
      </c>
      <c r="P880" s="410">
        <v>2.0180722891566263</v>
      </c>
      <c r="Q880" s="398">
        <v>335</v>
      </c>
    </row>
    <row r="881" spans="1:17" ht="14.4" customHeight="1" x14ac:dyDescent="0.3">
      <c r="A881" s="393" t="s">
        <v>3877</v>
      </c>
      <c r="B881" s="394" t="s">
        <v>3478</v>
      </c>
      <c r="C881" s="394" t="s">
        <v>3350</v>
      </c>
      <c r="D881" s="394" t="s">
        <v>3622</v>
      </c>
      <c r="E881" s="394" t="s">
        <v>3623</v>
      </c>
      <c r="F881" s="397">
        <v>1</v>
      </c>
      <c r="G881" s="397">
        <v>603</v>
      </c>
      <c r="H881" s="397">
        <v>1</v>
      </c>
      <c r="I881" s="397">
        <v>603</v>
      </c>
      <c r="J881" s="397">
        <v>2</v>
      </c>
      <c r="K881" s="397">
        <v>1208</v>
      </c>
      <c r="L881" s="397">
        <v>2.0033167495854065</v>
      </c>
      <c r="M881" s="397">
        <v>604</v>
      </c>
      <c r="N881" s="397"/>
      <c r="O881" s="397"/>
      <c r="P881" s="410"/>
      <c r="Q881" s="398"/>
    </row>
    <row r="882" spans="1:17" ht="14.4" customHeight="1" x14ac:dyDescent="0.3">
      <c r="A882" s="393" t="s">
        <v>3877</v>
      </c>
      <c r="B882" s="394" t="s">
        <v>3478</v>
      </c>
      <c r="C882" s="394" t="s">
        <v>3350</v>
      </c>
      <c r="D882" s="394" t="s">
        <v>3624</v>
      </c>
      <c r="E882" s="394" t="s">
        <v>3623</v>
      </c>
      <c r="F882" s="397"/>
      <c r="G882" s="397"/>
      <c r="H882" s="397"/>
      <c r="I882" s="397"/>
      <c r="J882" s="397">
        <v>1</v>
      </c>
      <c r="K882" s="397">
        <v>518</v>
      </c>
      <c r="L882" s="397"/>
      <c r="M882" s="397">
        <v>518</v>
      </c>
      <c r="N882" s="397"/>
      <c r="O882" s="397"/>
      <c r="P882" s="410"/>
      <c r="Q882" s="398"/>
    </row>
    <row r="883" spans="1:17" ht="14.4" customHeight="1" x14ac:dyDescent="0.3">
      <c r="A883" s="393" t="s">
        <v>3877</v>
      </c>
      <c r="B883" s="394" t="s">
        <v>3478</v>
      </c>
      <c r="C883" s="394" t="s">
        <v>3350</v>
      </c>
      <c r="D883" s="394" t="s">
        <v>3829</v>
      </c>
      <c r="E883" s="394" t="s">
        <v>3830</v>
      </c>
      <c r="F883" s="397">
        <v>1</v>
      </c>
      <c r="G883" s="397">
        <v>1363</v>
      </c>
      <c r="H883" s="397">
        <v>1</v>
      </c>
      <c r="I883" s="397">
        <v>1363</v>
      </c>
      <c r="J883" s="397"/>
      <c r="K883" s="397"/>
      <c r="L883" s="397"/>
      <c r="M883" s="397"/>
      <c r="N883" s="397">
        <v>1</v>
      </c>
      <c r="O883" s="397">
        <v>1366</v>
      </c>
      <c r="P883" s="410">
        <v>1.0022010271460016</v>
      </c>
      <c r="Q883" s="398">
        <v>1366</v>
      </c>
    </row>
    <row r="884" spans="1:17" ht="14.4" customHeight="1" x14ac:dyDescent="0.3">
      <c r="A884" s="393" t="s">
        <v>3877</v>
      </c>
      <c r="B884" s="394" t="s">
        <v>3478</v>
      </c>
      <c r="C884" s="394" t="s">
        <v>3350</v>
      </c>
      <c r="D884" s="394" t="s">
        <v>3625</v>
      </c>
      <c r="E884" s="394" t="s">
        <v>3626</v>
      </c>
      <c r="F884" s="397">
        <v>1</v>
      </c>
      <c r="G884" s="397">
        <v>171</v>
      </c>
      <c r="H884" s="397">
        <v>1</v>
      </c>
      <c r="I884" s="397">
        <v>171</v>
      </c>
      <c r="J884" s="397">
        <v>3</v>
      </c>
      <c r="K884" s="397">
        <v>516</v>
      </c>
      <c r="L884" s="397">
        <v>3.0175438596491229</v>
      </c>
      <c r="M884" s="397">
        <v>172</v>
      </c>
      <c r="N884" s="397">
        <v>5</v>
      </c>
      <c r="O884" s="397">
        <v>860</v>
      </c>
      <c r="P884" s="410">
        <v>5.0292397660818713</v>
      </c>
      <c r="Q884" s="398">
        <v>172</v>
      </c>
    </row>
    <row r="885" spans="1:17" ht="14.4" customHeight="1" x14ac:dyDescent="0.3">
      <c r="A885" s="393" t="s">
        <v>3877</v>
      </c>
      <c r="B885" s="394" t="s">
        <v>3478</v>
      </c>
      <c r="C885" s="394" t="s">
        <v>3350</v>
      </c>
      <c r="D885" s="394" t="s">
        <v>3629</v>
      </c>
      <c r="E885" s="394" t="s">
        <v>3630</v>
      </c>
      <c r="F885" s="397">
        <v>2</v>
      </c>
      <c r="G885" s="397">
        <v>0</v>
      </c>
      <c r="H885" s="397"/>
      <c r="I885" s="397">
        <v>0</v>
      </c>
      <c r="J885" s="397">
        <v>7</v>
      </c>
      <c r="K885" s="397">
        <v>0</v>
      </c>
      <c r="L885" s="397"/>
      <c r="M885" s="397">
        <v>0</v>
      </c>
      <c r="N885" s="397">
        <v>2</v>
      </c>
      <c r="O885" s="397">
        <v>0</v>
      </c>
      <c r="P885" s="410"/>
      <c r="Q885" s="398">
        <v>0</v>
      </c>
    </row>
    <row r="886" spans="1:17" ht="14.4" customHeight="1" x14ac:dyDescent="0.3">
      <c r="A886" s="393" t="s">
        <v>3877</v>
      </c>
      <c r="B886" s="394" t="s">
        <v>3633</v>
      </c>
      <c r="C886" s="394" t="s">
        <v>3350</v>
      </c>
      <c r="D886" s="394" t="s">
        <v>3393</v>
      </c>
      <c r="E886" s="394" t="s">
        <v>3394</v>
      </c>
      <c r="F886" s="397">
        <v>1</v>
      </c>
      <c r="G886" s="397">
        <v>34</v>
      </c>
      <c r="H886" s="397">
        <v>1</v>
      </c>
      <c r="I886" s="397">
        <v>34</v>
      </c>
      <c r="J886" s="397"/>
      <c r="K886" s="397"/>
      <c r="L886" s="397"/>
      <c r="M886" s="397"/>
      <c r="N886" s="397"/>
      <c r="O886" s="397"/>
      <c r="P886" s="410"/>
      <c r="Q886" s="398"/>
    </row>
    <row r="887" spans="1:17" ht="14.4" customHeight="1" x14ac:dyDescent="0.3">
      <c r="A887" s="393" t="s">
        <v>3877</v>
      </c>
      <c r="B887" s="394" t="s">
        <v>3633</v>
      </c>
      <c r="C887" s="394" t="s">
        <v>3350</v>
      </c>
      <c r="D887" s="394" t="s">
        <v>3687</v>
      </c>
      <c r="E887" s="394" t="s">
        <v>3688</v>
      </c>
      <c r="F887" s="397"/>
      <c r="G887" s="397"/>
      <c r="H887" s="397"/>
      <c r="I887" s="397"/>
      <c r="J887" s="397">
        <v>1</v>
      </c>
      <c r="K887" s="397">
        <v>174</v>
      </c>
      <c r="L887" s="397"/>
      <c r="M887" s="397">
        <v>174</v>
      </c>
      <c r="N887" s="397"/>
      <c r="O887" s="397"/>
      <c r="P887" s="410"/>
      <c r="Q887" s="398"/>
    </row>
    <row r="888" spans="1:17" ht="14.4" customHeight="1" x14ac:dyDescent="0.3">
      <c r="A888" s="393" t="s">
        <v>3877</v>
      </c>
      <c r="B888" s="394" t="s">
        <v>3633</v>
      </c>
      <c r="C888" s="394" t="s">
        <v>3350</v>
      </c>
      <c r="D888" s="394" t="s">
        <v>3566</v>
      </c>
      <c r="E888" s="394" t="s">
        <v>3567</v>
      </c>
      <c r="F888" s="397">
        <v>2</v>
      </c>
      <c r="G888" s="397">
        <v>496</v>
      </c>
      <c r="H888" s="397">
        <v>1</v>
      </c>
      <c r="I888" s="397">
        <v>248</v>
      </c>
      <c r="J888" s="397">
        <v>3</v>
      </c>
      <c r="K888" s="397">
        <v>747</v>
      </c>
      <c r="L888" s="397">
        <v>1.5060483870967742</v>
      </c>
      <c r="M888" s="397">
        <v>249</v>
      </c>
      <c r="N888" s="397">
        <v>2</v>
      </c>
      <c r="O888" s="397">
        <v>464</v>
      </c>
      <c r="P888" s="410">
        <v>0.93548387096774188</v>
      </c>
      <c r="Q888" s="398">
        <v>232</v>
      </c>
    </row>
    <row r="889" spans="1:17" ht="14.4" customHeight="1" x14ac:dyDescent="0.3">
      <c r="A889" s="393" t="s">
        <v>3877</v>
      </c>
      <c r="B889" s="394" t="s">
        <v>3633</v>
      </c>
      <c r="C889" s="394" t="s">
        <v>3350</v>
      </c>
      <c r="D889" s="394" t="s">
        <v>3583</v>
      </c>
      <c r="E889" s="394" t="s">
        <v>3584</v>
      </c>
      <c r="F889" s="397">
        <v>1</v>
      </c>
      <c r="G889" s="397">
        <v>306</v>
      </c>
      <c r="H889" s="397">
        <v>1</v>
      </c>
      <c r="I889" s="397">
        <v>306</v>
      </c>
      <c r="J889" s="397"/>
      <c r="K889" s="397"/>
      <c r="L889" s="397"/>
      <c r="M889" s="397"/>
      <c r="N889" s="397"/>
      <c r="O889" s="397"/>
      <c r="P889" s="410"/>
      <c r="Q889" s="398"/>
    </row>
    <row r="890" spans="1:17" ht="14.4" customHeight="1" x14ac:dyDescent="0.3">
      <c r="A890" s="393" t="s">
        <v>3877</v>
      </c>
      <c r="B890" s="394" t="s">
        <v>3633</v>
      </c>
      <c r="C890" s="394" t="s">
        <v>3350</v>
      </c>
      <c r="D890" s="394" t="s">
        <v>3716</v>
      </c>
      <c r="E890" s="394" t="s">
        <v>3717</v>
      </c>
      <c r="F890" s="397"/>
      <c r="G890" s="397"/>
      <c r="H890" s="397"/>
      <c r="I890" s="397"/>
      <c r="J890" s="397"/>
      <c r="K890" s="397"/>
      <c r="L890" s="397"/>
      <c r="M890" s="397"/>
      <c r="N890" s="397">
        <v>7</v>
      </c>
      <c r="O890" s="397">
        <v>1624</v>
      </c>
      <c r="P890" s="410"/>
      <c r="Q890" s="398">
        <v>232</v>
      </c>
    </row>
    <row r="891" spans="1:17" ht="14.4" customHeight="1" x14ac:dyDescent="0.3">
      <c r="A891" s="393" t="s">
        <v>3877</v>
      </c>
      <c r="B891" s="394" t="s">
        <v>3633</v>
      </c>
      <c r="C891" s="394" t="s">
        <v>3350</v>
      </c>
      <c r="D891" s="394" t="s">
        <v>3718</v>
      </c>
      <c r="E891" s="394" t="s">
        <v>3719</v>
      </c>
      <c r="F891" s="397"/>
      <c r="G891" s="397"/>
      <c r="H891" s="397"/>
      <c r="I891" s="397"/>
      <c r="J891" s="397"/>
      <c r="K891" s="397"/>
      <c r="L891" s="397"/>
      <c r="M891" s="397"/>
      <c r="N891" s="397">
        <v>1</v>
      </c>
      <c r="O891" s="397">
        <v>116</v>
      </c>
      <c r="P891" s="410"/>
      <c r="Q891" s="398">
        <v>116</v>
      </c>
    </row>
    <row r="892" spans="1:17" ht="14.4" customHeight="1" x14ac:dyDescent="0.3">
      <c r="A892" s="393" t="s">
        <v>3877</v>
      </c>
      <c r="B892" s="394" t="s">
        <v>3633</v>
      </c>
      <c r="C892" s="394" t="s">
        <v>3350</v>
      </c>
      <c r="D892" s="394" t="s">
        <v>3593</v>
      </c>
      <c r="E892" s="394" t="s">
        <v>3594</v>
      </c>
      <c r="F892" s="397"/>
      <c r="G892" s="397"/>
      <c r="H892" s="397"/>
      <c r="I892" s="397"/>
      <c r="J892" s="397">
        <v>1</v>
      </c>
      <c r="K892" s="397">
        <v>525</v>
      </c>
      <c r="L892" s="397"/>
      <c r="M892" s="397">
        <v>525</v>
      </c>
      <c r="N892" s="397"/>
      <c r="O892" s="397"/>
      <c r="P892" s="410"/>
      <c r="Q892" s="398"/>
    </row>
    <row r="893" spans="1:17" ht="14.4" customHeight="1" x14ac:dyDescent="0.3">
      <c r="A893" s="393" t="s">
        <v>3877</v>
      </c>
      <c r="B893" s="394" t="s">
        <v>3633</v>
      </c>
      <c r="C893" s="394" t="s">
        <v>3350</v>
      </c>
      <c r="D893" s="394" t="s">
        <v>3629</v>
      </c>
      <c r="E893" s="394" t="s">
        <v>3630</v>
      </c>
      <c r="F893" s="397">
        <v>5</v>
      </c>
      <c r="G893" s="397">
        <v>0</v>
      </c>
      <c r="H893" s="397"/>
      <c r="I893" s="397">
        <v>0</v>
      </c>
      <c r="J893" s="397">
        <v>18</v>
      </c>
      <c r="K893" s="397">
        <v>0</v>
      </c>
      <c r="L893" s="397"/>
      <c r="M893" s="397">
        <v>0</v>
      </c>
      <c r="N893" s="397">
        <v>24</v>
      </c>
      <c r="O893" s="397">
        <v>0</v>
      </c>
      <c r="P893" s="410"/>
      <c r="Q893" s="398">
        <v>0</v>
      </c>
    </row>
    <row r="894" spans="1:17" ht="14.4" customHeight="1" x14ac:dyDescent="0.3">
      <c r="A894" s="393" t="s">
        <v>3877</v>
      </c>
      <c r="B894" s="394" t="s">
        <v>3754</v>
      </c>
      <c r="C894" s="394" t="s">
        <v>3350</v>
      </c>
      <c r="D894" s="394" t="s">
        <v>3769</v>
      </c>
      <c r="E894" s="394" t="s">
        <v>3770</v>
      </c>
      <c r="F894" s="397">
        <v>2</v>
      </c>
      <c r="G894" s="397">
        <v>466</v>
      </c>
      <c r="H894" s="397">
        <v>1</v>
      </c>
      <c r="I894" s="397">
        <v>233</v>
      </c>
      <c r="J894" s="397">
        <v>5</v>
      </c>
      <c r="K894" s="397">
        <v>1170</v>
      </c>
      <c r="L894" s="397">
        <v>2.5107296137339055</v>
      </c>
      <c r="M894" s="397">
        <v>234</v>
      </c>
      <c r="N894" s="397">
        <v>9</v>
      </c>
      <c r="O894" s="397">
        <v>2088</v>
      </c>
      <c r="P894" s="410">
        <v>4.4806866952789699</v>
      </c>
      <c r="Q894" s="398">
        <v>232</v>
      </c>
    </row>
    <row r="895" spans="1:17" ht="14.4" customHeight="1" x14ac:dyDescent="0.3">
      <c r="A895" s="393" t="s">
        <v>450</v>
      </c>
      <c r="B895" s="394" t="s">
        <v>3409</v>
      </c>
      <c r="C895" s="394" t="s">
        <v>3232</v>
      </c>
      <c r="D895" s="394" t="s">
        <v>3303</v>
      </c>
      <c r="E895" s="394" t="s">
        <v>3292</v>
      </c>
      <c r="F895" s="397"/>
      <c r="G895" s="397"/>
      <c r="H895" s="397"/>
      <c r="I895" s="397"/>
      <c r="J895" s="397">
        <v>-1</v>
      </c>
      <c r="K895" s="397">
        <v>-18.739999999999998</v>
      </c>
      <c r="L895" s="397"/>
      <c r="M895" s="397">
        <v>18.739999999999998</v>
      </c>
      <c r="N895" s="397"/>
      <c r="O895" s="397"/>
      <c r="P895" s="410"/>
      <c r="Q895" s="398"/>
    </row>
    <row r="896" spans="1:17" ht="14.4" customHeight="1" x14ac:dyDescent="0.3">
      <c r="A896" s="393" t="s">
        <v>450</v>
      </c>
      <c r="B896" s="394" t="s">
        <v>3478</v>
      </c>
      <c r="C896" s="394" t="s">
        <v>3232</v>
      </c>
      <c r="D896" s="394" t="s">
        <v>3536</v>
      </c>
      <c r="E896" s="394" t="s">
        <v>3537</v>
      </c>
      <c r="F896" s="397"/>
      <c r="G896" s="397"/>
      <c r="H896" s="397"/>
      <c r="I896" s="397"/>
      <c r="J896" s="397">
        <v>-1</v>
      </c>
      <c r="K896" s="397">
        <v>0</v>
      </c>
      <c r="L896" s="397"/>
      <c r="M896" s="397">
        <v>0</v>
      </c>
      <c r="N896" s="397"/>
      <c r="O896" s="397"/>
      <c r="P896" s="410"/>
      <c r="Q896" s="398"/>
    </row>
    <row r="897" spans="1:17" ht="14.4" customHeight="1" x14ac:dyDescent="0.3">
      <c r="A897" s="393" t="s">
        <v>450</v>
      </c>
      <c r="B897" s="394" t="s">
        <v>3633</v>
      </c>
      <c r="C897" s="394" t="s">
        <v>3548</v>
      </c>
      <c r="D897" s="394" t="s">
        <v>3549</v>
      </c>
      <c r="E897" s="394" t="s">
        <v>3550</v>
      </c>
      <c r="F897" s="397"/>
      <c r="G897" s="397"/>
      <c r="H897" s="397"/>
      <c r="I897" s="397"/>
      <c r="J897" s="397">
        <v>-2</v>
      </c>
      <c r="K897" s="397">
        <v>-294</v>
      </c>
      <c r="L897" s="397"/>
      <c r="M897" s="397">
        <v>147</v>
      </c>
      <c r="N897" s="397"/>
      <c r="O897" s="397"/>
      <c r="P897" s="410"/>
      <c r="Q897" s="398"/>
    </row>
    <row r="898" spans="1:17" ht="14.4" customHeight="1" thickBot="1" x14ac:dyDescent="0.35">
      <c r="A898" s="399" t="s">
        <v>450</v>
      </c>
      <c r="B898" s="400" t="s">
        <v>3633</v>
      </c>
      <c r="C898" s="400" t="s">
        <v>3548</v>
      </c>
      <c r="D898" s="400" t="s">
        <v>3665</v>
      </c>
      <c r="E898" s="400" t="s">
        <v>3666</v>
      </c>
      <c r="F898" s="403"/>
      <c r="G898" s="403"/>
      <c r="H898" s="403"/>
      <c r="I898" s="403"/>
      <c r="J898" s="403">
        <v>-1</v>
      </c>
      <c r="K898" s="403">
        <v>-149</v>
      </c>
      <c r="L898" s="403"/>
      <c r="M898" s="403">
        <v>149</v>
      </c>
      <c r="N898" s="403"/>
      <c r="O898" s="403"/>
      <c r="P898" s="411"/>
      <c r="Q898" s="40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68" t="s">
        <v>209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348" t="s">
        <v>235</v>
      </c>
      <c r="B2" s="66"/>
      <c r="C2" s="66"/>
      <c r="D2" s="66"/>
      <c r="E2" s="66"/>
      <c r="F2" s="66"/>
      <c r="G2" s="66"/>
    </row>
    <row r="3" spans="1:7" ht="14.4" customHeight="1" x14ac:dyDescent="0.3">
      <c r="A3" s="271"/>
      <c r="B3" s="273" t="s">
        <v>136</v>
      </c>
      <c r="C3" s="274"/>
      <c r="D3" s="275"/>
      <c r="E3" s="10"/>
      <c r="F3" s="48" t="s">
        <v>137</v>
      </c>
      <c r="G3" s="49" t="s">
        <v>138</v>
      </c>
    </row>
    <row r="4" spans="1:7" ht="14.4" customHeight="1" thickBot="1" x14ac:dyDescent="0.35">
      <c r="A4" s="272"/>
      <c r="B4" s="55">
        <v>2011</v>
      </c>
      <c r="C4" s="46">
        <v>2012</v>
      </c>
      <c r="D4" s="47">
        <v>2013</v>
      </c>
      <c r="E4" s="10"/>
      <c r="F4" s="276">
        <v>2013</v>
      </c>
      <c r="G4" s="277"/>
    </row>
    <row r="5" spans="1:7" ht="14.4" customHeight="1" x14ac:dyDescent="0.3">
      <c r="A5" s="242" t="str">
        <f>HYPERLINK("#'Léky Žádanky'!A1","Léky (Kč)")</f>
        <v>Léky (Kč)</v>
      </c>
      <c r="B5" s="33">
        <v>1377.9356205176</v>
      </c>
      <c r="C5" s="34">
        <v>1450.5366100000001</v>
      </c>
      <c r="D5" s="35">
        <v>1362.89095</v>
      </c>
      <c r="E5" s="11"/>
      <c r="F5" s="12">
        <v>1396</v>
      </c>
      <c r="G5" s="13">
        <f>IF(F5&lt;0.00000001,"",D5/F5)</f>
        <v>0.97628291547277934</v>
      </c>
    </row>
    <row r="6" spans="1:7" ht="14.4" customHeight="1" x14ac:dyDescent="0.3">
      <c r="A6" s="242" t="str">
        <f>HYPERLINK("#'Materiál Žádanky'!A1","Materiál - SZM (Kč)")</f>
        <v>Materiál - SZM (Kč)</v>
      </c>
      <c r="B6" s="14">
        <v>1784.20482887665</v>
      </c>
      <c r="C6" s="36">
        <v>1753.8839399999999</v>
      </c>
      <c r="D6" s="37">
        <v>1831.6155900000001</v>
      </c>
      <c r="E6" s="11"/>
      <c r="F6" s="14">
        <v>1785</v>
      </c>
      <c r="G6" s="15">
        <f>IF(F6&lt;0.00000001,"",D6/F6)</f>
        <v>1.0261151764705883</v>
      </c>
    </row>
    <row r="7" spans="1:7" ht="14.4" customHeight="1" x14ac:dyDescent="0.3">
      <c r="A7" s="242" t="str">
        <f>HYPERLINK("#'Osobní náklady'!A1","Osobní náklady (Kč)")</f>
        <v>Osobní náklady (Kč)</v>
      </c>
      <c r="B7" s="14">
        <v>35891.4616515913</v>
      </c>
      <c r="C7" s="36">
        <v>37955.385710000002</v>
      </c>
      <c r="D7" s="37">
        <v>39408.787149999996</v>
      </c>
      <c r="E7" s="11"/>
      <c r="F7" s="14">
        <v>36694</v>
      </c>
      <c r="G7" s="15">
        <f>IF(F7&lt;0.00000001,"",D7/F7)</f>
        <v>1.0739844974655257</v>
      </c>
    </row>
    <row r="8" spans="1:7" ht="14.4" customHeight="1" thickBot="1" x14ac:dyDescent="0.35">
      <c r="A8" s="1" t="s">
        <v>139</v>
      </c>
      <c r="B8" s="16">
        <v>5267.4717990695799</v>
      </c>
      <c r="C8" s="38">
        <v>5328.0385100000203</v>
      </c>
      <c r="D8" s="39">
        <v>4881.9552099999901</v>
      </c>
      <c r="E8" s="11"/>
      <c r="F8" s="16">
        <v>4363</v>
      </c>
      <c r="G8" s="17">
        <f>IF(F8&lt;0.00000001,"",D8/F8)</f>
        <v>1.1189445817098305</v>
      </c>
    </row>
    <row r="9" spans="1:7" ht="14.4" customHeight="1" thickBot="1" x14ac:dyDescent="0.35">
      <c r="A9" s="2" t="s">
        <v>140</v>
      </c>
      <c r="B9" s="3">
        <v>44321.073900055198</v>
      </c>
      <c r="C9" s="40">
        <v>46487.844770000003</v>
      </c>
      <c r="D9" s="41">
        <v>47485.248899999999</v>
      </c>
      <c r="E9" s="11"/>
      <c r="F9" s="3">
        <v>44238</v>
      </c>
      <c r="G9" s="4">
        <f>IF(F9&lt;0.00000001,"",D9/F9)</f>
        <v>1.0734040621185406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44" t="str">
        <f>HYPERLINK("#'ZV Vykáz.-A'!A1","Ambulance (body)")</f>
        <v>Ambulance (body)</v>
      </c>
      <c r="B11" s="12">
        <f>IF(ISERROR(VLOOKUP("Celkem:",'ZV Vykáz.-A'!A:F,2,0)),0,VLOOKUP("Celkem:",'ZV Vykáz.-A'!A:F,2,0)/1000)</f>
        <v>11314.968999999999</v>
      </c>
      <c r="C11" s="34">
        <f>IF(ISERROR(VLOOKUP("Celkem:",'ZV Vykáz.-A'!A:F,4,0)),0,VLOOKUP("Celkem:",'ZV Vykáz.-A'!A:F,4,0)/1000)</f>
        <v>11659.856</v>
      </c>
      <c r="D11" s="35">
        <f>IF(ISERROR(VLOOKUP("Celkem:",'ZV Vykáz.-A'!A:F,6,0)),0,VLOOKUP("Celkem:",'ZV Vykáz.-A'!A:F,6,0)/1000)</f>
        <v>12676.564</v>
      </c>
      <c r="E11" s="11"/>
      <c r="F11" s="12">
        <f>B11*0.98</f>
        <v>11088.669619999999</v>
      </c>
      <c r="G11" s="13">
        <f>IF(F11=0,"",D11/F11)</f>
        <v>1.1431997195710482</v>
      </c>
    </row>
    <row r="12" spans="1:7" ht="14.4" customHeight="1" thickBot="1" x14ac:dyDescent="0.35">
      <c r="A12" s="245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143</v>
      </c>
      <c r="B13" s="6">
        <f>SUM(B11:B12)</f>
        <v>11314.968999999999</v>
      </c>
      <c r="C13" s="42">
        <f>SUM(C11:C12)</f>
        <v>11659.856</v>
      </c>
      <c r="D13" s="43">
        <f>SUM(D11:D12)</f>
        <v>12676.564</v>
      </c>
      <c r="E13" s="11"/>
      <c r="F13" s="6">
        <f>SUM(F11:F12)</f>
        <v>11088.669619999999</v>
      </c>
      <c r="G13" s="7">
        <f>IF(F13=0,"",D13/F13)</f>
        <v>1.1431997195710482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52" t="str">
        <f>HYPERLINK("#'HI Graf'!A1","Hospodářský index (Výnosy / Náklady)")</f>
        <v>Hospodářský index (Výnosy / Náklady)</v>
      </c>
      <c r="B15" s="8">
        <f>IF(B9=0,"",B13/B9)</f>
        <v>0.25529546115050039</v>
      </c>
      <c r="C15" s="44">
        <f>IF(C9=0,"",C13/C9)</f>
        <v>0.25081515518061731</v>
      </c>
      <c r="D15" s="45">
        <f>IF(D9=0,"",D13/D9)</f>
        <v>0.26695793522522743</v>
      </c>
      <c r="E15" s="11"/>
      <c r="F15" s="8">
        <f>IF(F9=0,"",F13/F9)</f>
        <v>0.25065937926669374</v>
      </c>
      <c r="G15" s="9">
        <f>IF(OR(F15=0,F15=""),"",D15/F15)</f>
        <v>1.0650227252864635</v>
      </c>
    </row>
    <row r="17" spans="1:1" ht="14.4" customHeight="1" x14ac:dyDescent="0.3">
      <c r="A17" s="243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3"/>
    <col min="2" max="13" width="8.88671875" style="123" customWidth="1"/>
    <col min="14" max="16384" width="8.88671875" style="123"/>
  </cols>
  <sheetData>
    <row r="1" spans="1:13" ht="18.600000000000001" customHeight="1" thickBot="1" x14ac:dyDescent="0.4">
      <c r="A1" s="268" t="s">
        <v>171</v>
      </c>
      <c r="B1" s="268"/>
      <c r="C1" s="268"/>
      <c r="D1" s="268"/>
      <c r="E1" s="268"/>
      <c r="F1" s="268"/>
      <c r="G1" s="268"/>
      <c r="H1" s="278"/>
      <c r="I1" s="278"/>
      <c r="J1" s="278"/>
      <c r="K1" s="278"/>
      <c r="L1" s="278"/>
      <c r="M1" s="278"/>
    </row>
    <row r="2" spans="1:13" ht="14.4" customHeight="1" x14ac:dyDescent="0.3">
      <c r="A2" s="348" t="s">
        <v>235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4.4" customHeight="1" x14ac:dyDescent="0.3">
      <c r="A3" s="186"/>
      <c r="B3" s="187" t="s">
        <v>145</v>
      </c>
      <c r="C3" s="188" t="s">
        <v>146</v>
      </c>
      <c r="D3" s="188" t="s">
        <v>147</v>
      </c>
      <c r="E3" s="187" t="s">
        <v>148</v>
      </c>
      <c r="F3" s="188" t="s">
        <v>149</v>
      </c>
      <c r="G3" s="188" t="s">
        <v>150</v>
      </c>
      <c r="H3" s="188" t="s">
        <v>151</v>
      </c>
      <c r="I3" s="188" t="s">
        <v>152</v>
      </c>
      <c r="J3" s="188" t="s">
        <v>153</v>
      </c>
      <c r="K3" s="188" t="s">
        <v>154</v>
      </c>
      <c r="L3" s="188" t="s">
        <v>155</v>
      </c>
      <c r="M3" s="188" t="s">
        <v>156</v>
      </c>
    </row>
    <row r="4" spans="1:13" ht="14.4" customHeight="1" x14ac:dyDescent="0.3">
      <c r="A4" s="186" t="s">
        <v>144</v>
      </c>
      <c r="B4" s="189">
        <f>(B10+B8)/B6</f>
        <v>0.26312106735097224</v>
      </c>
      <c r="C4" s="189">
        <f t="shared" ref="C4:M4" si="0">(C10+C8)/C6</f>
        <v>0.25219515965582012</v>
      </c>
      <c r="D4" s="189">
        <f t="shared" si="0"/>
        <v>0.25800845971657071</v>
      </c>
      <c r="E4" s="189">
        <f t="shared" si="0"/>
        <v>0.26103267368714167</v>
      </c>
      <c r="F4" s="189">
        <f t="shared" si="0"/>
        <v>0.26712586483213074</v>
      </c>
      <c r="G4" s="189">
        <f t="shared" si="0"/>
        <v>0.27178825574606963</v>
      </c>
      <c r="H4" s="189">
        <f t="shared" si="0"/>
        <v>0.26559500362218103</v>
      </c>
      <c r="I4" s="189">
        <f t="shared" si="0"/>
        <v>0.26984686859141771</v>
      </c>
      <c r="J4" s="189">
        <f t="shared" si="0"/>
        <v>0.26695793522522743</v>
      </c>
      <c r="K4" s="189">
        <f t="shared" si="0"/>
        <v>0.26695793522522743</v>
      </c>
      <c r="L4" s="189">
        <f t="shared" si="0"/>
        <v>0.26695793522522743</v>
      </c>
      <c r="M4" s="189">
        <f t="shared" si="0"/>
        <v>0.26695793522522743</v>
      </c>
    </row>
    <row r="5" spans="1:13" ht="14.4" customHeight="1" x14ac:dyDescent="0.3">
      <c r="A5" s="190" t="s">
        <v>62</v>
      </c>
      <c r="B5" s="189">
        <f>IF(ISERROR(VLOOKUP($A5,'Man Tab'!$A:$Q,COLUMN()+2,0)),0,VLOOKUP($A5,'Man Tab'!$A:$Q,COLUMN()+2,0))</f>
        <v>4980.4183800000001</v>
      </c>
      <c r="C5" s="189">
        <f>IF(ISERROR(VLOOKUP($A5,'Man Tab'!$A:$Q,COLUMN()+2,0)),0,VLOOKUP($A5,'Man Tab'!$A:$Q,COLUMN()+2,0))</f>
        <v>5052.3871799999997</v>
      </c>
      <c r="D5" s="189">
        <f>IF(ISERROR(VLOOKUP($A5,'Man Tab'!$A:$Q,COLUMN()+2,0)),0,VLOOKUP($A5,'Man Tab'!$A:$Q,COLUMN()+2,0))</f>
        <v>5023.3868000000002</v>
      </c>
      <c r="E5" s="189">
        <f>IF(ISERROR(VLOOKUP($A5,'Man Tab'!$A:$Q,COLUMN()+2,0)),0,VLOOKUP($A5,'Man Tab'!$A:$Q,COLUMN()+2,0))</f>
        <v>5295.9456499999897</v>
      </c>
      <c r="F5" s="189">
        <f>IF(ISERROR(VLOOKUP($A5,'Man Tab'!$A:$Q,COLUMN()+2,0)),0,VLOOKUP($A5,'Man Tab'!$A:$Q,COLUMN()+2,0))</f>
        <v>5016.9703099999997</v>
      </c>
      <c r="G5" s="189">
        <f>IF(ISERROR(VLOOKUP($A5,'Man Tab'!$A:$Q,COLUMN()+2,0)),0,VLOOKUP($A5,'Man Tab'!$A:$Q,COLUMN()+2,0))</f>
        <v>5130.2558900000004</v>
      </c>
      <c r="H5" s="189">
        <f>IF(ISERROR(VLOOKUP($A5,'Man Tab'!$A:$Q,COLUMN()+2,0)),0,VLOOKUP($A5,'Man Tab'!$A:$Q,COLUMN()+2,0))</f>
        <v>6576.46126</v>
      </c>
      <c r="I5" s="189">
        <f>IF(ISERROR(VLOOKUP($A5,'Man Tab'!$A:$Q,COLUMN()+2,0)),0,VLOOKUP($A5,'Man Tab'!$A:$Q,COLUMN()+2,0))</f>
        <v>5283.7137000000002</v>
      </c>
      <c r="J5" s="189">
        <f>IF(ISERROR(VLOOKUP($A5,'Man Tab'!$A:$Q,COLUMN()+2,0)),0,VLOOKUP($A5,'Man Tab'!$A:$Q,COLUMN()+2,0))</f>
        <v>5125.7097299999996</v>
      </c>
      <c r="K5" s="189">
        <f>IF(ISERROR(VLOOKUP($A5,'Man Tab'!$A:$Q,COLUMN()+2,0)),0,VLOOKUP($A5,'Man Tab'!$A:$Q,COLUMN()+2,0))</f>
        <v>4.9406564584124654E-324</v>
      </c>
      <c r="L5" s="189">
        <f>IF(ISERROR(VLOOKUP($A5,'Man Tab'!$A:$Q,COLUMN()+2,0)),0,VLOOKUP($A5,'Man Tab'!$A:$Q,COLUMN()+2,0))</f>
        <v>4.9406564584124654E-324</v>
      </c>
      <c r="M5" s="189">
        <f>IF(ISERROR(VLOOKUP($A5,'Man Tab'!$A:$Q,COLUMN()+2,0)),0,VLOOKUP($A5,'Man Tab'!$A:$Q,COLUMN()+2,0))</f>
        <v>4.9406564584124654E-324</v>
      </c>
    </row>
    <row r="6" spans="1:13" ht="14.4" customHeight="1" x14ac:dyDescent="0.3">
      <c r="A6" s="190" t="s">
        <v>140</v>
      </c>
      <c r="B6" s="191">
        <f>B5</f>
        <v>4980.4183800000001</v>
      </c>
      <c r="C6" s="191">
        <f t="shared" ref="C6:M6" si="1">C5+B6</f>
        <v>10032.805560000001</v>
      </c>
      <c r="D6" s="191">
        <f t="shared" si="1"/>
        <v>15056.192360000001</v>
      </c>
      <c r="E6" s="191">
        <f t="shared" si="1"/>
        <v>20352.138009999991</v>
      </c>
      <c r="F6" s="191">
        <f t="shared" si="1"/>
        <v>25369.108319999992</v>
      </c>
      <c r="G6" s="191">
        <f t="shared" si="1"/>
        <v>30499.364209999992</v>
      </c>
      <c r="H6" s="191">
        <f t="shared" si="1"/>
        <v>37075.825469999996</v>
      </c>
      <c r="I6" s="191">
        <f t="shared" si="1"/>
        <v>42359.539169999996</v>
      </c>
      <c r="J6" s="191">
        <f t="shared" si="1"/>
        <v>47485.248899999999</v>
      </c>
      <c r="K6" s="191">
        <f t="shared" si="1"/>
        <v>47485.248899999999</v>
      </c>
      <c r="L6" s="191">
        <f t="shared" si="1"/>
        <v>47485.248899999999</v>
      </c>
      <c r="M6" s="191">
        <f t="shared" si="1"/>
        <v>47485.248899999999</v>
      </c>
    </row>
    <row r="7" spans="1:13" ht="14.4" customHeight="1" x14ac:dyDescent="0.3">
      <c r="A7" s="190" t="s">
        <v>168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4.4" customHeight="1" x14ac:dyDescent="0.3">
      <c r="A8" s="190" t="s">
        <v>141</v>
      </c>
      <c r="B8" s="191">
        <f>B7*29.5</f>
        <v>0</v>
      </c>
      <c r="C8" s="191">
        <f t="shared" ref="C8:M8" si="2">C7*29.5</f>
        <v>0</v>
      </c>
      <c r="D8" s="191">
        <f t="shared" si="2"/>
        <v>0</v>
      </c>
      <c r="E8" s="191">
        <f t="shared" si="2"/>
        <v>0</v>
      </c>
      <c r="F8" s="191">
        <f t="shared" si="2"/>
        <v>0</v>
      </c>
      <c r="G8" s="191">
        <f t="shared" si="2"/>
        <v>0</v>
      </c>
      <c r="H8" s="191">
        <f t="shared" si="2"/>
        <v>0</v>
      </c>
      <c r="I8" s="191">
        <f t="shared" si="2"/>
        <v>0</v>
      </c>
      <c r="J8" s="191">
        <f t="shared" si="2"/>
        <v>0</v>
      </c>
      <c r="K8" s="191">
        <f t="shared" si="2"/>
        <v>0</v>
      </c>
      <c r="L8" s="191">
        <f t="shared" si="2"/>
        <v>0</v>
      </c>
      <c r="M8" s="191">
        <f t="shared" si="2"/>
        <v>0</v>
      </c>
    </row>
    <row r="9" spans="1:13" ht="14.4" customHeight="1" x14ac:dyDescent="0.3">
      <c r="A9" s="190" t="s">
        <v>169</v>
      </c>
      <c r="B9" s="190">
        <v>1310453</v>
      </c>
      <c r="C9" s="190">
        <v>1219772</v>
      </c>
      <c r="D9" s="190">
        <v>1354400</v>
      </c>
      <c r="E9" s="190">
        <v>1427948</v>
      </c>
      <c r="F9" s="190">
        <v>1464172</v>
      </c>
      <c r="G9" s="190">
        <v>1512624</v>
      </c>
      <c r="H9" s="190">
        <v>1557785</v>
      </c>
      <c r="I9" s="190">
        <v>1583435</v>
      </c>
      <c r="J9" s="190">
        <v>1245975</v>
      </c>
      <c r="K9" s="190">
        <v>0</v>
      </c>
      <c r="L9" s="190">
        <v>0</v>
      </c>
      <c r="M9" s="190">
        <v>0</v>
      </c>
    </row>
    <row r="10" spans="1:13" ht="14.4" customHeight="1" x14ac:dyDescent="0.3">
      <c r="A10" s="190" t="s">
        <v>142</v>
      </c>
      <c r="B10" s="191">
        <f>B9/1000</f>
        <v>1310.453</v>
      </c>
      <c r="C10" s="191">
        <f t="shared" ref="C10:M10" si="3">C9/1000+B10</f>
        <v>2530.2249999999999</v>
      </c>
      <c r="D10" s="191">
        <f t="shared" si="3"/>
        <v>3884.625</v>
      </c>
      <c r="E10" s="191">
        <f t="shared" si="3"/>
        <v>5312.5730000000003</v>
      </c>
      <c r="F10" s="191">
        <f t="shared" si="3"/>
        <v>6776.7450000000008</v>
      </c>
      <c r="G10" s="191">
        <f t="shared" si="3"/>
        <v>8289.3690000000006</v>
      </c>
      <c r="H10" s="191">
        <f t="shared" si="3"/>
        <v>9847.1540000000005</v>
      </c>
      <c r="I10" s="191">
        <f t="shared" si="3"/>
        <v>11430.589</v>
      </c>
      <c r="J10" s="191">
        <f t="shared" si="3"/>
        <v>12676.564</v>
      </c>
      <c r="K10" s="191">
        <f t="shared" si="3"/>
        <v>12676.564</v>
      </c>
      <c r="L10" s="191">
        <f t="shared" si="3"/>
        <v>12676.564</v>
      </c>
      <c r="M10" s="191">
        <f t="shared" si="3"/>
        <v>12676.564</v>
      </c>
    </row>
    <row r="11" spans="1:13" ht="14.4" customHeight="1" x14ac:dyDescent="0.3">
      <c r="A11" s="186"/>
      <c r="B11" s="186" t="s">
        <v>157</v>
      </c>
      <c r="C11" s="186">
        <f>COUNTIF(B7:M7,"&lt;&gt;")</f>
        <v>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4.4" customHeight="1" x14ac:dyDescent="0.3">
      <c r="A12" s="186">
        <v>0</v>
      </c>
      <c r="B12" s="189">
        <f>IF(ISERROR(HI!F15),#REF!,HI!F15)</f>
        <v>0.25065937926669374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4.4" customHeight="1" x14ac:dyDescent="0.3">
      <c r="A13" s="186">
        <v>1</v>
      </c>
      <c r="B13" s="189">
        <f>IF(ISERROR(HI!F15),#REF!,HI!F15)</f>
        <v>0.25065937926669374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80" t="s">
        <v>237</v>
      </c>
      <c r="B1" s="280"/>
      <c r="C1" s="280"/>
      <c r="D1" s="280"/>
      <c r="E1" s="280"/>
      <c r="F1" s="280"/>
      <c r="G1" s="280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s="67" customFormat="1" ht="14.4" customHeight="1" thickBot="1" x14ac:dyDescent="0.35">
      <c r="A2" s="34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5"/>
      <c r="B3" s="281" t="s">
        <v>25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6"/>
      <c r="Q3" s="58"/>
    </row>
    <row r="4" spans="1:17" ht="14.4" customHeight="1" x14ac:dyDescent="0.3">
      <c r="A4" s="126"/>
      <c r="B4" s="26" t="s">
        <v>26</v>
      </c>
      <c r="C4" s="57" t="s">
        <v>27</v>
      </c>
      <c r="D4" s="57" t="s">
        <v>28</v>
      </c>
      <c r="E4" s="57" t="s">
        <v>29</v>
      </c>
      <c r="F4" s="57" t="s">
        <v>30</v>
      </c>
      <c r="G4" s="57" t="s">
        <v>31</v>
      </c>
      <c r="H4" s="57" t="s">
        <v>32</v>
      </c>
      <c r="I4" s="57" t="s">
        <v>33</v>
      </c>
      <c r="J4" s="57" t="s">
        <v>34</v>
      </c>
      <c r="K4" s="57" t="s">
        <v>35</v>
      </c>
      <c r="L4" s="57" t="s">
        <v>36</v>
      </c>
      <c r="M4" s="57" t="s">
        <v>37</v>
      </c>
      <c r="N4" s="57" t="s">
        <v>38</v>
      </c>
      <c r="O4" s="57" t="s">
        <v>39</v>
      </c>
      <c r="P4" s="283" t="s">
        <v>6</v>
      </c>
      <c r="Q4" s="284"/>
    </row>
    <row r="5" spans="1:17" ht="14.4" customHeight="1" thickBot="1" x14ac:dyDescent="0.35">
      <c r="A5" s="127"/>
      <c r="B5" s="27" t="s">
        <v>40</v>
      </c>
      <c r="C5" s="28" t="s">
        <v>40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J5" s="28" t="s">
        <v>41</v>
      </c>
      <c r="K5" s="28" t="s">
        <v>41</v>
      </c>
      <c r="L5" s="28" t="s">
        <v>41</v>
      </c>
      <c r="M5" s="28" t="s">
        <v>41</v>
      </c>
      <c r="N5" s="28" t="s">
        <v>41</v>
      </c>
      <c r="O5" s="28" t="s">
        <v>41</v>
      </c>
      <c r="P5" s="28" t="s">
        <v>41</v>
      </c>
      <c r="Q5" s="29" t="s">
        <v>42</v>
      </c>
    </row>
    <row r="6" spans="1:17" ht="14.4" customHeight="1" x14ac:dyDescent="0.3">
      <c r="A6" s="20" t="s">
        <v>43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69" t="s">
        <v>236</v>
      </c>
    </row>
    <row r="7" spans="1:17" ht="14.4" customHeight="1" x14ac:dyDescent="0.3">
      <c r="A7" s="21" t="s">
        <v>44</v>
      </c>
      <c r="B7" s="72">
        <v>1879.1645237846501</v>
      </c>
      <c r="C7" s="73">
        <v>156.59704364872101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159.08905999999999</v>
      </c>
      <c r="L7" s="73">
        <v>142.36412000000001</v>
      </c>
      <c r="M7" s="73">
        <v>4.9406564584124654E-324</v>
      </c>
      <c r="N7" s="73">
        <v>4.9406564584124654E-324</v>
      </c>
      <c r="O7" s="73">
        <v>4.9406564584124654E-324</v>
      </c>
      <c r="P7" s="74">
        <v>1362.89095</v>
      </c>
      <c r="Q7" s="170">
        <v>0.96701907168400003</v>
      </c>
    </row>
    <row r="8" spans="1:17" ht="14.4" customHeight="1" x14ac:dyDescent="0.3">
      <c r="A8" s="21" t="s">
        <v>45</v>
      </c>
      <c r="B8" s="72">
        <v>47.000844215325998</v>
      </c>
      <c r="C8" s="73">
        <v>3.9167370179429999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-0.112</v>
      </c>
      <c r="L8" s="73">
        <v>3.64</v>
      </c>
      <c r="M8" s="73">
        <v>4.9406564584124654E-324</v>
      </c>
      <c r="N8" s="73">
        <v>4.9406564584124654E-324</v>
      </c>
      <c r="O8" s="73">
        <v>4.9406564584124654E-324</v>
      </c>
      <c r="P8" s="74">
        <v>11.082000000000001</v>
      </c>
      <c r="Q8" s="170">
        <v>0.31437733186799999</v>
      </c>
    </row>
    <row r="9" spans="1:17" ht="14.4" customHeight="1" x14ac:dyDescent="0.3">
      <c r="A9" s="21" t="s">
        <v>46</v>
      </c>
      <c r="B9" s="72">
        <v>2449.5848714849099</v>
      </c>
      <c r="C9" s="73">
        <v>204.132072623742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248.50346999999999</v>
      </c>
      <c r="L9" s="73">
        <v>205.22794999999999</v>
      </c>
      <c r="M9" s="73">
        <v>4.9406564584124654E-324</v>
      </c>
      <c r="N9" s="73">
        <v>4.9406564584124654E-324</v>
      </c>
      <c r="O9" s="73">
        <v>4.9406564584124654E-324</v>
      </c>
      <c r="P9" s="74">
        <v>1831.6155900000001</v>
      </c>
      <c r="Q9" s="170">
        <v>0.99696652621699999</v>
      </c>
    </row>
    <row r="10" spans="1:17" ht="14.4" customHeight="1" x14ac:dyDescent="0.3">
      <c r="A10" s="21" t="s">
        <v>47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3.4112800000000001</v>
      </c>
      <c r="L10" s="73">
        <v>2.8197999999999999</v>
      </c>
      <c r="M10" s="73">
        <v>4.9406564584124654E-324</v>
      </c>
      <c r="N10" s="73">
        <v>4.9406564584124654E-324</v>
      </c>
      <c r="O10" s="73">
        <v>4.9406564584124654E-324</v>
      </c>
      <c r="P10" s="74">
        <v>27.026509999999998</v>
      </c>
      <c r="Q10" s="170" t="s">
        <v>236</v>
      </c>
    </row>
    <row r="11" spans="1:17" ht="14.4" customHeight="1" x14ac:dyDescent="0.3">
      <c r="A11" s="21" t="s">
        <v>48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55.723779999999998</v>
      </c>
      <c r="L11" s="73">
        <v>59.744039999999998</v>
      </c>
      <c r="M11" s="73">
        <v>4.9406564584124654E-324</v>
      </c>
      <c r="N11" s="73">
        <v>4.9406564584124654E-324</v>
      </c>
      <c r="O11" s="73">
        <v>4.9406564584124654E-324</v>
      </c>
      <c r="P11" s="74">
        <v>582.72888999999998</v>
      </c>
      <c r="Q11" s="170">
        <v>1.1167822193979999</v>
      </c>
    </row>
    <row r="12" spans="1:17" ht="14.4" customHeight="1" x14ac:dyDescent="0.3">
      <c r="A12" s="21" t="s">
        <v>49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53.780970000000003</v>
      </c>
      <c r="L12" s="73">
        <v>18.196729999999999</v>
      </c>
      <c r="M12" s="73">
        <v>4.9406564584124654E-324</v>
      </c>
      <c r="N12" s="73">
        <v>4.9406564584124654E-324</v>
      </c>
      <c r="O12" s="73">
        <v>4.9406564584124654E-324</v>
      </c>
      <c r="P12" s="74">
        <v>181.80186</v>
      </c>
      <c r="Q12" s="170">
        <v>1.2690936492560001</v>
      </c>
    </row>
    <row r="13" spans="1:17" ht="14.4" customHeight="1" x14ac:dyDescent="0.3">
      <c r="A13" s="21" t="s">
        <v>50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10.49131</v>
      </c>
      <c r="L13" s="73">
        <v>11.798550000000001</v>
      </c>
      <c r="M13" s="73">
        <v>4.9406564584124654E-324</v>
      </c>
      <c r="N13" s="73">
        <v>4.9406564584124654E-324</v>
      </c>
      <c r="O13" s="73">
        <v>4.9406564584124654E-324</v>
      </c>
      <c r="P13" s="74">
        <v>102.62075</v>
      </c>
      <c r="Q13" s="170">
        <v>0.88734294104</v>
      </c>
    </row>
    <row r="14" spans="1:17" ht="14.4" customHeight="1" x14ac:dyDescent="0.3">
      <c r="A14" s="21" t="s">
        <v>51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51.384</v>
      </c>
      <c r="L14" s="73">
        <v>52.305</v>
      </c>
      <c r="M14" s="73">
        <v>4.9406564584124654E-324</v>
      </c>
      <c r="N14" s="73">
        <v>4.9406564584124654E-324</v>
      </c>
      <c r="O14" s="73">
        <v>4.9406564584124654E-324</v>
      </c>
      <c r="P14" s="74">
        <v>545.71199999999999</v>
      </c>
      <c r="Q14" s="170">
        <v>0.96669983607800003</v>
      </c>
    </row>
    <row r="15" spans="1:17" ht="14.4" customHeight="1" x14ac:dyDescent="0.3">
      <c r="A15" s="21" t="s">
        <v>52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70" t="s">
        <v>236</v>
      </c>
    </row>
    <row r="16" spans="1:17" ht="14.4" customHeight="1" x14ac:dyDescent="0.3">
      <c r="A16" s="21" t="s">
        <v>53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70" t="s">
        <v>236</v>
      </c>
    </row>
    <row r="17" spans="1:17" ht="14.4" customHeight="1" x14ac:dyDescent="0.3">
      <c r="A17" s="21" t="s">
        <v>54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43.851210000000002</v>
      </c>
      <c r="L17" s="73">
        <v>3.2131699999999999</v>
      </c>
      <c r="M17" s="73">
        <v>4.9406564584124654E-324</v>
      </c>
      <c r="N17" s="73">
        <v>4.9406564584124654E-324</v>
      </c>
      <c r="O17" s="73">
        <v>4.9406564584124654E-324</v>
      </c>
      <c r="P17" s="74">
        <v>198.48193000000001</v>
      </c>
      <c r="Q17" s="170">
        <v>0.62091296178599997</v>
      </c>
    </row>
    <row r="18" spans="1:17" ht="14.4" customHeight="1" x14ac:dyDescent="0.3">
      <c r="A18" s="21" t="s">
        <v>55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2.024</v>
      </c>
      <c r="M18" s="73">
        <v>4.9406564584124654E-324</v>
      </c>
      <c r="N18" s="73">
        <v>4.9406564584124654E-324</v>
      </c>
      <c r="O18" s="73">
        <v>4.9406564584124654E-324</v>
      </c>
      <c r="P18" s="74">
        <v>38.046999999999997</v>
      </c>
      <c r="Q18" s="170" t="s">
        <v>236</v>
      </c>
    </row>
    <row r="19" spans="1:17" ht="14.4" customHeight="1" x14ac:dyDescent="0.3">
      <c r="A19" s="21" t="s">
        <v>56</v>
      </c>
      <c r="B19" s="72">
        <v>1570.9906116002301</v>
      </c>
      <c r="C19" s="73">
        <v>130.915884300019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132.16521</v>
      </c>
      <c r="L19" s="73">
        <v>125.04665</v>
      </c>
      <c r="M19" s="73">
        <v>4.9406564584124654E-324</v>
      </c>
      <c r="N19" s="73">
        <v>4.9406564584124654E-324</v>
      </c>
      <c r="O19" s="73">
        <v>4.9406564584124654E-324</v>
      </c>
      <c r="P19" s="74">
        <v>1298.4780699999999</v>
      </c>
      <c r="Q19" s="170">
        <v>1.102046110619</v>
      </c>
    </row>
    <row r="20" spans="1:17" ht="14.4" customHeight="1" x14ac:dyDescent="0.3">
      <c r="A20" s="21" t="s">
        <v>57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4338.5921399999997</v>
      </c>
      <c r="L20" s="73">
        <v>4201.4190900000003</v>
      </c>
      <c r="M20" s="73">
        <v>4.9406564584124654E-324</v>
      </c>
      <c r="N20" s="73">
        <v>4.9406564584124654E-324</v>
      </c>
      <c r="O20" s="73">
        <v>4.9406564584124654E-324</v>
      </c>
      <c r="P20" s="74">
        <v>39408.787149999996</v>
      </c>
      <c r="Q20" s="170">
        <v>1.073706795743</v>
      </c>
    </row>
    <row r="21" spans="1:17" ht="14.4" customHeight="1" x14ac:dyDescent="0.3">
      <c r="A21" s="22" t="s">
        <v>58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179.33199999999999</v>
      </c>
      <c r="L21" s="73">
        <v>206.93899999999999</v>
      </c>
      <c r="M21" s="73">
        <v>1.4821969375237396E-323</v>
      </c>
      <c r="N21" s="73">
        <v>1.4821969375237396E-323</v>
      </c>
      <c r="O21" s="73">
        <v>1.4821969375237396E-323</v>
      </c>
      <c r="P21" s="74">
        <v>1601.953</v>
      </c>
      <c r="Q21" s="170">
        <v>1.042429152432</v>
      </c>
    </row>
    <row r="22" spans="1:17" ht="14.4" customHeight="1" x14ac:dyDescent="0.3">
      <c r="A22" s="21" t="s">
        <v>59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7.5019999999999998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117.39906999999999</v>
      </c>
      <c r="Q22" s="170" t="s">
        <v>236</v>
      </c>
    </row>
    <row r="23" spans="1:17" ht="14.4" customHeight="1" x14ac:dyDescent="0.3">
      <c r="A23" s="22" t="s">
        <v>60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70" t="s">
        <v>236</v>
      </c>
    </row>
    <row r="24" spans="1:17" ht="14.4" customHeight="1" x14ac:dyDescent="0.3">
      <c r="A24" s="22" t="s">
        <v>61</v>
      </c>
      <c r="B24" s="72">
        <v>7.2759576141834308E-12</v>
      </c>
      <c r="C24" s="73">
        <v>9.0949470177292804E-13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-7.2999999899999997E-4</v>
      </c>
      <c r="L24" s="73">
        <v>90.971630000000005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176.624130000007</v>
      </c>
      <c r="Q24" s="170"/>
    </row>
    <row r="25" spans="1:17" ht="14.4" customHeight="1" x14ac:dyDescent="0.3">
      <c r="A25" s="23" t="s">
        <v>62</v>
      </c>
      <c r="B25" s="75">
        <v>59153.551190837497</v>
      </c>
      <c r="C25" s="76">
        <v>4929.4625992364599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5283.7137000000002</v>
      </c>
      <c r="L25" s="76">
        <v>5125.7097299999996</v>
      </c>
      <c r="M25" s="76">
        <v>4.9406564584124654E-324</v>
      </c>
      <c r="N25" s="76">
        <v>4.9406564584124654E-324</v>
      </c>
      <c r="O25" s="76">
        <v>4.9406564584124654E-324</v>
      </c>
      <c r="P25" s="77">
        <v>47485.248899999999</v>
      </c>
      <c r="Q25" s="171">
        <v>1.07032737554</v>
      </c>
    </row>
    <row r="26" spans="1:17" ht="14.4" customHeight="1" x14ac:dyDescent="0.3">
      <c r="A26" s="21" t="s">
        <v>63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545.91116</v>
      </c>
      <c r="L26" s="73">
        <v>601.68132000000003</v>
      </c>
      <c r="M26" s="73">
        <v>4.9406564584124654E-324</v>
      </c>
      <c r="N26" s="73">
        <v>4.9406564584124654E-324</v>
      </c>
      <c r="O26" s="73">
        <v>4.9406564584124654E-324</v>
      </c>
      <c r="P26" s="74">
        <v>5613.6393200000002</v>
      </c>
      <c r="Q26" s="170">
        <v>0.85538067170099996</v>
      </c>
    </row>
    <row r="27" spans="1:17" ht="14.4" customHeight="1" x14ac:dyDescent="0.3">
      <c r="A27" s="24" t="s">
        <v>64</v>
      </c>
      <c r="B27" s="75">
        <v>67903.868650986493</v>
      </c>
      <c r="C27" s="76">
        <v>5658.6557209155399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5829.6248599999999</v>
      </c>
      <c r="L27" s="76">
        <v>5727.3910500000002</v>
      </c>
      <c r="M27" s="76">
        <v>9.8813129168249309E-324</v>
      </c>
      <c r="N27" s="76">
        <v>9.8813129168249309E-324</v>
      </c>
      <c r="O27" s="76">
        <v>9.8813129168249309E-324</v>
      </c>
      <c r="P27" s="77">
        <v>53098.888220000001</v>
      </c>
      <c r="Q27" s="171">
        <v>1.042628631228</v>
      </c>
    </row>
    <row r="28" spans="1:17" ht="14.4" customHeight="1" x14ac:dyDescent="0.3">
      <c r="A28" s="22" t="s">
        <v>65</v>
      </c>
      <c r="B28" s="72">
        <v>116.615732617723</v>
      </c>
      <c r="C28" s="73">
        <v>9.7179777181430005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15.794510000000001</v>
      </c>
      <c r="L28" s="73">
        <v>15.46302</v>
      </c>
      <c r="M28" s="73">
        <v>1.2351641146031164E-322</v>
      </c>
      <c r="N28" s="73">
        <v>1.2351641146031164E-322</v>
      </c>
      <c r="O28" s="73">
        <v>1.2351641146031164E-322</v>
      </c>
      <c r="P28" s="74">
        <v>109.61868</v>
      </c>
      <c r="Q28" s="170">
        <v>1.253332090954</v>
      </c>
    </row>
    <row r="29" spans="1:17" ht="14.4" customHeight="1" x14ac:dyDescent="0.3">
      <c r="A29" s="22" t="s">
        <v>66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70" t="s">
        <v>236</v>
      </c>
    </row>
    <row r="30" spans="1:17" ht="14.4" customHeight="1" x14ac:dyDescent="0.3">
      <c r="A30" s="22" t="s">
        <v>67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70">
        <v>0</v>
      </c>
    </row>
    <row r="31" spans="1:17" ht="14.4" customHeight="1" thickBot="1" x14ac:dyDescent="0.35">
      <c r="A31" s="25" t="s">
        <v>68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72"/>
    </row>
    <row r="32" spans="1:17" ht="14.4" customHeight="1" x14ac:dyDescent="0.3">
      <c r="A32" s="285" t="s">
        <v>69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</row>
    <row r="33" spans="1:17" ht="14.4" customHeight="1" x14ac:dyDescent="0.3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17" ht="14.4" customHeight="1" x14ac:dyDescent="0.3">
      <c r="A34" s="285" t="s">
        <v>70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17" ht="14.4" customHeight="1" x14ac:dyDescent="0.3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79"/>
      <c r="Q36" s="2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80" t="s">
        <v>71</v>
      </c>
      <c r="B1" s="280"/>
      <c r="C1" s="280"/>
      <c r="D1" s="280"/>
      <c r="E1" s="280"/>
      <c r="F1" s="280"/>
      <c r="G1" s="280"/>
      <c r="H1" s="286"/>
      <c r="I1" s="286"/>
      <c r="J1" s="286"/>
      <c r="K1" s="286"/>
    </row>
    <row r="2" spans="1:11" s="81" customFormat="1" ht="14.4" customHeight="1" thickBot="1" x14ac:dyDescent="0.35">
      <c r="A2" s="348" t="s">
        <v>235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5"/>
      <c r="B3" s="281" t="s">
        <v>72</v>
      </c>
      <c r="C3" s="282"/>
      <c r="D3" s="282"/>
      <c r="E3" s="282"/>
      <c r="F3" s="289" t="s">
        <v>73</v>
      </c>
      <c r="G3" s="282"/>
      <c r="H3" s="282"/>
      <c r="I3" s="282"/>
      <c r="J3" s="282"/>
      <c r="K3" s="290"/>
    </row>
    <row r="4" spans="1:11" ht="14.4" customHeight="1" x14ac:dyDescent="0.3">
      <c r="A4" s="126"/>
      <c r="B4" s="287"/>
      <c r="C4" s="288"/>
      <c r="D4" s="288"/>
      <c r="E4" s="288"/>
      <c r="F4" s="291" t="s">
        <v>166</v>
      </c>
      <c r="G4" s="293" t="s">
        <v>74</v>
      </c>
      <c r="H4" s="59" t="s">
        <v>216</v>
      </c>
      <c r="I4" s="291" t="s">
        <v>75</v>
      </c>
      <c r="J4" s="293" t="s">
        <v>76</v>
      </c>
      <c r="K4" s="294" t="s">
        <v>77</v>
      </c>
    </row>
    <row r="5" spans="1:11" ht="42" thickBot="1" x14ac:dyDescent="0.35">
      <c r="A5" s="127"/>
      <c r="B5" s="30" t="s">
        <v>167</v>
      </c>
      <c r="C5" s="31" t="s">
        <v>78</v>
      </c>
      <c r="D5" s="32" t="s">
        <v>79</v>
      </c>
      <c r="E5" s="32" t="s">
        <v>80</v>
      </c>
      <c r="F5" s="292"/>
      <c r="G5" s="292"/>
      <c r="H5" s="31" t="s">
        <v>81</v>
      </c>
      <c r="I5" s="292"/>
      <c r="J5" s="292"/>
      <c r="K5" s="295"/>
    </row>
    <row r="6" spans="1:11" ht="14.4" customHeight="1" thickBot="1" x14ac:dyDescent="0.35">
      <c r="A6" s="367" t="s">
        <v>238</v>
      </c>
      <c r="B6" s="349">
        <v>53738.232114358703</v>
      </c>
      <c r="C6" s="349">
        <v>62798.799089999899</v>
      </c>
      <c r="D6" s="350">
        <v>9060.5669756411608</v>
      </c>
      <c r="E6" s="351">
        <v>1.1686056019919999</v>
      </c>
      <c r="F6" s="349">
        <v>59153.551190837497</v>
      </c>
      <c r="G6" s="350">
        <v>44365.163393128103</v>
      </c>
      <c r="H6" s="352">
        <v>5125.7097299999996</v>
      </c>
      <c r="I6" s="349">
        <v>47485.248899999999</v>
      </c>
      <c r="J6" s="350">
        <v>3120.0855068719002</v>
      </c>
      <c r="K6" s="353">
        <v>0.80274553165499996</v>
      </c>
    </row>
    <row r="7" spans="1:11" ht="14.4" customHeight="1" thickBot="1" x14ac:dyDescent="0.35">
      <c r="A7" s="368" t="s">
        <v>239</v>
      </c>
      <c r="B7" s="349">
        <v>5951.5466116504704</v>
      </c>
      <c r="C7" s="349">
        <v>6296.0444100000104</v>
      </c>
      <c r="D7" s="350">
        <v>344.49779834953603</v>
      </c>
      <c r="E7" s="351">
        <v>1.057883743643</v>
      </c>
      <c r="F7" s="349">
        <v>6169.3580297184399</v>
      </c>
      <c r="G7" s="350">
        <v>4627.0185222888304</v>
      </c>
      <c r="H7" s="352">
        <v>496.09582</v>
      </c>
      <c r="I7" s="349">
        <v>4645.47768</v>
      </c>
      <c r="J7" s="350">
        <v>18.459157711170999</v>
      </c>
      <c r="K7" s="353">
        <v>0.75299207107400001</v>
      </c>
    </row>
    <row r="8" spans="1:11" ht="14.4" customHeight="1" thickBot="1" x14ac:dyDescent="0.35">
      <c r="A8" s="369" t="s">
        <v>240</v>
      </c>
      <c r="B8" s="349">
        <v>5201.9405067851303</v>
      </c>
      <c r="C8" s="349">
        <v>5586.3894100000098</v>
      </c>
      <c r="D8" s="350">
        <v>384.44890321487998</v>
      </c>
      <c r="E8" s="351">
        <v>1.0739049019710001</v>
      </c>
      <c r="F8" s="349">
        <v>5416.6776496824596</v>
      </c>
      <c r="G8" s="350">
        <v>4062.5082372618399</v>
      </c>
      <c r="H8" s="352">
        <v>443.79082</v>
      </c>
      <c r="I8" s="349">
        <v>4099.7656800000004</v>
      </c>
      <c r="J8" s="350">
        <v>37.257442738157998</v>
      </c>
      <c r="K8" s="353">
        <v>0.75687828317399997</v>
      </c>
    </row>
    <row r="9" spans="1:11" ht="14.4" customHeight="1" thickBot="1" x14ac:dyDescent="0.35">
      <c r="A9" s="370" t="s">
        <v>241</v>
      </c>
      <c r="B9" s="354">
        <v>4.9406564584124654E-324</v>
      </c>
      <c r="C9" s="354">
        <v>4.9406564584124654E-324</v>
      </c>
      <c r="D9" s="355">
        <v>0</v>
      </c>
      <c r="E9" s="356">
        <v>1</v>
      </c>
      <c r="F9" s="354">
        <v>4.9406564584124654E-324</v>
      </c>
      <c r="G9" s="355">
        <v>0</v>
      </c>
      <c r="H9" s="357">
        <v>-3.6999999999999999E-4</v>
      </c>
      <c r="I9" s="354">
        <v>-8.7000000000000001E-4</v>
      </c>
      <c r="J9" s="355">
        <v>-8.7000000000000001E-4</v>
      </c>
      <c r="K9" s="358" t="s">
        <v>242</v>
      </c>
    </row>
    <row r="10" spans="1:11" ht="14.4" customHeight="1" thickBot="1" x14ac:dyDescent="0.35">
      <c r="A10" s="371" t="s">
        <v>243</v>
      </c>
      <c r="B10" s="349">
        <v>4.9406564584124654E-324</v>
      </c>
      <c r="C10" s="349">
        <v>4.9406564584124654E-324</v>
      </c>
      <c r="D10" s="350">
        <v>0</v>
      </c>
      <c r="E10" s="351">
        <v>1</v>
      </c>
      <c r="F10" s="349">
        <v>4.9406564584124654E-324</v>
      </c>
      <c r="G10" s="350">
        <v>0</v>
      </c>
      <c r="H10" s="352">
        <v>-3.6999999999999999E-4</v>
      </c>
      <c r="I10" s="349">
        <v>-8.7000000000000001E-4</v>
      </c>
      <c r="J10" s="350">
        <v>-8.7000000000000001E-4</v>
      </c>
      <c r="K10" s="359" t="s">
        <v>242</v>
      </c>
    </row>
    <row r="11" spans="1:11" ht="14.4" customHeight="1" thickBot="1" x14ac:dyDescent="0.35">
      <c r="A11" s="370" t="s">
        <v>244</v>
      </c>
      <c r="B11" s="354">
        <v>1890.8421061501999</v>
      </c>
      <c r="C11" s="354">
        <v>1998.57079</v>
      </c>
      <c r="D11" s="355">
        <v>107.72868384979699</v>
      </c>
      <c r="E11" s="356">
        <v>1.0569739183919999</v>
      </c>
      <c r="F11" s="354">
        <v>1879.1645237846501</v>
      </c>
      <c r="G11" s="355">
        <v>1409.37339283849</v>
      </c>
      <c r="H11" s="357">
        <v>142.36412000000001</v>
      </c>
      <c r="I11" s="354">
        <v>1362.89095</v>
      </c>
      <c r="J11" s="355">
        <v>-46.482442838487998</v>
      </c>
      <c r="K11" s="360">
        <v>0.725264303763</v>
      </c>
    </row>
    <row r="12" spans="1:11" ht="14.4" customHeight="1" thickBot="1" x14ac:dyDescent="0.35">
      <c r="A12" s="371" t="s">
        <v>245</v>
      </c>
      <c r="B12" s="349">
        <v>1409.6499251233399</v>
      </c>
      <c r="C12" s="349">
        <v>1542.60284</v>
      </c>
      <c r="D12" s="350">
        <v>132.95291487665699</v>
      </c>
      <c r="E12" s="351">
        <v>1.0943162642769999</v>
      </c>
      <c r="F12" s="349">
        <v>1477.7473485600301</v>
      </c>
      <c r="G12" s="350">
        <v>1108.31051142002</v>
      </c>
      <c r="H12" s="352">
        <v>115.65136</v>
      </c>
      <c r="I12" s="349">
        <v>1100.40815</v>
      </c>
      <c r="J12" s="350">
        <v>-7.9023614200210002</v>
      </c>
      <c r="K12" s="353">
        <v>0.74465242727199998</v>
      </c>
    </row>
    <row r="13" spans="1:11" ht="14.4" customHeight="1" thickBot="1" x14ac:dyDescent="0.35">
      <c r="A13" s="371" t="s">
        <v>246</v>
      </c>
      <c r="B13" s="349">
        <v>16.358999015005001</v>
      </c>
      <c r="C13" s="349">
        <v>5.6377600000000001</v>
      </c>
      <c r="D13" s="350">
        <v>-10.721239015005001</v>
      </c>
      <c r="E13" s="351">
        <v>0.344627442964</v>
      </c>
      <c r="F13" s="349">
        <v>5.7001567972369998</v>
      </c>
      <c r="G13" s="350">
        <v>4.2751175979280003</v>
      </c>
      <c r="H13" s="352">
        <v>4.9406564584124654E-324</v>
      </c>
      <c r="I13" s="349">
        <v>2.9670000000000001</v>
      </c>
      <c r="J13" s="350">
        <v>-1.308117597928</v>
      </c>
      <c r="K13" s="353">
        <v>0.52051199739499998</v>
      </c>
    </row>
    <row r="14" spans="1:11" ht="14.4" customHeight="1" thickBot="1" x14ac:dyDescent="0.35">
      <c r="A14" s="371" t="s">
        <v>247</v>
      </c>
      <c r="B14" s="349">
        <v>39.999957591555997</v>
      </c>
      <c r="C14" s="349">
        <v>53.213230000000003</v>
      </c>
      <c r="D14" s="350">
        <v>13.213272408443</v>
      </c>
      <c r="E14" s="351">
        <v>1.330332160432</v>
      </c>
      <c r="F14" s="349">
        <v>16.944947890239</v>
      </c>
      <c r="G14" s="350">
        <v>12.708710917678999</v>
      </c>
      <c r="H14" s="352">
        <v>4.9406564584124654E-324</v>
      </c>
      <c r="I14" s="349">
        <v>4.4465908125712189E-323</v>
      </c>
      <c r="J14" s="350">
        <v>-12.708710917678999</v>
      </c>
      <c r="K14" s="353">
        <v>4.9406564584124654E-324</v>
      </c>
    </row>
    <row r="15" spans="1:11" ht="14.4" customHeight="1" thickBot="1" x14ac:dyDescent="0.35">
      <c r="A15" s="371" t="s">
        <v>248</v>
      </c>
      <c r="B15" s="349">
        <v>59.99999638733</v>
      </c>
      <c r="C15" s="349">
        <v>35.421599999999998</v>
      </c>
      <c r="D15" s="350">
        <v>-24.578396387329999</v>
      </c>
      <c r="E15" s="351">
        <v>0.59036003554600003</v>
      </c>
      <c r="F15" s="349">
        <v>33.408374820581002</v>
      </c>
      <c r="G15" s="350">
        <v>25.056281115436001</v>
      </c>
      <c r="H15" s="352">
        <v>7.6840799999999998</v>
      </c>
      <c r="I15" s="349">
        <v>23.052320000000002</v>
      </c>
      <c r="J15" s="350">
        <v>-2.0039611154360002</v>
      </c>
      <c r="K15" s="353">
        <v>0.69001620473299996</v>
      </c>
    </row>
    <row r="16" spans="1:11" ht="14.4" customHeight="1" thickBot="1" x14ac:dyDescent="0.35">
      <c r="A16" s="371" t="s">
        <v>249</v>
      </c>
      <c r="B16" s="349">
        <v>64.833246096314994</v>
      </c>
      <c r="C16" s="349">
        <v>58.899729999999998</v>
      </c>
      <c r="D16" s="350">
        <v>-5.9335160963150004</v>
      </c>
      <c r="E16" s="351">
        <v>0.90848034837699998</v>
      </c>
      <c r="F16" s="349">
        <v>50.474656584267002</v>
      </c>
      <c r="G16" s="350">
        <v>37.855992438199998</v>
      </c>
      <c r="H16" s="352">
        <v>2.24098</v>
      </c>
      <c r="I16" s="349">
        <v>36.653559999999999</v>
      </c>
      <c r="J16" s="350">
        <v>-1.2024324382</v>
      </c>
      <c r="K16" s="353">
        <v>0.72617750135199999</v>
      </c>
    </row>
    <row r="17" spans="1:11" ht="14.4" customHeight="1" thickBot="1" x14ac:dyDescent="0.35">
      <c r="A17" s="371" t="s">
        <v>250</v>
      </c>
      <c r="B17" s="349">
        <v>4.9406564584124654E-324</v>
      </c>
      <c r="C17" s="349">
        <v>0.11081000000000001</v>
      </c>
      <c r="D17" s="350">
        <v>0.11081000000000001</v>
      </c>
      <c r="E17" s="361" t="s">
        <v>242</v>
      </c>
      <c r="F17" s="349">
        <v>0.104486810417</v>
      </c>
      <c r="G17" s="350">
        <v>7.8365107811999998E-2</v>
      </c>
      <c r="H17" s="352">
        <v>4.9406564584124654E-324</v>
      </c>
      <c r="I17" s="349">
        <v>4.4465908125712189E-323</v>
      </c>
      <c r="J17" s="350">
        <v>-7.8365107811999998E-2</v>
      </c>
      <c r="K17" s="353">
        <v>4.2489645542347203E-322</v>
      </c>
    </row>
    <row r="18" spans="1:11" ht="14.4" customHeight="1" thickBot="1" x14ac:dyDescent="0.35">
      <c r="A18" s="371" t="s">
        <v>251</v>
      </c>
      <c r="B18" s="349">
        <v>299.999981936653</v>
      </c>
      <c r="C18" s="349">
        <v>302.68482</v>
      </c>
      <c r="D18" s="350">
        <v>2.6848380633460001</v>
      </c>
      <c r="E18" s="351">
        <v>1.00894946075</v>
      </c>
      <c r="F18" s="349">
        <v>294.784552321879</v>
      </c>
      <c r="G18" s="350">
        <v>221.088414241409</v>
      </c>
      <c r="H18" s="352">
        <v>16.787700000000001</v>
      </c>
      <c r="I18" s="349">
        <v>199.80992000000001</v>
      </c>
      <c r="J18" s="350">
        <v>-21.278494241409</v>
      </c>
      <c r="K18" s="353">
        <v>0.67781679340400003</v>
      </c>
    </row>
    <row r="19" spans="1:11" ht="14.4" customHeight="1" thickBot="1" x14ac:dyDescent="0.35">
      <c r="A19" s="370" t="s">
        <v>252</v>
      </c>
      <c r="B19" s="354">
        <v>50.000036989439003</v>
      </c>
      <c r="C19" s="354">
        <v>49.151000000000003</v>
      </c>
      <c r="D19" s="355">
        <v>-0.84903698943899997</v>
      </c>
      <c r="E19" s="356">
        <v>0.98301927277300005</v>
      </c>
      <c r="F19" s="354">
        <v>47.000844215325998</v>
      </c>
      <c r="G19" s="355">
        <v>35.250633161494001</v>
      </c>
      <c r="H19" s="357">
        <v>3.64</v>
      </c>
      <c r="I19" s="354">
        <v>11.082000000000001</v>
      </c>
      <c r="J19" s="355">
        <v>-24.168633161494</v>
      </c>
      <c r="K19" s="360">
        <v>0.23578299890099999</v>
      </c>
    </row>
    <row r="20" spans="1:11" ht="14.4" customHeight="1" thickBot="1" x14ac:dyDescent="0.35">
      <c r="A20" s="371" t="s">
        <v>253</v>
      </c>
      <c r="B20" s="349">
        <v>35.000037892606997</v>
      </c>
      <c r="C20" s="349">
        <v>35.017000000000003</v>
      </c>
      <c r="D20" s="350">
        <v>1.6962107391999999E-2</v>
      </c>
      <c r="E20" s="351">
        <v>1.000484631115</v>
      </c>
      <c r="F20" s="349">
        <v>35.000628670986998</v>
      </c>
      <c r="G20" s="350">
        <v>26.25047150324</v>
      </c>
      <c r="H20" s="352">
        <v>3.6259999999999999</v>
      </c>
      <c r="I20" s="349">
        <v>9.9710000000000001</v>
      </c>
      <c r="J20" s="350">
        <v>-16.27947150324</v>
      </c>
      <c r="K20" s="353">
        <v>0.28488059725199999</v>
      </c>
    </row>
    <row r="21" spans="1:11" ht="14.4" customHeight="1" thickBot="1" x14ac:dyDescent="0.35">
      <c r="A21" s="371" t="s">
        <v>254</v>
      </c>
      <c r="B21" s="349">
        <v>14.999999096831999</v>
      </c>
      <c r="C21" s="349">
        <v>14.134</v>
      </c>
      <c r="D21" s="350">
        <v>-0.86599909683200005</v>
      </c>
      <c r="E21" s="351">
        <v>0.94226672340100004</v>
      </c>
      <c r="F21" s="349">
        <v>12.000215544337999</v>
      </c>
      <c r="G21" s="350">
        <v>9.0001616582539992</v>
      </c>
      <c r="H21" s="352">
        <v>1.4E-2</v>
      </c>
      <c r="I21" s="349">
        <v>1.111</v>
      </c>
      <c r="J21" s="350">
        <v>-7.8891616582540003</v>
      </c>
      <c r="K21" s="353">
        <v>9.2581670377999997E-2</v>
      </c>
    </row>
    <row r="22" spans="1:11" ht="14.4" customHeight="1" thickBot="1" x14ac:dyDescent="0.35">
      <c r="A22" s="370" t="s">
        <v>255</v>
      </c>
      <c r="B22" s="354">
        <v>2176.8393489299801</v>
      </c>
      <c r="C22" s="354">
        <v>2394.3418099999999</v>
      </c>
      <c r="D22" s="355">
        <v>217.502461070023</v>
      </c>
      <c r="E22" s="356">
        <v>1.09991663426</v>
      </c>
      <c r="F22" s="354">
        <v>2449.5848714849099</v>
      </c>
      <c r="G22" s="355">
        <v>1837.1886536136799</v>
      </c>
      <c r="H22" s="357">
        <v>205.22794999999999</v>
      </c>
      <c r="I22" s="354">
        <v>1831.6155900000001</v>
      </c>
      <c r="J22" s="355">
        <v>-5.5730636136799996</v>
      </c>
      <c r="K22" s="360">
        <v>0.74772489466299996</v>
      </c>
    </row>
    <row r="23" spans="1:11" ht="14.4" customHeight="1" thickBot="1" x14ac:dyDescent="0.35">
      <c r="A23" s="371" t="s">
        <v>256</v>
      </c>
      <c r="B23" s="349">
        <v>229.98942615207</v>
      </c>
      <c r="C23" s="349">
        <v>139.67733999999999</v>
      </c>
      <c r="D23" s="350">
        <v>-90.312086152069</v>
      </c>
      <c r="E23" s="351">
        <v>0.60732070311599995</v>
      </c>
      <c r="F23" s="349">
        <v>175.60059119323199</v>
      </c>
      <c r="G23" s="350">
        <v>131.70044339492401</v>
      </c>
      <c r="H23" s="352">
        <v>4.9406564584124654E-324</v>
      </c>
      <c r="I23" s="349">
        <v>110.6589</v>
      </c>
      <c r="J23" s="350">
        <v>-21.041543394923998</v>
      </c>
      <c r="K23" s="353">
        <v>0.63017384649999997</v>
      </c>
    </row>
    <row r="24" spans="1:11" ht="14.4" customHeight="1" thickBot="1" x14ac:dyDescent="0.35">
      <c r="A24" s="371" t="s">
        <v>257</v>
      </c>
      <c r="B24" s="349">
        <v>159.39248040279401</v>
      </c>
      <c r="C24" s="349">
        <v>468.26164</v>
      </c>
      <c r="D24" s="350">
        <v>308.86915959720602</v>
      </c>
      <c r="E24" s="351">
        <v>2.9377900313529999</v>
      </c>
      <c r="F24" s="349">
        <v>533.04762797815602</v>
      </c>
      <c r="G24" s="350">
        <v>399.78572098361701</v>
      </c>
      <c r="H24" s="352">
        <v>50.616750000000003</v>
      </c>
      <c r="I24" s="349">
        <v>377.66584</v>
      </c>
      <c r="J24" s="350">
        <v>-22.119880983617001</v>
      </c>
      <c r="K24" s="353">
        <v>0.70850299331099997</v>
      </c>
    </row>
    <row r="25" spans="1:11" ht="14.4" customHeight="1" thickBot="1" x14ac:dyDescent="0.35">
      <c r="A25" s="371" t="s">
        <v>258</v>
      </c>
      <c r="B25" s="349">
        <v>1233.4165157345601</v>
      </c>
      <c r="C25" s="349">
        <v>1250.81475</v>
      </c>
      <c r="D25" s="350">
        <v>17.398234265439001</v>
      </c>
      <c r="E25" s="351">
        <v>1.0141057250679999</v>
      </c>
      <c r="F25" s="349">
        <v>1155.88950454527</v>
      </c>
      <c r="G25" s="350">
        <v>866.91712840895002</v>
      </c>
      <c r="H25" s="352">
        <v>99.270930000000007</v>
      </c>
      <c r="I25" s="349">
        <v>869.86323000000004</v>
      </c>
      <c r="J25" s="350">
        <v>2.946101591049</v>
      </c>
      <c r="K25" s="353">
        <v>0.75254877441000001</v>
      </c>
    </row>
    <row r="26" spans="1:11" ht="14.4" customHeight="1" thickBot="1" x14ac:dyDescent="0.35">
      <c r="A26" s="371" t="s">
        <v>259</v>
      </c>
      <c r="B26" s="349">
        <v>147.66677110881199</v>
      </c>
      <c r="C26" s="349">
        <v>98.589920000000006</v>
      </c>
      <c r="D26" s="350">
        <v>-49.076851108812001</v>
      </c>
      <c r="E26" s="351">
        <v>0.66765135622299998</v>
      </c>
      <c r="F26" s="349">
        <v>154.942947207846</v>
      </c>
      <c r="G26" s="350">
        <v>116.207210405884</v>
      </c>
      <c r="H26" s="352">
        <v>28.50395</v>
      </c>
      <c r="I26" s="349">
        <v>131.93699000000001</v>
      </c>
      <c r="J26" s="350">
        <v>15.729779594115</v>
      </c>
      <c r="K26" s="353">
        <v>0.85151981666499998</v>
      </c>
    </row>
    <row r="27" spans="1:11" ht="14.4" customHeight="1" thickBot="1" x14ac:dyDescent="0.35">
      <c r="A27" s="371" t="s">
        <v>260</v>
      </c>
      <c r="B27" s="349">
        <v>123.50003256392</v>
      </c>
      <c r="C27" s="349">
        <v>136.26446000000001</v>
      </c>
      <c r="D27" s="350">
        <v>12.76442743608</v>
      </c>
      <c r="E27" s="351">
        <v>1.103355660489</v>
      </c>
      <c r="F27" s="349">
        <v>120.348601718715</v>
      </c>
      <c r="G27" s="350">
        <v>90.261451289034994</v>
      </c>
      <c r="H27" s="352">
        <v>8.5702200000000008</v>
      </c>
      <c r="I27" s="349">
        <v>89.672790000000006</v>
      </c>
      <c r="J27" s="350">
        <v>-0.58866128903500003</v>
      </c>
      <c r="K27" s="353">
        <v>0.74510869855799999</v>
      </c>
    </row>
    <row r="28" spans="1:11" ht="14.4" customHeight="1" thickBot="1" x14ac:dyDescent="0.35">
      <c r="A28" s="371" t="s">
        <v>261</v>
      </c>
      <c r="B28" s="349">
        <v>17.583368941284998</v>
      </c>
      <c r="C28" s="349">
        <v>14.4274</v>
      </c>
      <c r="D28" s="350">
        <v>-3.1559689412840002</v>
      </c>
      <c r="E28" s="351">
        <v>0.82051397819000005</v>
      </c>
      <c r="F28" s="349">
        <v>27.01087175224</v>
      </c>
      <c r="G28" s="350">
        <v>20.258153814180002</v>
      </c>
      <c r="H28" s="352">
        <v>0.6</v>
      </c>
      <c r="I28" s="349">
        <v>23.261600000000001</v>
      </c>
      <c r="J28" s="350">
        <v>3.003446185819</v>
      </c>
      <c r="K28" s="353">
        <v>0.861193974536</v>
      </c>
    </row>
    <row r="29" spans="1:11" ht="14.4" customHeight="1" thickBot="1" x14ac:dyDescent="0.35">
      <c r="A29" s="371" t="s">
        <v>262</v>
      </c>
      <c r="B29" s="349">
        <v>152.13332083987601</v>
      </c>
      <c r="C29" s="349">
        <v>149.68788000000001</v>
      </c>
      <c r="D29" s="350">
        <v>-2.4454408398759999</v>
      </c>
      <c r="E29" s="351">
        <v>0.98392567238799999</v>
      </c>
      <c r="F29" s="349">
        <v>146.61228609069599</v>
      </c>
      <c r="G29" s="350">
        <v>109.95921456802201</v>
      </c>
      <c r="H29" s="352">
        <v>12.4686</v>
      </c>
      <c r="I29" s="349">
        <v>109.914</v>
      </c>
      <c r="J29" s="350">
        <v>-4.5214568020999997E-2</v>
      </c>
      <c r="K29" s="353">
        <v>0.74969160450799999</v>
      </c>
    </row>
    <row r="30" spans="1:11" ht="14.4" customHeight="1" thickBot="1" x14ac:dyDescent="0.35">
      <c r="A30" s="371" t="s">
        <v>263</v>
      </c>
      <c r="B30" s="349">
        <v>113.15743318666</v>
      </c>
      <c r="C30" s="349">
        <v>136.61841999999999</v>
      </c>
      <c r="D30" s="350">
        <v>23.46098681334</v>
      </c>
      <c r="E30" s="351">
        <v>1.2073304965709999</v>
      </c>
      <c r="F30" s="349">
        <v>136.13244099875399</v>
      </c>
      <c r="G30" s="350">
        <v>102.099330749066</v>
      </c>
      <c r="H30" s="352">
        <v>5.1974999999999998</v>
      </c>
      <c r="I30" s="349">
        <v>118.64224</v>
      </c>
      <c r="J30" s="350">
        <v>16.542909250933999</v>
      </c>
      <c r="K30" s="353">
        <v>0.87152069800200005</v>
      </c>
    </row>
    <row r="31" spans="1:11" ht="14.4" customHeight="1" thickBot="1" x14ac:dyDescent="0.35">
      <c r="A31" s="370" t="s">
        <v>264</v>
      </c>
      <c r="B31" s="354">
        <v>4.9406564584124654E-324</v>
      </c>
      <c r="C31" s="354">
        <v>26.105039999999999</v>
      </c>
      <c r="D31" s="355">
        <v>26.105039999999999</v>
      </c>
      <c r="E31" s="362" t="s">
        <v>242</v>
      </c>
      <c r="F31" s="354">
        <v>0</v>
      </c>
      <c r="G31" s="355">
        <v>0</v>
      </c>
      <c r="H31" s="357">
        <v>2.8197999999999999</v>
      </c>
      <c r="I31" s="354">
        <v>27.026509999999998</v>
      </c>
      <c r="J31" s="355">
        <v>27.026509999999998</v>
      </c>
      <c r="K31" s="358" t="s">
        <v>236</v>
      </c>
    </row>
    <row r="32" spans="1:11" ht="14.4" customHeight="1" thickBot="1" x14ac:dyDescent="0.35">
      <c r="A32" s="371" t="s">
        <v>265</v>
      </c>
      <c r="B32" s="349">
        <v>4.9406564584124654E-324</v>
      </c>
      <c r="C32" s="349">
        <v>24.84</v>
      </c>
      <c r="D32" s="350">
        <v>24.84</v>
      </c>
      <c r="E32" s="361" t="s">
        <v>242</v>
      </c>
      <c r="F32" s="349">
        <v>0</v>
      </c>
      <c r="G32" s="350">
        <v>0</v>
      </c>
      <c r="H32" s="352">
        <v>2.8197999999999999</v>
      </c>
      <c r="I32" s="349">
        <v>25.378730000000001</v>
      </c>
      <c r="J32" s="350">
        <v>25.378730000000001</v>
      </c>
      <c r="K32" s="359" t="s">
        <v>236</v>
      </c>
    </row>
    <row r="33" spans="1:11" ht="14.4" customHeight="1" thickBot="1" x14ac:dyDescent="0.35">
      <c r="A33" s="371" t="s">
        <v>266</v>
      </c>
      <c r="B33" s="349">
        <v>4.9406564584124654E-324</v>
      </c>
      <c r="C33" s="349">
        <v>1.2650399999999999</v>
      </c>
      <c r="D33" s="350">
        <v>1.2650399999999999</v>
      </c>
      <c r="E33" s="361" t="s">
        <v>242</v>
      </c>
      <c r="F33" s="349">
        <v>0</v>
      </c>
      <c r="G33" s="350">
        <v>0</v>
      </c>
      <c r="H33" s="352">
        <v>4.9406564584124654E-324</v>
      </c>
      <c r="I33" s="349">
        <v>1.64778</v>
      </c>
      <c r="J33" s="350">
        <v>1.64778</v>
      </c>
      <c r="K33" s="359" t="s">
        <v>236</v>
      </c>
    </row>
    <row r="34" spans="1:11" ht="14.4" customHeight="1" thickBot="1" x14ac:dyDescent="0.35">
      <c r="A34" s="370" t="s">
        <v>267</v>
      </c>
      <c r="B34" s="354">
        <v>806.1013914637</v>
      </c>
      <c r="C34" s="354">
        <v>773.11763000000099</v>
      </c>
      <c r="D34" s="355">
        <v>-32.983761463698997</v>
      </c>
      <c r="E34" s="356">
        <v>0.95908236629599997</v>
      </c>
      <c r="F34" s="354">
        <v>695.72369602372498</v>
      </c>
      <c r="G34" s="355">
        <v>521.79277201779405</v>
      </c>
      <c r="H34" s="357">
        <v>59.744039999999998</v>
      </c>
      <c r="I34" s="354">
        <v>582.72888999999998</v>
      </c>
      <c r="J34" s="355">
        <v>60.936117982206</v>
      </c>
      <c r="K34" s="360">
        <v>0.83758666454800001</v>
      </c>
    </row>
    <row r="35" spans="1:11" ht="14.4" customHeight="1" thickBot="1" x14ac:dyDescent="0.35">
      <c r="A35" s="371" t="s">
        <v>268</v>
      </c>
      <c r="B35" s="349">
        <v>153.99995072748399</v>
      </c>
      <c r="C35" s="349">
        <v>86.377849999999995</v>
      </c>
      <c r="D35" s="350">
        <v>-67.622100727483996</v>
      </c>
      <c r="E35" s="351">
        <v>0.560895309329</v>
      </c>
      <c r="F35" s="349">
        <v>164.83557603732501</v>
      </c>
      <c r="G35" s="350">
        <v>123.62668202799399</v>
      </c>
      <c r="H35" s="352">
        <v>4.9406564584124654E-324</v>
      </c>
      <c r="I35" s="349">
        <v>3.2679100000000001</v>
      </c>
      <c r="J35" s="350">
        <v>-120.35877202799399</v>
      </c>
      <c r="K35" s="353">
        <v>1.9825271209999999E-2</v>
      </c>
    </row>
    <row r="36" spans="1:11" ht="14.4" customHeight="1" thickBot="1" x14ac:dyDescent="0.35">
      <c r="A36" s="371" t="s">
        <v>269</v>
      </c>
      <c r="B36" s="349">
        <v>11.000039337674</v>
      </c>
      <c r="C36" s="349">
        <v>6.7025800000000002</v>
      </c>
      <c r="D36" s="350">
        <v>-4.2974593376739998</v>
      </c>
      <c r="E36" s="351">
        <v>0.60932327551200005</v>
      </c>
      <c r="F36" s="349">
        <v>6.2956954615920004</v>
      </c>
      <c r="G36" s="350">
        <v>4.7217715961940003</v>
      </c>
      <c r="H36" s="352">
        <v>1.29348</v>
      </c>
      <c r="I36" s="349">
        <v>6.77135</v>
      </c>
      <c r="J36" s="350">
        <v>2.049578403805</v>
      </c>
      <c r="K36" s="353">
        <v>1.07555234228</v>
      </c>
    </row>
    <row r="37" spans="1:11" ht="14.4" customHeight="1" thickBot="1" x14ac:dyDescent="0.35">
      <c r="A37" s="371" t="s">
        <v>270</v>
      </c>
      <c r="B37" s="349">
        <v>371.99997760144998</v>
      </c>
      <c r="C37" s="349">
        <v>343.60205000000002</v>
      </c>
      <c r="D37" s="350">
        <v>-28.397927601448998</v>
      </c>
      <c r="E37" s="351">
        <v>0.92366148034499995</v>
      </c>
      <c r="F37" s="349">
        <v>229.37878210685</v>
      </c>
      <c r="G37" s="350">
        <v>172.034086580137</v>
      </c>
      <c r="H37" s="352">
        <v>15.146459999999999</v>
      </c>
      <c r="I37" s="349">
        <v>181.50032999999999</v>
      </c>
      <c r="J37" s="350">
        <v>9.4662434198619998</v>
      </c>
      <c r="K37" s="353">
        <v>0.79126904560599998</v>
      </c>
    </row>
    <row r="38" spans="1:11" ht="14.4" customHeight="1" thickBot="1" x14ac:dyDescent="0.35">
      <c r="A38" s="371" t="s">
        <v>271</v>
      </c>
      <c r="B38" s="349">
        <v>129.99995217255201</v>
      </c>
      <c r="C38" s="349">
        <v>134.43029999999999</v>
      </c>
      <c r="D38" s="350">
        <v>4.4303478274470001</v>
      </c>
      <c r="E38" s="351">
        <v>1.0340796112099999</v>
      </c>
      <c r="F38" s="349">
        <v>134.23723834475899</v>
      </c>
      <c r="G38" s="350">
        <v>100.677928758569</v>
      </c>
      <c r="H38" s="352">
        <v>12.194190000000001</v>
      </c>
      <c r="I38" s="349">
        <v>97.7286</v>
      </c>
      <c r="J38" s="350">
        <v>-2.949328758569</v>
      </c>
      <c r="K38" s="353">
        <v>0.72802898215900003</v>
      </c>
    </row>
    <row r="39" spans="1:11" ht="14.4" customHeight="1" thickBot="1" x14ac:dyDescent="0.35">
      <c r="A39" s="371" t="s">
        <v>272</v>
      </c>
      <c r="B39" s="349">
        <v>6.6667195985890002</v>
      </c>
      <c r="C39" s="349">
        <v>5.99322</v>
      </c>
      <c r="D39" s="350">
        <v>-0.67349959858899999</v>
      </c>
      <c r="E39" s="351">
        <v>0.89897586232100002</v>
      </c>
      <c r="F39" s="349">
        <v>5.8446715674960004</v>
      </c>
      <c r="G39" s="350">
        <v>4.3835036756220003</v>
      </c>
      <c r="H39" s="352">
        <v>0.87082000000000004</v>
      </c>
      <c r="I39" s="349">
        <v>5.0945900000000002</v>
      </c>
      <c r="J39" s="350">
        <v>0.71108632437700003</v>
      </c>
      <c r="K39" s="353">
        <v>0.87166403469599996</v>
      </c>
    </row>
    <row r="40" spans="1:11" ht="14.4" customHeight="1" thickBot="1" x14ac:dyDescent="0.35">
      <c r="A40" s="371" t="s">
        <v>273</v>
      </c>
      <c r="B40" s="349">
        <v>4.9406564584124654E-324</v>
      </c>
      <c r="C40" s="349">
        <v>4.9406564584124654E-324</v>
      </c>
      <c r="D40" s="350">
        <v>0</v>
      </c>
      <c r="E40" s="351">
        <v>1</v>
      </c>
      <c r="F40" s="349">
        <v>4.9406564584124654E-324</v>
      </c>
      <c r="G40" s="350">
        <v>0</v>
      </c>
      <c r="H40" s="352">
        <v>4.9406564584124654E-324</v>
      </c>
      <c r="I40" s="349">
        <v>0.17910000000000001</v>
      </c>
      <c r="J40" s="350">
        <v>0.17910000000000001</v>
      </c>
      <c r="K40" s="359" t="s">
        <v>242</v>
      </c>
    </row>
    <row r="41" spans="1:11" ht="14.4" customHeight="1" thickBot="1" x14ac:dyDescent="0.35">
      <c r="A41" s="371" t="s">
        <v>274</v>
      </c>
      <c r="B41" s="349">
        <v>33.321477993675003</v>
      </c>
      <c r="C41" s="349">
        <v>63.896650000000001</v>
      </c>
      <c r="D41" s="350">
        <v>30.575172006323999</v>
      </c>
      <c r="E41" s="351">
        <v>1.917581507402</v>
      </c>
      <c r="F41" s="349">
        <v>37.551590220072001</v>
      </c>
      <c r="G41" s="350">
        <v>28.163692665054</v>
      </c>
      <c r="H41" s="352">
        <v>5.2309400000000004</v>
      </c>
      <c r="I41" s="349">
        <v>51.462589999999999</v>
      </c>
      <c r="J41" s="350">
        <v>23.298897334945</v>
      </c>
      <c r="K41" s="353">
        <v>1.370450351061</v>
      </c>
    </row>
    <row r="42" spans="1:11" ht="14.4" customHeight="1" thickBot="1" x14ac:dyDescent="0.35">
      <c r="A42" s="371" t="s">
        <v>275</v>
      </c>
      <c r="B42" s="349">
        <v>99.113274032274006</v>
      </c>
      <c r="C42" s="349">
        <v>128.96402</v>
      </c>
      <c r="D42" s="350">
        <v>29.850745967725</v>
      </c>
      <c r="E42" s="351">
        <v>1.3011780839560001</v>
      </c>
      <c r="F42" s="349">
        <v>114.58180130883299</v>
      </c>
      <c r="G42" s="350">
        <v>85.936350981624003</v>
      </c>
      <c r="H42" s="352">
        <v>16.114940000000001</v>
      </c>
      <c r="I42" s="349">
        <v>86.484319999999997</v>
      </c>
      <c r="J42" s="350">
        <v>0.54796901837500001</v>
      </c>
      <c r="K42" s="353">
        <v>0.754782339011</v>
      </c>
    </row>
    <row r="43" spans="1:11" ht="14.4" customHeight="1" thickBot="1" x14ac:dyDescent="0.35">
      <c r="A43" s="371" t="s">
        <v>276</v>
      </c>
      <c r="B43" s="349">
        <v>4.9406564584124654E-324</v>
      </c>
      <c r="C43" s="349">
        <v>4.9406564584124654E-324</v>
      </c>
      <c r="D43" s="350">
        <v>0</v>
      </c>
      <c r="E43" s="351">
        <v>1</v>
      </c>
      <c r="F43" s="349">
        <v>4.9406564584124654E-324</v>
      </c>
      <c r="G43" s="350">
        <v>0</v>
      </c>
      <c r="H43" s="352">
        <v>4.9406564584124654E-324</v>
      </c>
      <c r="I43" s="349">
        <v>1.452</v>
      </c>
      <c r="J43" s="350">
        <v>1.452</v>
      </c>
      <c r="K43" s="359" t="s">
        <v>242</v>
      </c>
    </row>
    <row r="44" spans="1:11" ht="14.4" customHeight="1" thickBot="1" x14ac:dyDescent="0.35">
      <c r="A44" s="371" t="s">
        <v>277</v>
      </c>
      <c r="B44" s="349">
        <v>4.9406564584124654E-324</v>
      </c>
      <c r="C44" s="349">
        <v>4.9406564584124654E-324</v>
      </c>
      <c r="D44" s="350">
        <v>0</v>
      </c>
      <c r="E44" s="351">
        <v>1</v>
      </c>
      <c r="F44" s="349">
        <v>4.9406564584124654E-324</v>
      </c>
      <c r="G44" s="350">
        <v>0</v>
      </c>
      <c r="H44" s="352">
        <v>4.9406564584124654E-324</v>
      </c>
      <c r="I44" s="349">
        <v>1.00885</v>
      </c>
      <c r="J44" s="350">
        <v>1.00885</v>
      </c>
      <c r="K44" s="359" t="s">
        <v>242</v>
      </c>
    </row>
    <row r="45" spans="1:11" ht="14.4" customHeight="1" thickBot="1" x14ac:dyDescent="0.35">
      <c r="A45" s="371" t="s">
        <v>278</v>
      </c>
      <c r="B45" s="349">
        <v>4.9406564584124654E-324</v>
      </c>
      <c r="C45" s="349">
        <v>4.9406564584124654E-324</v>
      </c>
      <c r="D45" s="350">
        <v>0</v>
      </c>
      <c r="E45" s="351">
        <v>1</v>
      </c>
      <c r="F45" s="349">
        <v>4.9406564584124654E-324</v>
      </c>
      <c r="G45" s="350">
        <v>0</v>
      </c>
      <c r="H45" s="352">
        <v>4.9406564584124654E-324</v>
      </c>
      <c r="I45" s="349">
        <v>0.1575</v>
      </c>
      <c r="J45" s="350">
        <v>0.1575</v>
      </c>
      <c r="K45" s="359" t="s">
        <v>242</v>
      </c>
    </row>
    <row r="46" spans="1:11" ht="14.4" customHeight="1" thickBot="1" x14ac:dyDescent="0.35">
      <c r="A46" s="371" t="s">
        <v>279</v>
      </c>
      <c r="B46" s="349">
        <v>4.9406564584124654E-324</v>
      </c>
      <c r="C46" s="349">
        <v>4.9406564584124654E-324</v>
      </c>
      <c r="D46" s="350">
        <v>0</v>
      </c>
      <c r="E46" s="351">
        <v>1</v>
      </c>
      <c r="F46" s="349">
        <v>4.9406564584124654E-324</v>
      </c>
      <c r="G46" s="350">
        <v>0</v>
      </c>
      <c r="H46" s="352">
        <v>8.8932099999999998</v>
      </c>
      <c r="I46" s="349">
        <v>140.36985000000001</v>
      </c>
      <c r="J46" s="350">
        <v>140.36985000000001</v>
      </c>
      <c r="K46" s="359" t="s">
        <v>242</v>
      </c>
    </row>
    <row r="47" spans="1:11" ht="14.4" customHeight="1" thickBot="1" x14ac:dyDescent="0.35">
      <c r="A47" s="371" t="s">
        <v>280</v>
      </c>
      <c r="B47" s="349">
        <v>4.9406564584124654E-324</v>
      </c>
      <c r="C47" s="349">
        <v>3.15096</v>
      </c>
      <c r="D47" s="350">
        <v>3.15096</v>
      </c>
      <c r="E47" s="361" t="s">
        <v>242</v>
      </c>
      <c r="F47" s="349">
        <v>2.9983409767959999</v>
      </c>
      <c r="G47" s="350">
        <v>2.248755732597</v>
      </c>
      <c r="H47" s="352">
        <v>4.9406564584124654E-324</v>
      </c>
      <c r="I47" s="349">
        <v>7.2519</v>
      </c>
      <c r="J47" s="350">
        <v>5.0031442674019999</v>
      </c>
      <c r="K47" s="353">
        <v>2.4186375252580001</v>
      </c>
    </row>
    <row r="48" spans="1:11" ht="14.4" customHeight="1" thickBot="1" x14ac:dyDescent="0.35">
      <c r="A48" s="370" t="s">
        <v>281</v>
      </c>
      <c r="B48" s="354">
        <v>56.735036583917001</v>
      </c>
      <c r="C48" s="354">
        <v>188.15675999999999</v>
      </c>
      <c r="D48" s="355">
        <v>131.42172341608199</v>
      </c>
      <c r="E48" s="356">
        <v>3.3164120679060001</v>
      </c>
      <c r="F48" s="354">
        <v>191.00440707587799</v>
      </c>
      <c r="G48" s="355">
        <v>143.253305306908</v>
      </c>
      <c r="H48" s="357">
        <v>18.196729999999999</v>
      </c>
      <c r="I48" s="354">
        <v>181.80186</v>
      </c>
      <c r="J48" s="355">
        <v>38.548554693090999</v>
      </c>
      <c r="K48" s="360">
        <v>0.95182023694200002</v>
      </c>
    </row>
    <row r="49" spans="1:11" ht="14.4" customHeight="1" thickBot="1" x14ac:dyDescent="0.35">
      <c r="A49" s="371" t="s">
        <v>282</v>
      </c>
      <c r="B49" s="349">
        <v>5.7142796559360001</v>
      </c>
      <c r="C49" s="349">
        <v>7.944</v>
      </c>
      <c r="D49" s="350">
        <v>2.2297203440629998</v>
      </c>
      <c r="E49" s="351">
        <v>1.3902014739070001</v>
      </c>
      <c r="F49" s="349">
        <v>8.2513250770519999</v>
      </c>
      <c r="G49" s="350">
        <v>6.1884938077890004</v>
      </c>
      <c r="H49" s="352">
        <v>0.72599999999999998</v>
      </c>
      <c r="I49" s="349">
        <v>7.2961</v>
      </c>
      <c r="J49" s="350">
        <v>1.10760619221</v>
      </c>
      <c r="K49" s="353">
        <v>0.88423373601999999</v>
      </c>
    </row>
    <row r="50" spans="1:11" ht="14.4" customHeight="1" thickBot="1" x14ac:dyDescent="0.35">
      <c r="A50" s="371" t="s">
        <v>283</v>
      </c>
      <c r="B50" s="349">
        <v>9.9999593978900005</v>
      </c>
      <c r="C50" s="349">
        <v>4.9406564584124654E-324</v>
      </c>
      <c r="D50" s="350">
        <v>-9.9999593978900005</v>
      </c>
      <c r="E50" s="351">
        <v>0</v>
      </c>
      <c r="F50" s="349">
        <v>0</v>
      </c>
      <c r="G50" s="350">
        <v>0</v>
      </c>
      <c r="H50" s="352">
        <v>4.9406564584124654E-324</v>
      </c>
      <c r="I50" s="349">
        <v>5.5369999999999999</v>
      </c>
      <c r="J50" s="350">
        <v>5.5369999999999999</v>
      </c>
      <c r="K50" s="359" t="s">
        <v>236</v>
      </c>
    </row>
    <row r="51" spans="1:11" ht="14.4" customHeight="1" thickBot="1" x14ac:dyDescent="0.35">
      <c r="A51" s="371" t="s">
        <v>284</v>
      </c>
      <c r="B51" s="349">
        <v>36.923157776812999</v>
      </c>
      <c r="C51" s="349">
        <v>178.06745000000001</v>
      </c>
      <c r="D51" s="350">
        <v>141.144292223186</v>
      </c>
      <c r="E51" s="351">
        <v>4.8226495435830001</v>
      </c>
      <c r="F51" s="349">
        <v>181.65153922990501</v>
      </c>
      <c r="G51" s="350">
        <v>136.23865442242899</v>
      </c>
      <c r="H51" s="352">
        <v>15.81274</v>
      </c>
      <c r="I51" s="349">
        <v>166.09914000000001</v>
      </c>
      <c r="J51" s="350">
        <v>29.86048557757</v>
      </c>
      <c r="K51" s="353">
        <v>0.91438333362900004</v>
      </c>
    </row>
    <row r="52" spans="1:11" ht="14.4" customHeight="1" thickBot="1" x14ac:dyDescent="0.35">
      <c r="A52" s="371" t="s">
        <v>285</v>
      </c>
      <c r="B52" s="349">
        <v>4.9406564584124654E-324</v>
      </c>
      <c r="C52" s="349">
        <v>1.0908</v>
      </c>
      <c r="D52" s="350">
        <v>1.0908</v>
      </c>
      <c r="E52" s="361" t="s">
        <v>242</v>
      </c>
      <c r="F52" s="349">
        <v>0</v>
      </c>
      <c r="G52" s="350">
        <v>0</v>
      </c>
      <c r="H52" s="352">
        <v>4.9406564584124654E-324</v>
      </c>
      <c r="I52" s="349">
        <v>4.4465908125712189E-323</v>
      </c>
      <c r="J52" s="350">
        <v>4.4465908125712189E-323</v>
      </c>
      <c r="K52" s="359" t="s">
        <v>236</v>
      </c>
    </row>
    <row r="53" spans="1:11" ht="14.4" customHeight="1" thickBot="1" x14ac:dyDescent="0.35">
      <c r="A53" s="371" t="s">
        <v>286</v>
      </c>
      <c r="B53" s="349">
        <v>2.0975998737010002</v>
      </c>
      <c r="C53" s="349">
        <v>1.0545100000000001</v>
      </c>
      <c r="D53" s="350">
        <v>-1.0430898737009999</v>
      </c>
      <c r="E53" s="351">
        <v>0.50272218892599996</v>
      </c>
      <c r="F53" s="349">
        <v>1.101542768919</v>
      </c>
      <c r="G53" s="350">
        <v>0.82615707668899996</v>
      </c>
      <c r="H53" s="352">
        <v>1.6579900000000001</v>
      </c>
      <c r="I53" s="349">
        <v>2.8696199999999998</v>
      </c>
      <c r="J53" s="350">
        <v>2.0434629233099999</v>
      </c>
      <c r="K53" s="353">
        <v>2.6050917685330002</v>
      </c>
    </row>
    <row r="54" spans="1:11" ht="14.4" customHeight="1" thickBot="1" x14ac:dyDescent="0.35">
      <c r="A54" s="370" t="s">
        <v>287</v>
      </c>
      <c r="B54" s="354">
        <v>221.42258666788899</v>
      </c>
      <c r="C54" s="354">
        <v>156.94638</v>
      </c>
      <c r="D54" s="355">
        <v>-64.476206667889002</v>
      </c>
      <c r="E54" s="356">
        <v>0.708809260888</v>
      </c>
      <c r="F54" s="354">
        <v>154.19930709796901</v>
      </c>
      <c r="G54" s="355">
        <v>115.64948032347699</v>
      </c>
      <c r="H54" s="357">
        <v>11.798550000000001</v>
      </c>
      <c r="I54" s="354">
        <v>102.62075</v>
      </c>
      <c r="J54" s="355">
        <v>-13.028730323475999</v>
      </c>
      <c r="K54" s="360">
        <v>0.66550720578</v>
      </c>
    </row>
    <row r="55" spans="1:11" ht="14.4" customHeight="1" thickBot="1" x14ac:dyDescent="0.35">
      <c r="A55" s="371" t="s">
        <v>288</v>
      </c>
      <c r="B55" s="349">
        <v>29.999878193672</v>
      </c>
      <c r="C55" s="349">
        <v>28.295850000000002</v>
      </c>
      <c r="D55" s="350">
        <v>-1.7040281936720001</v>
      </c>
      <c r="E55" s="351">
        <v>0.94319882958599999</v>
      </c>
      <c r="F55" s="349">
        <v>26.55310209181</v>
      </c>
      <c r="G55" s="350">
        <v>19.914826568856999</v>
      </c>
      <c r="H55" s="352">
        <v>0.33360000000000001</v>
      </c>
      <c r="I55" s="349">
        <v>8.0233100000000004</v>
      </c>
      <c r="J55" s="350">
        <v>-11.891516568857</v>
      </c>
      <c r="K55" s="353">
        <v>0.302160929154</v>
      </c>
    </row>
    <row r="56" spans="1:11" ht="14.4" customHeight="1" thickBot="1" x14ac:dyDescent="0.35">
      <c r="A56" s="371" t="s">
        <v>289</v>
      </c>
      <c r="B56" s="349">
        <v>4.9406564584124654E-324</v>
      </c>
      <c r="C56" s="349">
        <v>1.90882</v>
      </c>
      <c r="D56" s="350">
        <v>1.90882</v>
      </c>
      <c r="E56" s="361" t="s">
        <v>242</v>
      </c>
      <c r="F56" s="349">
        <v>1.9358063991679999</v>
      </c>
      <c r="G56" s="350">
        <v>1.451854799376</v>
      </c>
      <c r="H56" s="352">
        <v>0.51617999999999997</v>
      </c>
      <c r="I56" s="349">
        <v>5.6731100000000003</v>
      </c>
      <c r="J56" s="350">
        <v>4.2212552006230002</v>
      </c>
      <c r="K56" s="353">
        <v>2.9306184763290002</v>
      </c>
    </row>
    <row r="57" spans="1:11" ht="14.4" customHeight="1" thickBot="1" x14ac:dyDescent="0.35">
      <c r="A57" s="371" t="s">
        <v>290</v>
      </c>
      <c r="B57" s="349">
        <v>191.42270847421699</v>
      </c>
      <c r="C57" s="349">
        <v>126.74171</v>
      </c>
      <c r="D57" s="350">
        <v>-64.680998474215997</v>
      </c>
      <c r="E57" s="351">
        <v>0.66210383820300001</v>
      </c>
      <c r="F57" s="349">
        <v>125.71039860699</v>
      </c>
      <c r="G57" s="350">
        <v>94.282798955242001</v>
      </c>
      <c r="H57" s="352">
        <v>10.94877</v>
      </c>
      <c r="I57" s="349">
        <v>88.924329999999998</v>
      </c>
      <c r="J57" s="350">
        <v>-5.3584689552420004</v>
      </c>
      <c r="K57" s="353">
        <v>0.70737449714</v>
      </c>
    </row>
    <row r="58" spans="1:11" ht="14.4" customHeight="1" thickBot="1" x14ac:dyDescent="0.35">
      <c r="A58" s="369" t="s">
        <v>51</v>
      </c>
      <c r="B58" s="349">
        <v>749.60610486534699</v>
      </c>
      <c r="C58" s="349">
        <v>709.65499999999997</v>
      </c>
      <c r="D58" s="350">
        <v>-39.951104865346998</v>
      </c>
      <c r="E58" s="351">
        <v>0.94670386939700002</v>
      </c>
      <c r="F58" s="349">
        <v>752.68038003598099</v>
      </c>
      <c r="G58" s="350">
        <v>564.51028502698603</v>
      </c>
      <c r="H58" s="352">
        <v>52.305</v>
      </c>
      <c r="I58" s="349">
        <v>545.71199999999999</v>
      </c>
      <c r="J58" s="350">
        <v>-18.798285026986001</v>
      </c>
      <c r="K58" s="353">
        <v>0.72502487705800001</v>
      </c>
    </row>
    <row r="59" spans="1:11" ht="14.4" customHeight="1" thickBot="1" x14ac:dyDescent="0.35">
      <c r="A59" s="370" t="s">
        <v>291</v>
      </c>
      <c r="B59" s="354">
        <v>749.60610486534699</v>
      </c>
      <c r="C59" s="354">
        <v>709.65499999999997</v>
      </c>
      <c r="D59" s="355">
        <v>-39.951104865346998</v>
      </c>
      <c r="E59" s="356">
        <v>0.94670386939700002</v>
      </c>
      <c r="F59" s="354">
        <v>752.68038003598099</v>
      </c>
      <c r="G59" s="355">
        <v>564.51028502698603</v>
      </c>
      <c r="H59" s="357">
        <v>52.305</v>
      </c>
      <c r="I59" s="354">
        <v>545.71199999999999</v>
      </c>
      <c r="J59" s="355">
        <v>-18.798285026986001</v>
      </c>
      <c r="K59" s="360">
        <v>0.72502487705800001</v>
      </c>
    </row>
    <row r="60" spans="1:11" ht="14.4" customHeight="1" thickBot="1" x14ac:dyDescent="0.35">
      <c r="A60" s="371" t="s">
        <v>292</v>
      </c>
      <c r="B60" s="349">
        <v>290.60602250227402</v>
      </c>
      <c r="C60" s="349">
        <v>315.62599999999998</v>
      </c>
      <c r="D60" s="350">
        <v>25.019977497725002</v>
      </c>
      <c r="E60" s="351">
        <v>1.0860958671200001</v>
      </c>
      <c r="F60" s="349">
        <v>310.17186948632201</v>
      </c>
      <c r="G60" s="350">
        <v>232.628902114742</v>
      </c>
      <c r="H60" s="352">
        <v>25.638999999999999</v>
      </c>
      <c r="I60" s="349">
        <v>237.078</v>
      </c>
      <c r="J60" s="350">
        <v>4.4490978852580003</v>
      </c>
      <c r="K60" s="353">
        <v>0.764343976107</v>
      </c>
    </row>
    <row r="61" spans="1:11" ht="14.4" customHeight="1" thickBot="1" x14ac:dyDescent="0.35">
      <c r="A61" s="371" t="s">
        <v>293</v>
      </c>
      <c r="B61" s="349">
        <v>185.00002886093401</v>
      </c>
      <c r="C61" s="349">
        <v>144.03800000000001</v>
      </c>
      <c r="D61" s="350">
        <v>-40.962028860933003</v>
      </c>
      <c r="E61" s="351">
        <v>0.77858366231999998</v>
      </c>
      <c r="F61" s="349">
        <v>185.00795128982199</v>
      </c>
      <c r="G61" s="350">
        <v>138.755963467367</v>
      </c>
      <c r="H61" s="352">
        <v>13.949</v>
      </c>
      <c r="I61" s="349">
        <v>140.11500000000001</v>
      </c>
      <c r="J61" s="350">
        <v>1.3590365326330001</v>
      </c>
      <c r="K61" s="353">
        <v>0.75734582769600001</v>
      </c>
    </row>
    <row r="62" spans="1:11" ht="14.4" customHeight="1" thickBot="1" x14ac:dyDescent="0.35">
      <c r="A62" s="371" t="s">
        <v>294</v>
      </c>
      <c r="B62" s="349">
        <v>274.000053502139</v>
      </c>
      <c r="C62" s="349">
        <v>249.99100000000001</v>
      </c>
      <c r="D62" s="350">
        <v>-24.009053502139</v>
      </c>
      <c r="E62" s="351">
        <v>0.91237573425499996</v>
      </c>
      <c r="F62" s="349">
        <v>257.50055925983702</v>
      </c>
      <c r="G62" s="350">
        <v>193.12541944487799</v>
      </c>
      <c r="H62" s="352">
        <v>12.717000000000001</v>
      </c>
      <c r="I62" s="349">
        <v>168.51900000000001</v>
      </c>
      <c r="J62" s="350">
        <v>-24.606419444877002</v>
      </c>
      <c r="K62" s="353">
        <v>0.65444129707599996</v>
      </c>
    </row>
    <row r="63" spans="1:11" ht="14.4" customHeight="1" thickBot="1" x14ac:dyDescent="0.35">
      <c r="A63" s="372" t="s">
        <v>295</v>
      </c>
      <c r="B63" s="354">
        <v>1969.6115414074</v>
      </c>
      <c r="C63" s="354">
        <v>2099.89104</v>
      </c>
      <c r="D63" s="355">
        <v>130.27949859259499</v>
      </c>
      <c r="E63" s="356">
        <v>1.0661447680689999</v>
      </c>
      <c r="F63" s="354">
        <v>1997.2058617570699</v>
      </c>
      <c r="G63" s="355">
        <v>1497.9043963178001</v>
      </c>
      <c r="H63" s="357">
        <v>130.28381999999999</v>
      </c>
      <c r="I63" s="354">
        <v>1535.0070000000001</v>
      </c>
      <c r="J63" s="355">
        <v>37.102603682198001</v>
      </c>
      <c r="K63" s="360">
        <v>0.76857725555099998</v>
      </c>
    </row>
    <row r="64" spans="1:11" ht="14.4" customHeight="1" thickBot="1" x14ac:dyDescent="0.35">
      <c r="A64" s="369" t="s">
        <v>54</v>
      </c>
      <c r="B64" s="349">
        <v>372.12591759386697</v>
      </c>
      <c r="C64" s="349">
        <v>345.45501000000002</v>
      </c>
      <c r="D64" s="350">
        <v>-26.670907593866001</v>
      </c>
      <c r="E64" s="351">
        <v>0.928328271875</v>
      </c>
      <c r="F64" s="349">
        <v>426.21525015684</v>
      </c>
      <c r="G64" s="350">
        <v>319.66143761762999</v>
      </c>
      <c r="H64" s="352">
        <v>3.2131699999999999</v>
      </c>
      <c r="I64" s="349">
        <v>198.48193000000001</v>
      </c>
      <c r="J64" s="350">
        <v>-121.17950761762999</v>
      </c>
      <c r="K64" s="353">
        <v>0.46568472133900002</v>
      </c>
    </row>
    <row r="65" spans="1:11" ht="14.4" customHeight="1" thickBot="1" x14ac:dyDescent="0.35">
      <c r="A65" s="370" t="s">
        <v>296</v>
      </c>
      <c r="B65" s="354">
        <v>372.12591759386697</v>
      </c>
      <c r="C65" s="354">
        <v>345.45501000000002</v>
      </c>
      <c r="D65" s="355">
        <v>-26.670907593866001</v>
      </c>
      <c r="E65" s="356">
        <v>0.928328271875</v>
      </c>
      <c r="F65" s="354">
        <v>426.21525015684</v>
      </c>
      <c r="G65" s="355">
        <v>319.66143761762999</v>
      </c>
      <c r="H65" s="357">
        <v>3.2131699999999999</v>
      </c>
      <c r="I65" s="354">
        <v>198.48193000000001</v>
      </c>
      <c r="J65" s="355">
        <v>-121.17950761762999</v>
      </c>
      <c r="K65" s="360">
        <v>0.46568472133900002</v>
      </c>
    </row>
    <row r="66" spans="1:11" ht="14.4" customHeight="1" thickBot="1" x14ac:dyDescent="0.35">
      <c r="A66" s="371" t="s">
        <v>297</v>
      </c>
      <c r="B66" s="349">
        <v>229.88998615805701</v>
      </c>
      <c r="C66" s="349">
        <v>231.36285000000001</v>
      </c>
      <c r="D66" s="350">
        <v>1.4728638419419999</v>
      </c>
      <c r="E66" s="351">
        <v>1.0064068203509999</v>
      </c>
      <c r="F66" s="349">
        <v>198.86782805192601</v>
      </c>
      <c r="G66" s="350">
        <v>149.15087103894501</v>
      </c>
      <c r="H66" s="352">
        <v>1.8754999999999999</v>
      </c>
      <c r="I66" s="349">
        <v>32.889090000000003</v>
      </c>
      <c r="J66" s="350">
        <v>-116.261781038945</v>
      </c>
      <c r="K66" s="353">
        <v>0.165381652337</v>
      </c>
    </row>
    <row r="67" spans="1:11" ht="14.4" customHeight="1" thickBot="1" x14ac:dyDescent="0.35">
      <c r="A67" s="371" t="s">
        <v>298</v>
      </c>
      <c r="B67" s="349">
        <v>4.9406564584124654E-324</v>
      </c>
      <c r="C67" s="349">
        <v>4.9406564584124654E-324</v>
      </c>
      <c r="D67" s="350">
        <v>0</v>
      </c>
      <c r="E67" s="351">
        <v>1</v>
      </c>
      <c r="F67" s="349">
        <v>4.9406564584124654E-324</v>
      </c>
      <c r="G67" s="350">
        <v>0</v>
      </c>
      <c r="H67" s="352">
        <v>4.9406564584124654E-324</v>
      </c>
      <c r="I67" s="349">
        <v>17.553999999999998</v>
      </c>
      <c r="J67" s="350">
        <v>17.553999999999998</v>
      </c>
      <c r="K67" s="359" t="s">
        <v>242</v>
      </c>
    </row>
    <row r="68" spans="1:11" ht="14.4" customHeight="1" thickBot="1" x14ac:dyDescent="0.35">
      <c r="A68" s="371" t="s">
        <v>299</v>
      </c>
      <c r="B68" s="349">
        <v>13.235939203048</v>
      </c>
      <c r="C68" s="349">
        <v>14.569800000000001</v>
      </c>
      <c r="D68" s="350">
        <v>1.3338607969509999</v>
      </c>
      <c r="E68" s="351">
        <v>1.100775681762</v>
      </c>
      <c r="F68" s="349">
        <v>12.364264448251999</v>
      </c>
      <c r="G68" s="350">
        <v>9.2731983361889991</v>
      </c>
      <c r="H68" s="352">
        <v>4.9406564584124654E-324</v>
      </c>
      <c r="I68" s="349">
        <v>32.637999999999998</v>
      </c>
      <c r="J68" s="350">
        <v>23.364801663809999</v>
      </c>
      <c r="K68" s="353">
        <v>2.6397041357850002</v>
      </c>
    </row>
    <row r="69" spans="1:11" ht="14.4" customHeight="1" thickBot="1" x14ac:dyDescent="0.35">
      <c r="A69" s="371" t="s">
        <v>300</v>
      </c>
      <c r="B69" s="349">
        <v>55.000076688381</v>
      </c>
      <c r="C69" s="349">
        <v>51.782589999999999</v>
      </c>
      <c r="D69" s="350">
        <v>-3.2174866883809998</v>
      </c>
      <c r="E69" s="351">
        <v>0.94150032359699998</v>
      </c>
      <c r="F69" s="349">
        <v>142.98846834685099</v>
      </c>
      <c r="G69" s="350">
        <v>107.241351260139</v>
      </c>
      <c r="H69" s="352">
        <v>0.43559999999999999</v>
      </c>
      <c r="I69" s="349">
        <v>88.413759999999996</v>
      </c>
      <c r="J69" s="350">
        <v>-18.827591260138</v>
      </c>
      <c r="K69" s="353">
        <v>0.61832790449499997</v>
      </c>
    </row>
    <row r="70" spans="1:11" ht="14.4" customHeight="1" thickBot="1" x14ac:dyDescent="0.35">
      <c r="A70" s="371" t="s">
        <v>301</v>
      </c>
      <c r="B70" s="349">
        <v>73.999915544378993</v>
      </c>
      <c r="C70" s="349">
        <v>47.73977</v>
      </c>
      <c r="D70" s="350">
        <v>-26.260145544379</v>
      </c>
      <c r="E70" s="351">
        <v>0.64513276331199998</v>
      </c>
      <c r="F70" s="349">
        <v>71.994689309809999</v>
      </c>
      <c r="G70" s="350">
        <v>53.996016982356998</v>
      </c>
      <c r="H70" s="352">
        <v>0.90207000000000004</v>
      </c>
      <c r="I70" s="349">
        <v>26.987079999999999</v>
      </c>
      <c r="J70" s="350">
        <v>-27.008936982357</v>
      </c>
      <c r="K70" s="353">
        <v>0.37484820420300002</v>
      </c>
    </row>
    <row r="71" spans="1:11" ht="14.4" customHeight="1" thickBot="1" x14ac:dyDescent="0.35">
      <c r="A71" s="373" t="s">
        <v>55</v>
      </c>
      <c r="B71" s="354">
        <v>91.000074520778995</v>
      </c>
      <c r="C71" s="354">
        <v>122.34099999999999</v>
      </c>
      <c r="D71" s="355">
        <v>31.340925479220001</v>
      </c>
      <c r="E71" s="356">
        <v>1.3444054924590001</v>
      </c>
      <c r="F71" s="354">
        <v>0</v>
      </c>
      <c r="G71" s="355">
        <v>0</v>
      </c>
      <c r="H71" s="357">
        <v>2.024</v>
      </c>
      <c r="I71" s="354">
        <v>38.046999999999997</v>
      </c>
      <c r="J71" s="355">
        <v>38.046999999999997</v>
      </c>
      <c r="K71" s="358" t="s">
        <v>236</v>
      </c>
    </row>
    <row r="72" spans="1:11" ht="14.4" customHeight="1" thickBot="1" x14ac:dyDescent="0.35">
      <c r="A72" s="370" t="s">
        <v>302</v>
      </c>
      <c r="B72" s="354">
        <v>91.000074520778995</v>
      </c>
      <c r="C72" s="354">
        <v>93.754000000000005</v>
      </c>
      <c r="D72" s="355">
        <v>2.7539254792199999</v>
      </c>
      <c r="E72" s="356">
        <v>1.030262892571</v>
      </c>
      <c r="F72" s="354">
        <v>0</v>
      </c>
      <c r="G72" s="355">
        <v>0</v>
      </c>
      <c r="H72" s="357">
        <v>2.024</v>
      </c>
      <c r="I72" s="354">
        <v>38.046999999999997</v>
      </c>
      <c r="J72" s="355">
        <v>38.046999999999997</v>
      </c>
      <c r="K72" s="358" t="s">
        <v>236</v>
      </c>
    </row>
    <row r="73" spans="1:11" ht="14.4" customHeight="1" thickBot="1" x14ac:dyDescent="0.35">
      <c r="A73" s="371" t="s">
        <v>303</v>
      </c>
      <c r="B73" s="349">
        <v>91.000074520778995</v>
      </c>
      <c r="C73" s="349">
        <v>60.933999999999997</v>
      </c>
      <c r="D73" s="350">
        <v>-30.066074520779001</v>
      </c>
      <c r="E73" s="351">
        <v>0.66960384725900002</v>
      </c>
      <c r="F73" s="349">
        <v>0</v>
      </c>
      <c r="G73" s="350">
        <v>0</v>
      </c>
      <c r="H73" s="352">
        <v>0.48399999999999999</v>
      </c>
      <c r="I73" s="349">
        <v>30.347000000000001</v>
      </c>
      <c r="J73" s="350">
        <v>30.347000000000001</v>
      </c>
      <c r="K73" s="359" t="s">
        <v>236</v>
      </c>
    </row>
    <row r="74" spans="1:11" ht="14.4" customHeight="1" thickBot="1" x14ac:dyDescent="0.35">
      <c r="A74" s="371" t="s">
        <v>304</v>
      </c>
      <c r="B74" s="349">
        <v>4.9406564584124654E-324</v>
      </c>
      <c r="C74" s="349">
        <v>32.82</v>
      </c>
      <c r="D74" s="350">
        <v>32.82</v>
      </c>
      <c r="E74" s="361" t="s">
        <v>242</v>
      </c>
      <c r="F74" s="349">
        <v>0</v>
      </c>
      <c r="G74" s="350">
        <v>0</v>
      </c>
      <c r="H74" s="352">
        <v>1.54</v>
      </c>
      <c r="I74" s="349">
        <v>7.7</v>
      </c>
      <c r="J74" s="350">
        <v>7.7</v>
      </c>
      <c r="K74" s="359" t="s">
        <v>236</v>
      </c>
    </row>
    <row r="75" spans="1:11" ht="14.4" customHeight="1" thickBot="1" x14ac:dyDescent="0.35">
      <c r="A75" s="370" t="s">
        <v>305</v>
      </c>
      <c r="B75" s="354">
        <v>4.9406564584124654E-324</v>
      </c>
      <c r="C75" s="354">
        <v>28.587</v>
      </c>
      <c r="D75" s="355">
        <v>28.587</v>
      </c>
      <c r="E75" s="362" t="s">
        <v>242</v>
      </c>
      <c r="F75" s="354">
        <v>0</v>
      </c>
      <c r="G75" s="355">
        <v>0</v>
      </c>
      <c r="H75" s="357">
        <v>4.9406564584124654E-324</v>
      </c>
      <c r="I75" s="354">
        <v>4.4465908125712189E-323</v>
      </c>
      <c r="J75" s="355">
        <v>4.4465908125712189E-323</v>
      </c>
      <c r="K75" s="358" t="s">
        <v>236</v>
      </c>
    </row>
    <row r="76" spans="1:11" ht="14.4" customHeight="1" thickBot="1" x14ac:dyDescent="0.35">
      <c r="A76" s="371" t="s">
        <v>306</v>
      </c>
      <c r="B76" s="349">
        <v>4.9406564584124654E-324</v>
      </c>
      <c r="C76" s="349">
        <v>28.587</v>
      </c>
      <c r="D76" s="350">
        <v>28.587</v>
      </c>
      <c r="E76" s="361" t="s">
        <v>242</v>
      </c>
      <c r="F76" s="349">
        <v>0</v>
      </c>
      <c r="G76" s="350">
        <v>0</v>
      </c>
      <c r="H76" s="352">
        <v>4.9406564584124654E-324</v>
      </c>
      <c r="I76" s="349">
        <v>4.4465908125712189E-323</v>
      </c>
      <c r="J76" s="350">
        <v>4.4465908125712189E-323</v>
      </c>
      <c r="K76" s="359" t="s">
        <v>236</v>
      </c>
    </row>
    <row r="77" spans="1:11" ht="14.4" customHeight="1" thickBot="1" x14ac:dyDescent="0.35">
      <c r="A77" s="369" t="s">
        <v>56</v>
      </c>
      <c r="B77" s="349">
        <v>1506.48554929276</v>
      </c>
      <c r="C77" s="349">
        <v>1632.09503</v>
      </c>
      <c r="D77" s="350">
        <v>125.609480707242</v>
      </c>
      <c r="E77" s="351">
        <v>1.083379147424</v>
      </c>
      <c r="F77" s="349">
        <v>1570.9906116002301</v>
      </c>
      <c r="G77" s="350">
        <v>1178.24295870017</v>
      </c>
      <c r="H77" s="352">
        <v>125.04665</v>
      </c>
      <c r="I77" s="349">
        <v>1298.4780699999999</v>
      </c>
      <c r="J77" s="350">
        <v>120.23511129982801</v>
      </c>
      <c r="K77" s="353">
        <v>0.82653458296399995</v>
      </c>
    </row>
    <row r="78" spans="1:11" ht="14.4" customHeight="1" thickBot="1" x14ac:dyDescent="0.35">
      <c r="A78" s="370" t="s">
        <v>307</v>
      </c>
      <c r="B78" s="354">
        <v>115.000073075712</v>
      </c>
      <c r="C78" s="354">
        <v>115.4395</v>
      </c>
      <c r="D78" s="355">
        <v>0.43942692428699998</v>
      </c>
      <c r="E78" s="356">
        <v>1.0038211012610001</v>
      </c>
      <c r="F78" s="354">
        <v>110.73574608285099</v>
      </c>
      <c r="G78" s="355">
        <v>83.051809562138004</v>
      </c>
      <c r="H78" s="357">
        <v>6.9630000000000001</v>
      </c>
      <c r="I78" s="354">
        <v>83.471000000000004</v>
      </c>
      <c r="J78" s="355">
        <v>0.41919043786100002</v>
      </c>
      <c r="K78" s="360">
        <v>0.75378550244700004</v>
      </c>
    </row>
    <row r="79" spans="1:11" ht="14.4" customHeight="1" thickBot="1" x14ac:dyDescent="0.35">
      <c r="A79" s="371" t="s">
        <v>308</v>
      </c>
      <c r="B79" s="349">
        <v>115.000073075712</v>
      </c>
      <c r="C79" s="349">
        <v>115.4395</v>
      </c>
      <c r="D79" s="350">
        <v>0.43942692428699998</v>
      </c>
      <c r="E79" s="351">
        <v>1.0038211012610001</v>
      </c>
      <c r="F79" s="349">
        <v>110.73574608285099</v>
      </c>
      <c r="G79" s="350">
        <v>83.051809562138004</v>
      </c>
      <c r="H79" s="352">
        <v>6.9630000000000001</v>
      </c>
      <c r="I79" s="349">
        <v>83.471000000000004</v>
      </c>
      <c r="J79" s="350">
        <v>0.41919043786100002</v>
      </c>
      <c r="K79" s="353">
        <v>0.75378550244700004</v>
      </c>
    </row>
    <row r="80" spans="1:11" ht="14.4" customHeight="1" thickBot="1" x14ac:dyDescent="0.35">
      <c r="A80" s="370" t="s">
        <v>309</v>
      </c>
      <c r="B80" s="354">
        <v>45.747957245461997</v>
      </c>
      <c r="C80" s="354">
        <v>54.936259999999997</v>
      </c>
      <c r="D80" s="355">
        <v>9.1883027545370002</v>
      </c>
      <c r="E80" s="356">
        <v>1.200846186535</v>
      </c>
      <c r="F80" s="354">
        <v>44.961306750589998</v>
      </c>
      <c r="G80" s="355">
        <v>33.720980062941997</v>
      </c>
      <c r="H80" s="357">
        <v>4.9869399999999997</v>
      </c>
      <c r="I80" s="354">
        <v>33.23901</v>
      </c>
      <c r="J80" s="355">
        <v>-0.48197006294200001</v>
      </c>
      <c r="K80" s="360">
        <v>0.73928033685399996</v>
      </c>
    </row>
    <row r="81" spans="1:11" ht="14.4" customHeight="1" thickBot="1" x14ac:dyDescent="0.35">
      <c r="A81" s="371" t="s">
        <v>310</v>
      </c>
      <c r="B81" s="349">
        <v>6.7479595936969998</v>
      </c>
      <c r="C81" s="349">
        <v>2.6621000000000001</v>
      </c>
      <c r="D81" s="350">
        <v>-4.0858595936970001</v>
      </c>
      <c r="E81" s="351">
        <v>0.394504436939</v>
      </c>
      <c r="F81" s="349">
        <v>3.0738941555169998</v>
      </c>
      <c r="G81" s="350">
        <v>2.3054206166369999</v>
      </c>
      <c r="H81" s="352">
        <v>0.21190000000000001</v>
      </c>
      <c r="I81" s="349">
        <v>2.2467000000000001</v>
      </c>
      <c r="J81" s="350">
        <v>-5.8720616636999998E-2</v>
      </c>
      <c r="K81" s="353">
        <v>0.73089699460400004</v>
      </c>
    </row>
    <row r="82" spans="1:11" ht="14.4" customHeight="1" thickBot="1" x14ac:dyDescent="0.35">
      <c r="A82" s="371" t="s">
        <v>311</v>
      </c>
      <c r="B82" s="349">
        <v>38.999997651763998</v>
      </c>
      <c r="C82" s="349">
        <v>52.274160000000002</v>
      </c>
      <c r="D82" s="350">
        <v>13.274162348235</v>
      </c>
      <c r="E82" s="351">
        <v>1.3403631576270001</v>
      </c>
      <c r="F82" s="349">
        <v>41.887412595073002</v>
      </c>
      <c r="G82" s="350">
        <v>31.415559446304002</v>
      </c>
      <c r="H82" s="352">
        <v>4.7750399999999997</v>
      </c>
      <c r="I82" s="349">
        <v>30.99231</v>
      </c>
      <c r="J82" s="350">
        <v>-0.42324944630400002</v>
      </c>
      <c r="K82" s="353">
        <v>0.73989554570000005</v>
      </c>
    </row>
    <row r="83" spans="1:11" ht="14.4" customHeight="1" thickBot="1" x14ac:dyDescent="0.35">
      <c r="A83" s="370" t="s">
        <v>312</v>
      </c>
      <c r="B83" s="354">
        <v>28.374238291554001</v>
      </c>
      <c r="C83" s="354">
        <v>32.071800000000003</v>
      </c>
      <c r="D83" s="355">
        <v>3.6975617084449999</v>
      </c>
      <c r="E83" s="356">
        <v>1.1303140429859999</v>
      </c>
      <c r="F83" s="354">
        <v>31.567980483701</v>
      </c>
      <c r="G83" s="355">
        <v>23.675985362776</v>
      </c>
      <c r="H83" s="357">
        <v>5.6047200000000004</v>
      </c>
      <c r="I83" s="354">
        <v>42.141080000000002</v>
      </c>
      <c r="J83" s="355">
        <v>18.465094637223</v>
      </c>
      <c r="K83" s="360">
        <v>1.3349311344679999</v>
      </c>
    </row>
    <row r="84" spans="1:11" ht="14.4" customHeight="1" thickBot="1" x14ac:dyDescent="0.35">
      <c r="A84" s="371" t="s">
        <v>313</v>
      </c>
      <c r="B84" s="349">
        <v>4.374239736621</v>
      </c>
      <c r="C84" s="349">
        <v>3.375</v>
      </c>
      <c r="D84" s="350">
        <v>-0.99923973662099996</v>
      </c>
      <c r="E84" s="351">
        <v>0.77156264933100005</v>
      </c>
      <c r="F84" s="349">
        <v>3.6898498557289998</v>
      </c>
      <c r="G84" s="350">
        <v>2.767387391797</v>
      </c>
      <c r="H84" s="352">
        <v>4.9406564584124654E-324</v>
      </c>
      <c r="I84" s="349">
        <v>2.4300000000000002</v>
      </c>
      <c r="J84" s="350">
        <v>-0.337387391797</v>
      </c>
      <c r="K84" s="353">
        <v>0.65856338198300002</v>
      </c>
    </row>
    <row r="85" spans="1:11" ht="14.4" customHeight="1" thickBot="1" x14ac:dyDescent="0.35">
      <c r="A85" s="371" t="s">
        <v>314</v>
      </c>
      <c r="B85" s="349">
        <v>23.999998554931999</v>
      </c>
      <c r="C85" s="349">
        <v>28.6968</v>
      </c>
      <c r="D85" s="350">
        <v>4.6968014450669999</v>
      </c>
      <c r="E85" s="351">
        <v>1.1957000719940001</v>
      </c>
      <c r="F85" s="349">
        <v>27.878130627971</v>
      </c>
      <c r="G85" s="350">
        <v>20.908597970978001</v>
      </c>
      <c r="H85" s="352">
        <v>5.6047200000000004</v>
      </c>
      <c r="I85" s="349">
        <v>39.711080000000003</v>
      </c>
      <c r="J85" s="350">
        <v>18.802482029021</v>
      </c>
      <c r="K85" s="353">
        <v>1.424452755815</v>
      </c>
    </row>
    <row r="86" spans="1:11" ht="14.4" customHeight="1" thickBot="1" x14ac:dyDescent="0.35">
      <c r="A86" s="370" t="s">
        <v>315</v>
      </c>
      <c r="B86" s="354">
        <v>1103.0125735863301</v>
      </c>
      <c r="C86" s="354">
        <v>1166.4944599999999</v>
      </c>
      <c r="D86" s="355">
        <v>63.481886413665997</v>
      </c>
      <c r="E86" s="356">
        <v>1.0575531847349999</v>
      </c>
      <c r="F86" s="354">
        <v>1136.3666866584199</v>
      </c>
      <c r="G86" s="355">
        <v>852.27501499381503</v>
      </c>
      <c r="H86" s="357">
        <v>98.087670000000003</v>
      </c>
      <c r="I86" s="354">
        <v>887.93634999999995</v>
      </c>
      <c r="J86" s="355">
        <v>35.661335006184999</v>
      </c>
      <c r="K86" s="360">
        <v>0.781381890568</v>
      </c>
    </row>
    <row r="87" spans="1:11" ht="14.4" customHeight="1" thickBot="1" x14ac:dyDescent="0.35">
      <c r="A87" s="371" t="s">
        <v>316</v>
      </c>
      <c r="B87" s="349">
        <v>999.99989978884605</v>
      </c>
      <c r="C87" s="349">
        <v>1047.1552799999999</v>
      </c>
      <c r="D87" s="350">
        <v>47.155380211153997</v>
      </c>
      <c r="E87" s="351">
        <v>1.047155384936</v>
      </c>
      <c r="F87" s="349">
        <v>1017.00103268193</v>
      </c>
      <c r="G87" s="350">
        <v>762.75077451144796</v>
      </c>
      <c r="H87" s="352">
        <v>87.416899999999998</v>
      </c>
      <c r="I87" s="349">
        <v>796.21547999999996</v>
      </c>
      <c r="J87" s="350">
        <v>33.464705488551999</v>
      </c>
      <c r="K87" s="353">
        <v>0.782905281718</v>
      </c>
    </row>
    <row r="88" spans="1:11" ht="14.4" customHeight="1" thickBot="1" x14ac:dyDescent="0.35">
      <c r="A88" s="371" t="s">
        <v>317</v>
      </c>
      <c r="B88" s="349">
        <v>0.74423995518800001</v>
      </c>
      <c r="C88" s="349">
        <v>0.3</v>
      </c>
      <c r="D88" s="350">
        <v>-0.44423995518800002</v>
      </c>
      <c r="E88" s="351">
        <v>0.403095799827</v>
      </c>
      <c r="F88" s="349">
        <v>0.29761266803899999</v>
      </c>
      <c r="G88" s="350">
        <v>0.223209501029</v>
      </c>
      <c r="H88" s="352">
        <v>4.9406564584124654E-324</v>
      </c>
      <c r="I88" s="349">
        <v>4.4465908125712189E-323</v>
      </c>
      <c r="J88" s="350">
        <v>-0.223209501029</v>
      </c>
      <c r="K88" s="353">
        <v>1.4821969375237396E-322</v>
      </c>
    </row>
    <row r="89" spans="1:11" ht="14.4" customHeight="1" thickBot="1" x14ac:dyDescent="0.35">
      <c r="A89" s="371" t="s">
        <v>318</v>
      </c>
      <c r="B89" s="349">
        <v>102.268433842299</v>
      </c>
      <c r="C89" s="349">
        <v>119.03918</v>
      </c>
      <c r="D89" s="350">
        <v>16.770746157701002</v>
      </c>
      <c r="E89" s="351">
        <v>1.1639875133269999</v>
      </c>
      <c r="F89" s="349">
        <v>119.06804130845001</v>
      </c>
      <c r="G89" s="350">
        <v>89.301030981336993</v>
      </c>
      <c r="H89" s="352">
        <v>10.670769999999999</v>
      </c>
      <c r="I89" s="349">
        <v>91.720870000000005</v>
      </c>
      <c r="J89" s="350">
        <v>2.419839018662</v>
      </c>
      <c r="K89" s="353">
        <v>0.77032316137900003</v>
      </c>
    </row>
    <row r="90" spans="1:11" ht="14.4" customHeight="1" thickBot="1" x14ac:dyDescent="0.35">
      <c r="A90" s="370" t="s">
        <v>319</v>
      </c>
      <c r="B90" s="354">
        <v>214.35070709369501</v>
      </c>
      <c r="C90" s="354">
        <v>263.00700999999998</v>
      </c>
      <c r="D90" s="355">
        <v>48.656302906303999</v>
      </c>
      <c r="E90" s="356">
        <v>1.2269938996980001</v>
      </c>
      <c r="F90" s="354">
        <v>247.358891624666</v>
      </c>
      <c r="G90" s="355">
        <v>185.5191687185</v>
      </c>
      <c r="H90" s="357">
        <v>9.4043200000000002</v>
      </c>
      <c r="I90" s="354">
        <v>251.69063</v>
      </c>
      <c r="J90" s="355">
        <v>66.171461281500001</v>
      </c>
      <c r="K90" s="360">
        <v>1.01751195741</v>
      </c>
    </row>
    <row r="91" spans="1:11" ht="14.4" customHeight="1" thickBot="1" x14ac:dyDescent="0.35">
      <c r="A91" s="371" t="s">
        <v>320</v>
      </c>
      <c r="B91" s="349">
        <v>4.9406564584124654E-324</v>
      </c>
      <c r="C91" s="349">
        <v>4.9406564584124654E-324</v>
      </c>
      <c r="D91" s="350">
        <v>0</v>
      </c>
      <c r="E91" s="351">
        <v>1</v>
      </c>
      <c r="F91" s="349">
        <v>1.001306779394</v>
      </c>
      <c r="G91" s="350">
        <v>0.75098008454499998</v>
      </c>
      <c r="H91" s="352">
        <v>4.9406564584124654E-324</v>
      </c>
      <c r="I91" s="349">
        <v>27.582999999999998</v>
      </c>
      <c r="J91" s="350">
        <v>26.832019915454001</v>
      </c>
      <c r="K91" s="353">
        <v>27.547002145225999</v>
      </c>
    </row>
    <row r="92" spans="1:11" ht="14.4" customHeight="1" thickBot="1" x14ac:dyDescent="0.35">
      <c r="A92" s="371" t="s">
        <v>321</v>
      </c>
      <c r="B92" s="349">
        <v>177.74194929795101</v>
      </c>
      <c r="C92" s="349">
        <v>203.73484999999999</v>
      </c>
      <c r="D92" s="350">
        <v>25.992900702048999</v>
      </c>
      <c r="E92" s="351">
        <v>1.146239538863</v>
      </c>
      <c r="F92" s="349">
        <v>187.81882032903999</v>
      </c>
      <c r="G92" s="350">
        <v>140.86411524677999</v>
      </c>
      <c r="H92" s="352">
        <v>5.3289999999999997</v>
      </c>
      <c r="I92" s="349">
        <v>175.83634000000001</v>
      </c>
      <c r="J92" s="350">
        <v>34.972224753219002</v>
      </c>
      <c r="K92" s="353">
        <v>0.936201918912</v>
      </c>
    </row>
    <row r="93" spans="1:11" ht="14.4" customHeight="1" thickBot="1" x14ac:dyDescent="0.35">
      <c r="A93" s="371" t="s">
        <v>322</v>
      </c>
      <c r="B93" s="349">
        <v>14.000039157041</v>
      </c>
      <c r="C93" s="349">
        <v>14</v>
      </c>
      <c r="D93" s="350">
        <v>-3.9157041399562297E-5</v>
      </c>
      <c r="E93" s="351">
        <v>0.99999720307600004</v>
      </c>
      <c r="F93" s="349">
        <v>12.993297940901</v>
      </c>
      <c r="G93" s="350">
        <v>9.7449734556759999</v>
      </c>
      <c r="H93" s="352">
        <v>4.9406564584124654E-324</v>
      </c>
      <c r="I93" s="349">
        <v>8.0440000000000005</v>
      </c>
      <c r="J93" s="350">
        <v>-1.7009734556759999</v>
      </c>
      <c r="K93" s="353">
        <v>0.61908839746300004</v>
      </c>
    </row>
    <row r="94" spans="1:11" ht="14.4" customHeight="1" thickBot="1" x14ac:dyDescent="0.35">
      <c r="A94" s="371" t="s">
        <v>323</v>
      </c>
      <c r="B94" s="349">
        <v>4.9406564584124654E-324</v>
      </c>
      <c r="C94" s="349">
        <v>4.9406564584124654E-324</v>
      </c>
      <c r="D94" s="350">
        <v>0</v>
      </c>
      <c r="E94" s="351">
        <v>1</v>
      </c>
      <c r="F94" s="349">
        <v>4.9406564584124654E-324</v>
      </c>
      <c r="G94" s="350">
        <v>0</v>
      </c>
      <c r="H94" s="352">
        <v>4.9406564584124654E-324</v>
      </c>
      <c r="I94" s="349">
        <v>7.6247299999999996</v>
      </c>
      <c r="J94" s="350">
        <v>7.6247299999999996</v>
      </c>
      <c r="K94" s="359" t="s">
        <v>242</v>
      </c>
    </row>
    <row r="95" spans="1:11" ht="14.4" customHeight="1" thickBot="1" x14ac:dyDescent="0.35">
      <c r="A95" s="371" t="s">
        <v>324</v>
      </c>
      <c r="B95" s="349">
        <v>22.608718638702001</v>
      </c>
      <c r="C95" s="349">
        <v>45.27216</v>
      </c>
      <c r="D95" s="350">
        <v>22.663441361297</v>
      </c>
      <c r="E95" s="351">
        <v>2.0024204256529998</v>
      </c>
      <c r="F95" s="349">
        <v>45.545466575329002</v>
      </c>
      <c r="G95" s="350">
        <v>34.159099931497003</v>
      </c>
      <c r="H95" s="352">
        <v>4.0753199999999996</v>
      </c>
      <c r="I95" s="349">
        <v>32.602559999999997</v>
      </c>
      <c r="J95" s="350">
        <v>-1.5565399314970001</v>
      </c>
      <c r="K95" s="353">
        <v>0.71582448158800005</v>
      </c>
    </row>
    <row r="96" spans="1:11" ht="14.4" customHeight="1" thickBot="1" x14ac:dyDescent="0.35">
      <c r="A96" s="370" t="s">
        <v>325</v>
      </c>
      <c r="B96" s="354">
        <v>4.9406564584124654E-324</v>
      </c>
      <c r="C96" s="354">
        <v>0.14599999999999999</v>
      </c>
      <c r="D96" s="355">
        <v>0.14599999999999999</v>
      </c>
      <c r="E96" s="362" t="s">
        <v>242</v>
      </c>
      <c r="F96" s="354">
        <v>0</v>
      </c>
      <c r="G96" s="355">
        <v>0</v>
      </c>
      <c r="H96" s="357">
        <v>4.9406564584124654E-324</v>
      </c>
      <c r="I96" s="354">
        <v>4.4465908125712189E-323</v>
      </c>
      <c r="J96" s="355">
        <v>4.4465908125712189E-323</v>
      </c>
      <c r="K96" s="358" t="s">
        <v>236</v>
      </c>
    </row>
    <row r="97" spans="1:11" ht="14.4" customHeight="1" thickBot="1" x14ac:dyDescent="0.35">
      <c r="A97" s="371" t="s">
        <v>326</v>
      </c>
      <c r="B97" s="349">
        <v>4.9406564584124654E-324</v>
      </c>
      <c r="C97" s="349">
        <v>8.5999999999999993E-2</v>
      </c>
      <c r="D97" s="350">
        <v>8.5999999999999993E-2</v>
      </c>
      <c r="E97" s="361" t="s">
        <v>242</v>
      </c>
      <c r="F97" s="349">
        <v>0</v>
      </c>
      <c r="G97" s="350">
        <v>0</v>
      </c>
      <c r="H97" s="352">
        <v>4.9406564584124654E-324</v>
      </c>
      <c r="I97" s="349">
        <v>4.4465908125712189E-323</v>
      </c>
      <c r="J97" s="350">
        <v>4.4465908125712189E-323</v>
      </c>
      <c r="K97" s="359" t="s">
        <v>236</v>
      </c>
    </row>
    <row r="98" spans="1:11" ht="14.4" customHeight="1" thickBot="1" x14ac:dyDescent="0.35">
      <c r="A98" s="371" t="s">
        <v>327</v>
      </c>
      <c r="B98" s="349">
        <v>4.9406564584124654E-324</v>
      </c>
      <c r="C98" s="349">
        <v>0.06</v>
      </c>
      <c r="D98" s="350">
        <v>0.06</v>
      </c>
      <c r="E98" s="361" t="s">
        <v>242</v>
      </c>
      <c r="F98" s="349">
        <v>0</v>
      </c>
      <c r="G98" s="350">
        <v>0</v>
      </c>
      <c r="H98" s="352">
        <v>4.9406564584124654E-324</v>
      </c>
      <c r="I98" s="349">
        <v>4.4465908125712189E-323</v>
      </c>
      <c r="J98" s="350">
        <v>4.4465908125712189E-323</v>
      </c>
      <c r="K98" s="359" t="s">
        <v>236</v>
      </c>
    </row>
    <row r="99" spans="1:11" ht="14.4" customHeight="1" thickBot="1" x14ac:dyDescent="0.35">
      <c r="A99" s="368" t="s">
        <v>57</v>
      </c>
      <c r="B99" s="349">
        <v>42665.997431030803</v>
      </c>
      <c r="C99" s="349">
        <v>51268.681089999998</v>
      </c>
      <c r="D99" s="350">
        <v>8602.6836589692502</v>
      </c>
      <c r="E99" s="351">
        <v>1.201628560843</v>
      </c>
      <c r="F99" s="349">
        <v>48937.987299362103</v>
      </c>
      <c r="G99" s="350">
        <v>36703.490474521503</v>
      </c>
      <c r="H99" s="352">
        <v>4201.4190900000003</v>
      </c>
      <c r="I99" s="349">
        <v>39408.787149999996</v>
      </c>
      <c r="J99" s="350">
        <v>2705.2966754784602</v>
      </c>
      <c r="K99" s="353">
        <v>0.80528009680699997</v>
      </c>
    </row>
    <row r="100" spans="1:11" ht="14.4" customHeight="1" thickBot="1" x14ac:dyDescent="0.35">
      <c r="A100" s="373" t="s">
        <v>328</v>
      </c>
      <c r="B100" s="354">
        <v>31599.998057327499</v>
      </c>
      <c r="C100" s="354">
        <v>38136.050000000003</v>
      </c>
      <c r="D100" s="355">
        <v>6536.0519426725104</v>
      </c>
      <c r="E100" s="356">
        <v>1.2068370995090001</v>
      </c>
      <c r="F100" s="354">
        <v>36760.999995622296</v>
      </c>
      <c r="G100" s="355">
        <v>27570.749996716801</v>
      </c>
      <c r="H100" s="357">
        <v>3114.2370000000001</v>
      </c>
      <c r="I100" s="354">
        <v>29223.333999999999</v>
      </c>
      <c r="J100" s="355">
        <v>1652.58400328324</v>
      </c>
      <c r="K100" s="360">
        <v>0.79495481633999998</v>
      </c>
    </row>
    <row r="101" spans="1:11" ht="14.4" customHeight="1" thickBot="1" x14ac:dyDescent="0.35">
      <c r="A101" s="370" t="s">
        <v>329</v>
      </c>
      <c r="B101" s="354">
        <v>31501.998143228098</v>
      </c>
      <c r="C101" s="354">
        <v>35028.589</v>
      </c>
      <c r="D101" s="355">
        <v>3526.5908567718602</v>
      </c>
      <c r="E101" s="356">
        <v>1.111948164073</v>
      </c>
      <c r="F101" s="354">
        <v>35530.999995622398</v>
      </c>
      <c r="G101" s="355">
        <v>26648.249996716801</v>
      </c>
      <c r="H101" s="357">
        <v>2978.8049999999998</v>
      </c>
      <c r="I101" s="354">
        <v>27551.027999999998</v>
      </c>
      <c r="J101" s="355">
        <v>902.77800328318301</v>
      </c>
      <c r="K101" s="360">
        <v>0.77540817886799995</v>
      </c>
    </row>
    <row r="102" spans="1:11" ht="14.4" customHeight="1" thickBot="1" x14ac:dyDescent="0.35">
      <c r="A102" s="371" t="s">
        <v>330</v>
      </c>
      <c r="B102" s="349">
        <v>31501.998143228098</v>
      </c>
      <c r="C102" s="349">
        <v>35028.589</v>
      </c>
      <c r="D102" s="350">
        <v>3526.5908567718602</v>
      </c>
      <c r="E102" s="351">
        <v>1.111948164073</v>
      </c>
      <c r="F102" s="349">
        <v>35530.999995622398</v>
      </c>
      <c r="G102" s="350">
        <v>26648.249996716801</v>
      </c>
      <c r="H102" s="352">
        <v>2978.8049999999998</v>
      </c>
      <c r="I102" s="349">
        <v>27551.027999999998</v>
      </c>
      <c r="J102" s="350">
        <v>902.77800328318301</v>
      </c>
      <c r="K102" s="353">
        <v>0.77540817886799995</v>
      </c>
    </row>
    <row r="103" spans="1:11" ht="14.4" customHeight="1" thickBot="1" x14ac:dyDescent="0.35">
      <c r="A103" s="370" t="s">
        <v>331</v>
      </c>
      <c r="B103" s="354">
        <v>4.9406564584124654E-324</v>
      </c>
      <c r="C103" s="354">
        <v>3066.45</v>
      </c>
      <c r="D103" s="355">
        <v>3066.45</v>
      </c>
      <c r="E103" s="362" t="s">
        <v>242</v>
      </c>
      <c r="F103" s="354">
        <v>1229.99999999993</v>
      </c>
      <c r="G103" s="355">
        <v>922.49999999994895</v>
      </c>
      <c r="H103" s="357">
        <v>131.05000000000001</v>
      </c>
      <c r="I103" s="354">
        <v>1593.55</v>
      </c>
      <c r="J103" s="355">
        <v>671.050000000051</v>
      </c>
      <c r="K103" s="360">
        <v>1.2955691056909999</v>
      </c>
    </row>
    <row r="104" spans="1:11" ht="14.4" customHeight="1" thickBot="1" x14ac:dyDescent="0.35">
      <c r="A104" s="371" t="s">
        <v>332</v>
      </c>
      <c r="B104" s="349">
        <v>4.9406564584124654E-324</v>
      </c>
      <c r="C104" s="349">
        <v>3066.45</v>
      </c>
      <c r="D104" s="350">
        <v>3066.45</v>
      </c>
      <c r="E104" s="361" t="s">
        <v>242</v>
      </c>
      <c r="F104" s="349">
        <v>1229.99999999993</v>
      </c>
      <c r="G104" s="350">
        <v>922.49999999994895</v>
      </c>
      <c r="H104" s="352">
        <v>131.05000000000001</v>
      </c>
      <c r="I104" s="349">
        <v>1593.55</v>
      </c>
      <c r="J104" s="350">
        <v>671.050000000051</v>
      </c>
      <c r="K104" s="353">
        <v>1.2955691056909999</v>
      </c>
    </row>
    <row r="105" spans="1:11" ht="14.4" customHeight="1" thickBot="1" x14ac:dyDescent="0.35">
      <c r="A105" s="370" t="s">
        <v>333</v>
      </c>
      <c r="B105" s="354">
        <v>97.999914099310999</v>
      </c>
      <c r="C105" s="354">
        <v>41.011000000000003</v>
      </c>
      <c r="D105" s="355">
        <v>-56.988914099311003</v>
      </c>
      <c r="E105" s="356">
        <v>0.41847995864999998</v>
      </c>
      <c r="F105" s="354">
        <v>0</v>
      </c>
      <c r="G105" s="355">
        <v>0</v>
      </c>
      <c r="H105" s="357">
        <v>4.3819999999999997</v>
      </c>
      <c r="I105" s="354">
        <v>78.756</v>
      </c>
      <c r="J105" s="355">
        <v>78.756</v>
      </c>
      <c r="K105" s="358" t="s">
        <v>236</v>
      </c>
    </row>
    <row r="106" spans="1:11" ht="14.4" customHeight="1" thickBot="1" x14ac:dyDescent="0.35">
      <c r="A106" s="371" t="s">
        <v>334</v>
      </c>
      <c r="B106" s="349">
        <v>97.999914099310999</v>
      </c>
      <c r="C106" s="349">
        <v>41.011000000000003</v>
      </c>
      <c r="D106" s="350">
        <v>-56.988914099311003</v>
      </c>
      <c r="E106" s="351">
        <v>0.41847995864999998</v>
      </c>
      <c r="F106" s="349">
        <v>0</v>
      </c>
      <c r="G106" s="350">
        <v>0</v>
      </c>
      <c r="H106" s="352">
        <v>4.3819999999999997</v>
      </c>
      <c r="I106" s="349">
        <v>78.756</v>
      </c>
      <c r="J106" s="350">
        <v>78.756</v>
      </c>
      <c r="K106" s="359" t="s">
        <v>236</v>
      </c>
    </row>
    <row r="107" spans="1:11" ht="14.4" customHeight="1" thickBot="1" x14ac:dyDescent="0.35">
      <c r="A107" s="369" t="s">
        <v>335</v>
      </c>
      <c r="B107" s="349">
        <v>10748.9992327903</v>
      </c>
      <c r="C107" s="349">
        <v>12781.93585</v>
      </c>
      <c r="D107" s="350">
        <v>2032.93661720971</v>
      </c>
      <c r="E107" s="351">
        <v>1.189127989795</v>
      </c>
      <c r="F107" s="349">
        <v>11828.987303739699</v>
      </c>
      <c r="G107" s="350">
        <v>8871.7404778048094</v>
      </c>
      <c r="H107" s="352">
        <v>1057.3503900000001</v>
      </c>
      <c r="I107" s="349">
        <v>9909.1521900000007</v>
      </c>
      <c r="J107" s="350">
        <v>1037.4117121951899</v>
      </c>
      <c r="K107" s="353">
        <v>0.83770080528000002</v>
      </c>
    </row>
    <row r="108" spans="1:11" ht="14.4" customHeight="1" thickBot="1" x14ac:dyDescent="0.35">
      <c r="A108" s="370" t="s">
        <v>336</v>
      </c>
      <c r="B108" s="354">
        <v>2846.99970857884</v>
      </c>
      <c r="C108" s="354">
        <v>3428.5424800000001</v>
      </c>
      <c r="D108" s="355">
        <v>581.542771421157</v>
      </c>
      <c r="E108" s="356">
        <v>1.20426513205</v>
      </c>
      <c r="F108" s="354">
        <v>3130.9999759009502</v>
      </c>
      <c r="G108" s="355">
        <v>2348.24998192572</v>
      </c>
      <c r="H108" s="357">
        <v>279.88664999999997</v>
      </c>
      <c r="I108" s="354">
        <v>2623.0073200000002</v>
      </c>
      <c r="J108" s="355">
        <v>274.75733807428497</v>
      </c>
      <c r="K108" s="360">
        <v>0.83775386144599995</v>
      </c>
    </row>
    <row r="109" spans="1:11" ht="14.4" customHeight="1" thickBot="1" x14ac:dyDescent="0.35">
      <c r="A109" s="371" t="s">
        <v>337</v>
      </c>
      <c r="B109" s="349">
        <v>2846.99970857884</v>
      </c>
      <c r="C109" s="349">
        <v>3428.5424800000001</v>
      </c>
      <c r="D109" s="350">
        <v>581.542771421157</v>
      </c>
      <c r="E109" s="351">
        <v>1.20426513205</v>
      </c>
      <c r="F109" s="349">
        <v>3130.9999759009502</v>
      </c>
      <c r="G109" s="350">
        <v>2348.24998192572</v>
      </c>
      <c r="H109" s="352">
        <v>279.88664999999997</v>
      </c>
      <c r="I109" s="349">
        <v>2623.0073200000002</v>
      </c>
      <c r="J109" s="350">
        <v>274.75733807428497</v>
      </c>
      <c r="K109" s="353">
        <v>0.83775386144599995</v>
      </c>
    </row>
    <row r="110" spans="1:11" ht="14.4" customHeight="1" thickBot="1" x14ac:dyDescent="0.35">
      <c r="A110" s="370" t="s">
        <v>338</v>
      </c>
      <c r="B110" s="354">
        <v>7901.9995242114401</v>
      </c>
      <c r="C110" s="354">
        <v>9353.3933699999998</v>
      </c>
      <c r="D110" s="355">
        <v>1451.3938457885599</v>
      </c>
      <c r="E110" s="356">
        <v>1.1836742512239999</v>
      </c>
      <c r="F110" s="354">
        <v>8697.9873278387895</v>
      </c>
      <c r="G110" s="355">
        <v>6523.4904958790903</v>
      </c>
      <c r="H110" s="357">
        <v>777.46374000000003</v>
      </c>
      <c r="I110" s="354">
        <v>7286.1448700000001</v>
      </c>
      <c r="J110" s="355">
        <v>762.65437412091001</v>
      </c>
      <c r="K110" s="360">
        <v>0.83768170674099995</v>
      </c>
    </row>
    <row r="111" spans="1:11" ht="14.4" customHeight="1" thickBot="1" x14ac:dyDescent="0.35">
      <c r="A111" s="371" t="s">
        <v>339</v>
      </c>
      <c r="B111" s="349">
        <v>7901.9995242114401</v>
      </c>
      <c r="C111" s="349">
        <v>9353.3933699999998</v>
      </c>
      <c r="D111" s="350">
        <v>1451.3938457885599</v>
      </c>
      <c r="E111" s="351">
        <v>1.1836742512239999</v>
      </c>
      <c r="F111" s="349">
        <v>8697.9873278387895</v>
      </c>
      <c r="G111" s="350">
        <v>6523.4904958790903</v>
      </c>
      <c r="H111" s="352">
        <v>777.46374000000003</v>
      </c>
      <c r="I111" s="349">
        <v>7286.1448700000001</v>
      </c>
      <c r="J111" s="350">
        <v>762.65437412091001</v>
      </c>
      <c r="K111" s="353">
        <v>0.83768170674099995</v>
      </c>
    </row>
    <row r="112" spans="1:11" ht="14.4" customHeight="1" thickBot="1" x14ac:dyDescent="0.35">
      <c r="A112" s="369" t="s">
        <v>340</v>
      </c>
      <c r="B112" s="349">
        <v>317.000140913054</v>
      </c>
      <c r="C112" s="349">
        <v>350.69524000000001</v>
      </c>
      <c r="D112" s="350">
        <v>33.695099086946001</v>
      </c>
      <c r="E112" s="351">
        <v>1.106293640721</v>
      </c>
      <c r="F112" s="349">
        <v>347.99999999998101</v>
      </c>
      <c r="G112" s="350">
        <v>260.99999999998602</v>
      </c>
      <c r="H112" s="352">
        <v>29.831700000000001</v>
      </c>
      <c r="I112" s="349">
        <v>276.30095999999998</v>
      </c>
      <c r="J112" s="350">
        <v>15.300960000013999</v>
      </c>
      <c r="K112" s="353">
        <v>0.79396827586200003</v>
      </c>
    </row>
    <row r="113" spans="1:11" ht="14.4" customHeight="1" thickBot="1" x14ac:dyDescent="0.35">
      <c r="A113" s="370" t="s">
        <v>341</v>
      </c>
      <c r="B113" s="354">
        <v>317.000140913054</v>
      </c>
      <c r="C113" s="354">
        <v>350.69524000000001</v>
      </c>
      <c r="D113" s="355">
        <v>33.695099086946001</v>
      </c>
      <c r="E113" s="356">
        <v>1.106293640721</v>
      </c>
      <c r="F113" s="354">
        <v>347.99999999998101</v>
      </c>
      <c r="G113" s="355">
        <v>260.99999999998602</v>
      </c>
      <c r="H113" s="357">
        <v>29.831700000000001</v>
      </c>
      <c r="I113" s="354">
        <v>276.30095999999998</v>
      </c>
      <c r="J113" s="355">
        <v>15.300960000013999</v>
      </c>
      <c r="K113" s="360">
        <v>0.79396827586200003</v>
      </c>
    </row>
    <row r="114" spans="1:11" ht="14.4" customHeight="1" thickBot="1" x14ac:dyDescent="0.35">
      <c r="A114" s="371" t="s">
        <v>342</v>
      </c>
      <c r="B114" s="349">
        <v>317.000140913054</v>
      </c>
      <c r="C114" s="349">
        <v>350.69524000000001</v>
      </c>
      <c r="D114" s="350">
        <v>33.695099086946001</v>
      </c>
      <c r="E114" s="351">
        <v>1.106293640721</v>
      </c>
      <c r="F114" s="349">
        <v>347.99999999998101</v>
      </c>
      <c r="G114" s="350">
        <v>260.99999999998602</v>
      </c>
      <c r="H114" s="352">
        <v>29.831700000000001</v>
      </c>
      <c r="I114" s="349">
        <v>276.30095999999998</v>
      </c>
      <c r="J114" s="350">
        <v>15.300960000013999</v>
      </c>
      <c r="K114" s="353">
        <v>0.79396827586200003</v>
      </c>
    </row>
    <row r="115" spans="1:11" ht="14.4" customHeight="1" thickBot="1" x14ac:dyDescent="0.35">
      <c r="A115" s="368" t="s">
        <v>343</v>
      </c>
      <c r="B115" s="349">
        <v>4.9406564584124654E-324</v>
      </c>
      <c r="C115" s="349">
        <v>1.18</v>
      </c>
      <c r="D115" s="350">
        <v>1.18</v>
      </c>
      <c r="E115" s="361" t="s">
        <v>242</v>
      </c>
      <c r="F115" s="349">
        <v>0</v>
      </c>
      <c r="G115" s="350">
        <v>0</v>
      </c>
      <c r="H115" s="352">
        <v>4.9406564584124654E-324</v>
      </c>
      <c r="I115" s="349">
        <v>4.4465908125712189E-323</v>
      </c>
      <c r="J115" s="350">
        <v>4.4465908125712189E-323</v>
      </c>
      <c r="K115" s="359" t="s">
        <v>236</v>
      </c>
    </row>
    <row r="116" spans="1:11" ht="14.4" customHeight="1" thickBot="1" x14ac:dyDescent="0.35">
      <c r="A116" s="369" t="s">
        <v>344</v>
      </c>
      <c r="B116" s="349">
        <v>4.9406564584124654E-324</v>
      </c>
      <c r="C116" s="349">
        <v>1.18</v>
      </c>
      <c r="D116" s="350">
        <v>1.18</v>
      </c>
      <c r="E116" s="361" t="s">
        <v>242</v>
      </c>
      <c r="F116" s="349">
        <v>0</v>
      </c>
      <c r="G116" s="350">
        <v>0</v>
      </c>
      <c r="H116" s="352">
        <v>4.9406564584124654E-324</v>
      </c>
      <c r="I116" s="349">
        <v>4.4465908125712189E-323</v>
      </c>
      <c r="J116" s="350">
        <v>4.4465908125712189E-323</v>
      </c>
      <c r="K116" s="359" t="s">
        <v>236</v>
      </c>
    </row>
    <row r="117" spans="1:11" ht="14.4" customHeight="1" thickBot="1" x14ac:dyDescent="0.35">
      <c r="A117" s="370" t="s">
        <v>345</v>
      </c>
      <c r="B117" s="354">
        <v>4.9406564584124654E-324</v>
      </c>
      <c r="C117" s="354">
        <v>1.18</v>
      </c>
      <c r="D117" s="355">
        <v>1.18</v>
      </c>
      <c r="E117" s="362" t="s">
        <v>242</v>
      </c>
      <c r="F117" s="354">
        <v>0</v>
      </c>
      <c r="G117" s="355">
        <v>0</v>
      </c>
      <c r="H117" s="357">
        <v>4.9406564584124654E-324</v>
      </c>
      <c r="I117" s="354">
        <v>4.4465908125712189E-323</v>
      </c>
      <c r="J117" s="355">
        <v>4.4465908125712189E-323</v>
      </c>
      <c r="K117" s="358" t="s">
        <v>236</v>
      </c>
    </row>
    <row r="118" spans="1:11" ht="14.4" customHeight="1" thickBot="1" x14ac:dyDescent="0.35">
      <c r="A118" s="371" t="s">
        <v>346</v>
      </c>
      <c r="B118" s="349">
        <v>4.9406564584124654E-324</v>
      </c>
      <c r="C118" s="349">
        <v>1.18</v>
      </c>
      <c r="D118" s="350">
        <v>1.18</v>
      </c>
      <c r="E118" s="361" t="s">
        <v>242</v>
      </c>
      <c r="F118" s="349">
        <v>0</v>
      </c>
      <c r="G118" s="350">
        <v>0</v>
      </c>
      <c r="H118" s="352">
        <v>4.9406564584124654E-324</v>
      </c>
      <c r="I118" s="349">
        <v>4.4465908125712189E-323</v>
      </c>
      <c r="J118" s="350">
        <v>4.4465908125712189E-323</v>
      </c>
      <c r="K118" s="359" t="s">
        <v>236</v>
      </c>
    </row>
    <row r="119" spans="1:11" ht="14.4" customHeight="1" thickBot="1" x14ac:dyDescent="0.35">
      <c r="A119" s="368" t="s">
        <v>347</v>
      </c>
      <c r="B119" s="349">
        <v>107.076953552772</v>
      </c>
      <c r="C119" s="349">
        <v>120.988</v>
      </c>
      <c r="D119" s="350">
        <v>13.911046447226999</v>
      </c>
      <c r="E119" s="351">
        <v>1.1299163450730001</v>
      </c>
      <c r="F119" s="349">
        <v>0</v>
      </c>
      <c r="G119" s="350">
        <v>0</v>
      </c>
      <c r="H119" s="352">
        <v>90.971999999999994</v>
      </c>
      <c r="I119" s="349">
        <v>176.625</v>
      </c>
      <c r="J119" s="350">
        <v>176.625</v>
      </c>
      <c r="K119" s="359" t="s">
        <v>236</v>
      </c>
    </row>
    <row r="120" spans="1:11" ht="14.4" customHeight="1" thickBot="1" x14ac:dyDescent="0.35">
      <c r="A120" s="369" t="s">
        <v>348</v>
      </c>
      <c r="B120" s="349">
        <v>4.9406564584124654E-324</v>
      </c>
      <c r="C120" s="349">
        <v>10.919</v>
      </c>
      <c r="D120" s="350">
        <v>10.919</v>
      </c>
      <c r="E120" s="361" t="s">
        <v>242</v>
      </c>
      <c r="F120" s="349">
        <v>0</v>
      </c>
      <c r="G120" s="350">
        <v>0</v>
      </c>
      <c r="H120" s="352">
        <v>83.129000000000005</v>
      </c>
      <c r="I120" s="349">
        <v>98.738</v>
      </c>
      <c r="J120" s="350">
        <v>98.738</v>
      </c>
      <c r="K120" s="359" t="s">
        <v>236</v>
      </c>
    </row>
    <row r="121" spans="1:11" ht="14.4" customHeight="1" thickBot="1" x14ac:dyDescent="0.35">
      <c r="A121" s="370" t="s">
        <v>349</v>
      </c>
      <c r="B121" s="354">
        <v>4.9406564584124654E-324</v>
      </c>
      <c r="C121" s="354">
        <v>10.919</v>
      </c>
      <c r="D121" s="355">
        <v>10.919</v>
      </c>
      <c r="E121" s="362" t="s">
        <v>242</v>
      </c>
      <c r="F121" s="354">
        <v>0</v>
      </c>
      <c r="G121" s="355">
        <v>0</v>
      </c>
      <c r="H121" s="357">
        <v>83.129000000000005</v>
      </c>
      <c r="I121" s="354">
        <v>98.738</v>
      </c>
      <c r="J121" s="355">
        <v>98.738</v>
      </c>
      <c r="K121" s="358" t="s">
        <v>236</v>
      </c>
    </row>
    <row r="122" spans="1:11" ht="14.4" customHeight="1" thickBot="1" x14ac:dyDescent="0.35">
      <c r="A122" s="371" t="s">
        <v>350</v>
      </c>
      <c r="B122" s="349">
        <v>4.9406564584124654E-324</v>
      </c>
      <c r="C122" s="349">
        <v>10.919</v>
      </c>
      <c r="D122" s="350">
        <v>10.919</v>
      </c>
      <c r="E122" s="361" t="s">
        <v>242</v>
      </c>
      <c r="F122" s="349">
        <v>0</v>
      </c>
      <c r="G122" s="350">
        <v>0</v>
      </c>
      <c r="H122" s="352">
        <v>83.129000000000005</v>
      </c>
      <c r="I122" s="349">
        <v>98.738</v>
      </c>
      <c r="J122" s="350">
        <v>98.738</v>
      </c>
      <c r="K122" s="359" t="s">
        <v>236</v>
      </c>
    </row>
    <row r="123" spans="1:11" ht="14.4" customHeight="1" thickBot="1" x14ac:dyDescent="0.35">
      <c r="A123" s="369" t="s">
        <v>351</v>
      </c>
      <c r="B123" s="349">
        <v>107.076953552772</v>
      </c>
      <c r="C123" s="349">
        <v>110.069</v>
      </c>
      <c r="D123" s="350">
        <v>2.9920464472270001</v>
      </c>
      <c r="E123" s="351">
        <v>1.027942954557</v>
      </c>
      <c r="F123" s="349">
        <v>0</v>
      </c>
      <c r="G123" s="350">
        <v>0</v>
      </c>
      <c r="H123" s="352">
        <v>7.843</v>
      </c>
      <c r="I123" s="349">
        <v>77.887</v>
      </c>
      <c r="J123" s="350">
        <v>77.887</v>
      </c>
      <c r="K123" s="359" t="s">
        <v>236</v>
      </c>
    </row>
    <row r="124" spans="1:11" ht="14.4" customHeight="1" thickBot="1" x14ac:dyDescent="0.35">
      <c r="A124" s="370" t="s">
        <v>352</v>
      </c>
      <c r="B124" s="354">
        <v>4.9406564584124654E-324</v>
      </c>
      <c r="C124" s="354">
        <v>90.468999999999994</v>
      </c>
      <c r="D124" s="355">
        <v>90.468999999999994</v>
      </c>
      <c r="E124" s="362" t="s">
        <v>242</v>
      </c>
      <c r="F124" s="354">
        <v>0</v>
      </c>
      <c r="G124" s="355">
        <v>0</v>
      </c>
      <c r="H124" s="357">
        <v>7.843</v>
      </c>
      <c r="I124" s="354">
        <v>47.097000000000001</v>
      </c>
      <c r="J124" s="355">
        <v>47.097000000000001</v>
      </c>
      <c r="K124" s="358" t="s">
        <v>236</v>
      </c>
    </row>
    <row r="125" spans="1:11" ht="14.4" customHeight="1" thickBot="1" x14ac:dyDescent="0.35">
      <c r="A125" s="371" t="s">
        <v>353</v>
      </c>
      <c r="B125" s="349">
        <v>4.9406564584124654E-324</v>
      </c>
      <c r="C125" s="349">
        <v>1.147</v>
      </c>
      <c r="D125" s="350">
        <v>1.147</v>
      </c>
      <c r="E125" s="361" t="s">
        <v>242</v>
      </c>
      <c r="F125" s="349">
        <v>0</v>
      </c>
      <c r="G125" s="350">
        <v>0</v>
      </c>
      <c r="H125" s="352">
        <v>4.9406564584124654E-324</v>
      </c>
      <c r="I125" s="349">
        <v>0.93500000000000005</v>
      </c>
      <c r="J125" s="350">
        <v>0.93500000000000005</v>
      </c>
      <c r="K125" s="359" t="s">
        <v>236</v>
      </c>
    </row>
    <row r="126" spans="1:11" ht="14.4" customHeight="1" thickBot="1" x14ac:dyDescent="0.35">
      <c r="A126" s="371" t="s">
        <v>354</v>
      </c>
      <c r="B126" s="349">
        <v>4.9406564584124654E-324</v>
      </c>
      <c r="C126" s="349">
        <v>28.573</v>
      </c>
      <c r="D126" s="350">
        <v>28.573</v>
      </c>
      <c r="E126" s="361" t="s">
        <v>242</v>
      </c>
      <c r="F126" s="349">
        <v>0</v>
      </c>
      <c r="G126" s="350">
        <v>0</v>
      </c>
      <c r="H126" s="352">
        <v>4.9406564584124654E-324</v>
      </c>
      <c r="I126" s="349">
        <v>18.649999999999999</v>
      </c>
      <c r="J126" s="350">
        <v>18.649999999999999</v>
      </c>
      <c r="K126" s="359" t="s">
        <v>236</v>
      </c>
    </row>
    <row r="127" spans="1:11" ht="14.4" customHeight="1" thickBot="1" x14ac:dyDescent="0.35">
      <c r="A127" s="371" t="s">
        <v>355</v>
      </c>
      <c r="B127" s="349">
        <v>4.9406564584124654E-324</v>
      </c>
      <c r="C127" s="349">
        <v>60.749000000000002</v>
      </c>
      <c r="D127" s="350">
        <v>60.749000000000002</v>
      </c>
      <c r="E127" s="361" t="s">
        <v>242</v>
      </c>
      <c r="F127" s="349">
        <v>0</v>
      </c>
      <c r="G127" s="350">
        <v>0</v>
      </c>
      <c r="H127" s="352">
        <v>7.843</v>
      </c>
      <c r="I127" s="349">
        <v>27.111999999999998</v>
      </c>
      <c r="J127" s="350">
        <v>27.111999999999998</v>
      </c>
      <c r="K127" s="359" t="s">
        <v>236</v>
      </c>
    </row>
    <row r="128" spans="1:11" ht="14.4" customHeight="1" thickBot="1" x14ac:dyDescent="0.35">
      <c r="A128" s="371" t="s">
        <v>356</v>
      </c>
      <c r="B128" s="349">
        <v>4.9406564584124654E-324</v>
      </c>
      <c r="C128" s="349">
        <v>4.9406564584124654E-324</v>
      </c>
      <c r="D128" s="350">
        <v>0</v>
      </c>
      <c r="E128" s="351">
        <v>1</v>
      </c>
      <c r="F128" s="349">
        <v>4.9406564584124654E-324</v>
      </c>
      <c r="G128" s="350">
        <v>0</v>
      </c>
      <c r="H128" s="352">
        <v>4.9406564584124654E-324</v>
      </c>
      <c r="I128" s="349">
        <v>0.39999999999899999</v>
      </c>
      <c r="J128" s="350">
        <v>0.39999999999899999</v>
      </c>
      <c r="K128" s="359" t="s">
        <v>242</v>
      </c>
    </row>
    <row r="129" spans="1:11" ht="14.4" customHeight="1" thickBot="1" x14ac:dyDescent="0.35">
      <c r="A129" s="370" t="s">
        <v>357</v>
      </c>
      <c r="B129" s="354">
        <v>4.9406564584124654E-324</v>
      </c>
      <c r="C129" s="354">
        <v>7.8</v>
      </c>
      <c r="D129" s="355">
        <v>7.8</v>
      </c>
      <c r="E129" s="362" t="s">
        <v>242</v>
      </c>
      <c r="F129" s="354">
        <v>0</v>
      </c>
      <c r="G129" s="355">
        <v>0</v>
      </c>
      <c r="H129" s="357">
        <v>4.9406564584124654E-324</v>
      </c>
      <c r="I129" s="354">
        <v>4.4465908125712189E-323</v>
      </c>
      <c r="J129" s="355">
        <v>4.4465908125712189E-323</v>
      </c>
      <c r="K129" s="358" t="s">
        <v>236</v>
      </c>
    </row>
    <row r="130" spans="1:11" ht="14.4" customHeight="1" thickBot="1" x14ac:dyDescent="0.35">
      <c r="A130" s="371" t="s">
        <v>358</v>
      </c>
      <c r="B130" s="349">
        <v>4.9406564584124654E-324</v>
      </c>
      <c r="C130" s="349">
        <v>7.8</v>
      </c>
      <c r="D130" s="350">
        <v>7.8</v>
      </c>
      <c r="E130" s="361" t="s">
        <v>242</v>
      </c>
      <c r="F130" s="349">
        <v>0</v>
      </c>
      <c r="G130" s="350">
        <v>0</v>
      </c>
      <c r="H130" s="352">
        <v>4.9406564584124654E-324</v>
      </c>
      <c r="I130" s="349">
        <v>4.4465908125712189E-323</v>
      </c>
      <c r="J130" s="350">
        <v>4.4465908125712189E-323</v>
      </c>
      <c r="K130" s="359" t="s">
        <v>236</v>
      </c>
    </row>
    <row r="131" spans="1:11" ht="14.4" customHeight="1" thickBot="1" x14ac:dyDescent="0.35">
      <c r="A131" s="374" t="s">
        <v>359</v>
      </c>
      <c r="B131" s="349">
        <v>4.9406564584124654E-324</v>
      </c>
      <c r="C131" s="349">
        <v>9.8000000000000007</v>
      </c>
      <c r="D131" s="350">
        <v>9.8000000000000007</v>
      </c>
      <c r="E131" s="361" t="s">
        <v>242</v>
      </c>
      <c r="F131" s="349">
        <v>0</v>
      </c>
      <c r="G131" s="350">
        <v>0</v>
      </c>
      <c r="H131" s="352">
        <v>4.9406564584124654E-324</v>
      </c>
      <c r="I131" s="349">
        <v>30.79</v>
      </c>
      <c r="J131" s="350">
        <v>30.79</v>
      </c>
      <c r="K131" s="359" t="s">
        <v>236</v>
      </c>
    </row>
    <row r="132" spans="1:11" ht="14.4" customHeight="1" thickBot="1" x14ac:dyDescent="0.35">
      <c r="A132" s="371" t="s">
        <v>360</v>
      </c>
      <c r="B132" s="349">
        <v>4.9406564584124654E-324</v>
      </c>
      <c r="C132" s="349">
        <v>9.8000000000000007</v>
      </c>
      <c r="D132" s="350">
        <v>9.8000000000000007</v>
      </c>
      <c r="E132" s="361" t="s">
        <v>242</v>
      </c>
      <c r="F132" s="349">
        <v>0</v>
      </c>
      <c r="G132" s="350">
        <v>0</v>
      </c>
      <c r="H132" s="352">
        <v>4.9406564584124654E-324</v>
      </c>
      <c r="I132" s="349">
        <v>30.79</v>
      </c>
      <c r="J132" s="350">
        <v>30.79</v>
      </c>
      <c r="K132" s="359" t="s">
        <v>236</v>
      </c>
    </row>
    <row r="133" spans="1:11" ht="14.4" customHeight="1" thickBot="1" x14ac:dyDescent="0.35">
      <c r="A133" s="370" t="s">
        <v>361</v>
      </c>
      <c r="B133" s="354">
        <v>4.9406564584124654E-324</v>
      </c>
      <c r="C133" s="354">
        <v>2</v>
      </c>
      <c r="D133" s="355">
        <v>2</v>
      </c>
      <c r="E133" s="362" t="s">
        <v>242</v>
      </c>
      <c r="F133" s="354">
        <v>0</v>
      </c>
      <c r="G133" s="355">
        <v>0</v>
      </c>
      <c r="H133" s="357">
        <v>4.9406564584124654E-324</v>
      </c>
      <c r="I133" s="354">
        <v>4.4465908125712189E-323</v>
      </c>
      <c r="J133" s="355">
        <v>4.4465908125712189E-323</v>
      </c>
      <c r="K133" s="358" t="s">
        <v>236</v>
      </c>
    </row>
    <row r="134" spans="1:11" ht="14.4" customHeight="1" thickBot="1" x14ac:dyDescent="0.35">
      <c r="A134" s="371" t="s">
        <v>362</v>
      </c>
      <c r="B134" s="349">
        <v>4.9406564584124654E-324</v>
      </c>
      <c r="C134" s="349">
        <v>2</v>
      </c>
      <c r="D134" s="350">
        <v>2</v>
      </c>
      <c r="E134" s="361" t="s">
        <v>242</v>
      </c>
      <c r="F134" s="349">
        <v>0</v>
      </c>
      <c r="G134" s="350">
        <v>0</v>
      </c>
      <c r="H134" s="352">
        <v>4.9406564584124654E-324</v>
      </c>
      <c r="I134" s="349">
        <v>4.4465908125712189E-323</v>
      </c>
      <c r="J134" s="350">
        <v>4.4465908125712189E-323</v>
      </c>
      <c r="K134" s="359" t="s">
        <v>236</v>
      </c>
    </row>
    <row r="135" spans="1:11" ht="14.4" customHeight="1" thickBot="1" x14ac:dyDescent="0.35">
      <c r="A135" s="368" t="s">
        <v>363</v>
      </c>
      <c r="B135" s="349">
        <v>3043.99957671725</v>
      </c>
      <c r="C135" s="349">
        <v>3012.0145499999999</v>
      </c>
      <c r="D135" s="350">
        <v>-31.985026717250001</v>
      </c>
      <c r="E135" s="351">
        <v>0.98949243391399999</v>
      </c>
      <c r="F135" s="349">
        <v>2048.99999999989</v>
      </c>
      <c r="G135" s="350">
        <v>1536.74999999992</v>
      </c>
      <c r="H135" s="352">
        <v>206.93899999999999</v>
      </c>
      <c r="I135" s="349">
        <v>1719.3520699999999</v>
      </c>
      <c r="J135" s="350">
        <v>182.60207000008401</v>
      </c>
      <c r="K135" s="353">
        <v>0.83911765251299997</v>
      </c>
    </row>
    <row r="136" spans="1:11" ht="14.4" customHeight="1" thickBot="1" x14ac:dyDescent="0.35">
      <c r="A136" s="369" t="s">
        <v>364</v>
      </c>
      <c r="B136" s="349">
        <v>3014.9995784633802</v>
      </c>
      <c r="C136" s="349">
        <v>2936.3589999999999</v>
      </c>
      <c r="D136" s="350">
        <v>-78.640578463373004</v>
      </c>
      <c r="E136" s="351">
        <v>0.97391688575099999</v>
      </c>
      <c r="F136" s="349">
        <v>2048.99999999989</v>
      </c>
      <c r="G136" s="350">
        <v>1536.74999999992</v>
      </c>
      <c r="H136" s="352">
        <v>206.93899999999999</v>
      </c>
      <c r="I136" s="349">
        <v>1601.953</v>
      </c>
      <c r="J136" s="350">
        <v>65.203000000082994</v>
      </c>
      <c r="K136" s="353">
        <v>0.78182186432400003</v>
      </c>
    </row>
    <row r="137" spans="1:11" ht="14.4" customHeight="1" thickBot="1" x14ac:dyDescent="0.35">
      <c r="A137" s="370" t="s">
        <v>365</v>
      </c>
      <c r="B137" s="354">
        <v>3014.9995784633802</v>
      </c>
      <c r="C137" s="354">
        <v>2936.3589999999999</v>
      </c>
      <c r="D137" s="355">
        <v>-78.640578463373004</v>
      </c>
      <c r="E137" s="356">
        <v>0.97391688575099999</v>
      </c>
      <c r="F137" s="354">
        <v>2048.99999999989</v>
      </c>
      <c r="G137" s="355">
        <v>1536.74999999992</v>
      </c>
      <c r="H137" s="357">
        <v>178.96600000000001</v>
      </c>
      <c r="I137" s="354">
        <v>1573.98</v>
      </c>
      <c r="J137" s="355">
        <v>37.230000000083002</v>
      </c>
      <c r="K137" s="360">
        <v>0.76816983894500002</v>
      </c>
    </row>
    <row r="138" spans="1:11" ht="14.4" customHeight="1" thickBot="1" x14ac:dyDescent="0.35">
      <c r="A138" s="371" t="s">
        <v>366</v>
      </c>
      <c r="B138" s="349">
        <v>110.00003337677001</v>
      </c>
      <c r="C138" s="349">
        <v>111.262</v>
      </c>
      <c r="D138" s="350">
        <v>1.2619666232290001</v>
      </c>
      <c r="E138" s="351">
        <v>1.0114724203659999</v>
      </c>
      <c r="F138" s="349">
        <v>80.999999999994998</v>
      </c>
      <c r="G138" s="350">
        <v>60.749999999996</v>
      </c>
      <c r="H138" s="352">
        <v>7.5460000000000003</v>
      </c>
      <c r="I138" s="349">
        <v>65.052000000000007</v>
      </c>
      <c r="J138" s="350">
        <v>4.3020000000029999</v>
      </c>
      <c r="K138" s="353">
        <v>0.80311111111099998</v>
      </c>
    </row>
    <row r="139" spans="1:11" ht="14.4" customHeight="1" thickBot="1" x14ac:dyDescent="0.35">
      <c r="A139" s="371" t="s">
        <v>367</v>
      </c>
      <c r="B139" s="349">
        <v>447.99981302541102</v>
      </c>
      <c r="C139" s="349">
        <v>376.53800000000001</v>
      </c>
      <c r="D139" s="350">
        <v>-71.461813025411004</v>
      </c>
      <c r="E139" s="351">
        <v>0.84048695792299999</v>
      </c>
      <c r="F139" s="349">
        <v>317.999999999983</v>
      </c>
      <c r="G139" s="350">
        <v>238.49999999998701</v>
      </c>
      <c r="H139" s="352">
        <v>29.87</v>
      </c>
      <c r="I139" s="349">
        <v>230.952</v>
      </c>
      <c r="J139" s="350">
        <v>-7.5479999999859997</v>
      </c>
      <c r="K139" s="353">
        <v>0.72626415094300001</v>
      </c>
    </row>
    <row r="140" spans="1:11" ht="14.4" customHeight="1" thickBot="1" x14ac:dyDescent="0.35">
      <c r="A140" s="371" t="s">
        <v>368</v>
      </c>
      <c r="B140" s="349">
        <v>10.999919337682</v>
      </c>
      <c r="C140" s="349">
        <v>11.951000000000001</v>
      </c>
      <c r="D140" s="350">
        <v>0.95108066231699995</v>
      </c>
      <c r="E140" s="351">
        <v>1.0864625124159999</v>
      </c>
      <c r="F140" s="349">
        <v>22.999999999998</v>
      </c>
      <c r="G140" s="350">
        <v>17.249999999999002</v>
      </c>
      <c r="H140" s="352">
        <v>1.885</v>
      </c>
      <c r="I140" s="349">
        <v>16.965</v>
      </c>
      <c r="J140" s="350">
        <v>-0.284999999999</v>
      </c>
      <c r="K140" s="353">
        <v>0.73760869565200005</v>
      </c>
    </row>
    <row r="141" spans="1:11" ht="14.4" customHeight="1" thickBot="1" x14ac:dyDescent="0.35">
      <c r="A141" s="371" t="s">
        <v>369</v>
      </c>
      <c r="B141" s="349">
        <v>1027.9998581029399</v>
      </c>
      <c r="C141" s="349">
        <v>1018.875</v>
      </c>
      <c r="D141" s="350">
        <v>-9.1248581029360007</v>
      </c>
      <c r="E141" s="351">
        <v>0.99112367766200005</v>
      </c>
      <c r="F141" s="349">
        <v>646.99999999996498</v>
      </c>
      <c r="G141" s="350">
        <v>485.24999999997402</v>
      </c>
      <c r="H141" s="352">
        <v>60.216999999999999</v>
      </c>
      <c r="I141" s="349">
        <v>520.36599999999999</v>
      </c>
      <c r="J141" s="350">
        <v>35.116000000025998</v>
      </c>
      <c r="K141" s="353">
        <v>0.80427511591900003</v>
      </c>
    </row>
    <row r="142" spans="1:11" ht="14.4" customHeight="1" thickBot="1" x14ac:dyDescent="0.35">
      <c r="A142" s="371" t="s">
        <v>370</v>
      </c>
      <c r="B142" s="349">
        <v>1310.9999210631699</v>
      </c>
      <c r="C142" s="349">
        <v>1311.92</v>
      </c>
      <c r="D142" s="350">
        <v>0.92007893682599995</v>
      </c>
      <c r="E142" s="351">
        <v>1.0007018146390001</v>
      </c>
      <c r="F142" s="349">
        <v>909.99999999994998</v>
      </c>
      <c r="G142" s="350">
        <v>682.49999999996305</v>
      </c>
      <c r="H142" s="352">
        <v>73.930000000000007</v>
      </c>
      <c r="I142" s="349">
        <v>688.072</v>
      </c>
      <c r="J142" s="350">
        <v>5.5720000000369998</v>
      </c>
      <c r="K142" s="353">
        <v>0.75612307692299996</v>
      </c>
    </row>
    <row r="143" spans="1:11" ht="14.4" customHeight="1" thickBot="1" x14ac:dyDescent="0.35">
      <c r="A143" s="371" t="s">
        <v>371</v>
      </c>
      <c r="B143" s="349">
        <v>107.000033557404</v>
      </c>
      <c r="C143" s="349">
        <v>105.813</v>
      </c>
      <c r="D143" s="350">
        <v>-1.187033557403</v>
      </c>
      <c r="E143" s="351">
        <v>0.98890623191399996</v>
      </c>
      <c r="F143" s="349">
        <v>69.999999999996007</v>
      </c>
      <c r="G143" s="350">
        <v>52.499999999997002</v>
      </c>
      <c r="H143" s="352">
        <v>5.5179999999999998</v>
      </c>
      <c r="I143" s="349">
        <v>52.573</v>
      </c>
      <c r="J143" s="350">
        <v>7.3000000002000007E-2</v>
      </c>
      <c r="K143" s="353">
        <v>0.75104285714200003</v>
      </c>
    </row>
    <row r="144" spans="1:11" ht="14.4" customHeight="1" thickBot="1" x14ac:dyDescent="0.35">
      <c r="A144" s="370" t="s">
        <v>372</v>
      </c>
      <c r="B144" s="354">
        <v>4.9406564584124654E-324</v>
      </c>
      <c r="C144" s="354">
        <v>4.9406564584124654E-324</v>
      </c>
      <c r="D144" s="355">
        <v>0</v>
      </c>
      <c r="E144" s="356">
        <v>1</v>
      </c>
      <c r="F144" s="354">
        <v>4.9406564584124654E-324</v>
      </c>
      <c r="G144" s="355">
        <v>0</v>
      </c>
      <c r="H144" s="357">
        <v>27.972999999999999</v>
      </c>
      <c r="I144" s="354">
        <v>27.972999999999999</v>
      </c>
      <c r="J144" s="355">
        <v>27.972999999999999</v>
      </c>
      <c r="K144" s="358" t="s">
        <v>242</v>
      </c>
    </row>
    <row r="145" spans="1:11" ht="14.4" customHeight="1" thickBot="1" x14ac:dyDescent="0.35">
      <c r="A145" s="371" t="s">
        <v>373</v>
      </c>
      <c r="B145" s="349">
        <v>4.9406564584124654E-324</v>
      </c>
      <c r="C145" s="349">
        <v>4.9406564584124654E-324</v>
      </c>
      <c r="D145" s="350">
        <v>0</v>
      </c>
      <c r="E145" s="351">
        <v>1</v>
      </c>
      <c r="F145" s="349">
        <v>4.9406564584124654E-324</v>
      </c>
      <c r="G145" s="350">
        <v>0</v>
      </c>
      <c r="H145" s="352">
        <v>27.972999999999999</v>
      </c>
      <c r="I145" s="349">
        <v>27.972999999999999</v>
      </c>
      <c r="J145" s="350">
        <v>27.972999999999999</v>
      </c>
      <c r="K145" s="359" t="s">
        <v>242</v>
      </c>
    </row>
    <row r="146" spans="1:11" ht="14.4" customHeight="1" thickBot="1" x14ac:dyDescent="0.35">
      <c r="A146" s="369" t="s">
        <v>374</v>
      </c>
      <c r="B146" s="349">
        <v>28.999998253876001</v>
      </c>
      <c r="C146" s="349">
        <v>75.655550000000005</v>
      </c>
      <c r="D146" s="350">
        <v>46.655551746123002</v>
      </c>
      <c r="E146" s="351">
        <v>2.608812226045</v>
      </c>
      <c r="F146" s="349">
        <v>0</v>
      </c>
      <c r="G146" s="350">
        <v>0</v>
      </c>
      <c r="H146" s="352">
        <v>4.9406564584124654E-324</v>
      </c>
      <c r="I146" s="349">
        <v>117.39906999999999</v>
      </c>
      <c r="J146" s="350">
        <v>117.39906999999999</v>
      </c>
      <c r="K146" s="359" t="s">
        <v>236</v>
      </c>
    </row>
    <row r="147" spans="1:11" ht="14.4" customHeight="1" thickBot="1" x14ac:dyDescent="0.35">
      <c r="A147" s="370" t="s">
        <v>375</v>
      </c>
      <c r="B147" s="354">
        <v>28.999998253876001</v>
      </c>
      <c r="C147" s="354">
        <v>28.946549999999998</v>
      </c>
      <c r="D147" s="355">
        <v>-5.3448253876000003E-2</v>
      </c>
      <c r="E147" s="356">
        <v>0.99815695665100002</v>
      </c>
      <c r="F147" s="354">
        <v>0</v>
      </c>
      <c r="G147" s="355">
        <v>0</v>
      </c>
      <c r="H147" s="357">
        <v>4.9406564584124654E-324</v>
      </c>
      <c r="I147" s="354">
        <v>35.275570000000002</v>
      </c>
      <c r="J147" s="355">
        <v>35.275570000000002</v>
      </c>
      <c r="K147" s="358" t="s">
        <v>236</v>
      </c>
    </row>
    <row r="148" spans="1:11" ht="14.4" customHeight="1" thickBot="1" x14ac:dyDescent="0.35">
      <c r="A148" s="371" t="s">
        <v>376</v>
      </c>
      <c r="B148" s="349">
        <v>28.999998253876001</v>
      </c>
      <c r="C148" s="349">
        <v>28.946549999999998</v>
      </c>
      <c r="D148" s="350">
        <v>-5.3448253876000003E-2</v>
      </c>
      <c r="E148" s="351">
        <v>0.99815695665100002</v>
      </c>
      <c r="F148" s="349">
        <v>0</v>
      </c>
      <c r="G148" s="350">
        <v>0</v>
      </c>
      <c r="H148" s="352">
        <v>4.9406564584124654E-324</v>
      </c>
      <c r="I148" s="349">
        <v>35.275570000000002</v>
      </c>
      <c r="J148" s="350">
        <v>35.275570000000002</v>
      </c>
      <c r="K148" s="359" t="s">
        <v>236</v>
      </c>
    </row>
    <row r="149" spans="1:11" ht="14.4" customHeight="1" thickBot="1" x14ac:dyDescent="0.35">
      <c r="A149" s="370" t="s">
        <v>377</v>
      </c>
      <c r="B149" s="354">
        <v>4.9406564584124654E-324</v>
      </c>
      <c r="C149" s="354">
        <v>3.48</v>
      </c>
      <c r="D149" s="355">
        <v>3.48</v>
      </c>
      <c r="E149" s="362" t="s">
        <v>242</v>
      </c>
      <c r="F149" s="354">
        <v>0</v>
      </c>
      <c r="G149" s="355">
        <v>0</v>
      </c>
      <c r="H149" s="357">
        <v>4.9406564584124654E-324</v>
      </c>
      <c r="I149" s="354">
        <v>8.5555000000000003</v>
      </c>
      <c r="J149" s="355">
        <v>8.5555000000000003</v>
      </c>
      <c r="K149" s="358" t="s">
        <v>236</v>
      </c>
    </row>
    <row r="150" spans="1:11" ht="14.4" customHeight="1" thickBot="1" x14ac:dyDescent="0.35">
      <c r="A150" s="371" t="s">
        <v>378</v>
      </c>
      <c r="B150" s="349">
        <v>4.9406564584124654E-324</v>
      </c>
      <c r="C150" s="349">
        <v>3.48</v>
      </c>
      <c r="D150" s="350">
        <v>3.48</v>
      </c>
      <c r="E150" s="361" t="s">
        <v>242</v>
      </c>
      <c r="F150" s="349">
        <v>0</v>
      </c>
      <c r="G150" s="350">
        <v>0</v>
      </c>
      <c r="H150" s="352">
        <v>4.9406564584124654E-324</v>
      </c>
      <c r="I150" s="349">
        <v>8.5555000000000003</v>
      </c>
      <c r="J150" s="350">
        <v>8.5555000000000003</v>
      </c>
      <c r="K150" s="359" t="s">
        <v>236</v>
      </c>
    </row>
    <row r="151" spans="1:11" ht="14.4" customHeight="1" thickBot="1" x14ac:dyDescent="0.35">
      <c r="A151" s="370" t="s">
        <v>379</v>
      </c>
      <c r="B151" s="354">
        <v>4.9406564584124654E-324</v>
      </c>
      <c r="C151" s="354">
        <v>43.228999999999999</v>
      </c>
      <c r="D151" s="355">
        <v>43.228999999999999</v>
      </c>
      <c r="E151" s="362" t="s">
        <v>242</v>
      </c>
      <c r="F151" s="354">
        <v>0</v>
      </c>
      <c r="G151" s="355">
        <v>0</v>
      </c>
      <c r="H151" s="357">
        <v>4.9406564584124654E-324</v>
      </c>
      <c r="I151" s="354">
        <v>73.567999999999998</v>
      </c>
      <c r="J151" s="355">
        <v>73.567999999999998</v>
      </c>
      <c r="K151" s="358" t="s">
        <v>236</v>
      </c>
    </row>
    <row r="152" spans="1:11" ht="14.4" customHeight="1" thickBot="1" x14ac:dyDescent="0.35">
      <c r="A152" s="371" t="s">
        <v>380</v>
      </c>
      <c r="B152" s="349">
        <v>4.9406564584124654E-324</v>
      </c>
      <c r="C152" s="349">
        <v>43.228999999999999</v>
      </c>
      <c r="D152" s="350">
        <v>43.228999999999999</v>
      </c>
      <c r="E152" s="361" t="s">
        <v>242</v>
      </c>
      <c r="F152" s="349">
        <v>0</v>
      </c>
      <c r="G152" s="350">
        <v>0</v>
      </c>
      <c r="H152" s="352">
        <v>4.9406564584124654E-324</v>
      </c>
      <c r="I152" s="349">
        <v>73.567999999999998</v>
      </c>
      <c r="J152" s="350">
        <v>73.567999999999998</v>
      </c>
      <c r="K152" s="359" t="s">
        <v>236</v>
      </c>
    </row>
    <row r="153" spans="1:11" ht="14.4" customHeight="1" thickBot="1" x14ac:dyDescent="0.35">
      <c r="A153" s="367" t="s">
        <v>381</v>
      </c>
      <c r="B153" s="349">
        <v>19130.152011448699</v>
      </c>
      <c r="C153" s="349">
        <v>20371.228329063098</v>
      </c>
      <c r="D153" s="350">
        <v>1241.07631761433</v>
      </c>
      <c r="E153" s="351">
        <v>1.064875402812</v>
      </c>
      <c r="F153" s="349">
        <v>20573.2135551643</v>
      </c>
      <c r="G153" s="350">
        <v>15429.9101663732</v>
      </c>
      <c r="H153" s="352">
        <v>1591.0912599999999</v>
      </c>
      <c r="I153" s="349">
        <v>16527.672259999999</v>
      </c>
      <c r="J153" s="350">
        <v>1097.7620936267599</v>
      </c>
      <c r="K153" s="353">
        <v>0.803358805161</v>
      </c>
    </row>
    <row r="154" spans="1:11" ht="14.4" customHeight="1" thickBot="1" x14ac:dyDescent="0.35">
      <c r="A154" s="368" t="s">
        <v>382</v>
      </c>
      <c r="B154" s="349">
        <v>17687.1691476124</v>
      </c>
      <c r="C154" s="349">
        <v>18627.652953906301</v>
      </c>
      <c r="D154" s="350">
        <v>940.48380629390203</v>
      </c>
      <c r="E154" s="351">
        <v>1.0531732239589999</v>
      </c>
      <c r="F154" s="349">
        <v>19035.618359380001</v>
      </c>
      <c r="G154" s="350">
        <v>14276.713769534999</v>
      </c>
      <c r="H154" s="352">
        <v>1587.87627</v>
      </c>
      <c r="I154" s="349">
        <v>16246.48868</v>
      </c>
      <c r="J154" s="350">
        <v>1969.7749104649999</v>
      </c>
      <c r="K154" s="353">
        <v>0.85347837791600001</v>
      </c>
    </row>
    <row r="155" spans="1:11" ht="14.4" customHeight="1" thickBot="1" x14ac:dyDescent="0.35">
      <c r="A155" s="369" t="s">
        <v>383</v>
      </c>
      <c r="B155" s="349">
        <v>17687.1691476124</v>
      </c>
      <c r="C155" s="349">
        <v>18627.652953906301</v>
      </c>
      <c r="D155" s="350">
        <v>940.48380629390203</v>
      </c>
      <c r="E155" s="351">
        <v>1.0531732239589999</v>
      </c>
      <c r="F155" s="349">
        <v>19035.618359380001</v>
      </c>
      <c r="G155" s="350">
        <v>14276.713769534999</v>
      </c>
      <c r="H155" s="352">
        <v>1587.87627</v>
      </c>
      <c r="I155" s="349">
        <v>16246.48868</v>
      </c>
      <c r="J155" s="350">
        <v>1969.7749104649999</v>
      </c>
      <c r="K155" s="353">
        <v>0.85347837791600001</v>
      </c>
    </row>
    <row r="156" spans="1:11" ht="14.4" customHeight="1" thickBot="1" x14ac:dyDescent="0.35">
      <c r="A156" s="370" t="s">
        <v>384</v>
      </c>
      <c r="B156" s="354">
        <v>151.16804878276</v>
      </c>
      <c r="C156" s="354">
        <v>127.97759947700099</v>
      </c>
      <c r="D156" s="355">
        <v>-23.190449305759</v>
      </c>
      <c r="E156" s="356">
        <v>0.846591594635</v>
      </c>
      <c r="F156" s="354">
        <v>116.615732617723</v>
      </c>
      <c r="G156" s="355">
        <v>87.461799463291996</v>
      </c>
      <c r="H156" s="357">
        <v>15.46302</v>
      </c>
      <c r="I156" s="354">
        <v>109.61868</v>
      </c>
      <c r="J156" s="355">
        <v>22.156880536707</v>
      </c>
      <c r="K156" s="360">
        <v>0.93999906821599999</v>
      </c>
    </row>
    <row r="157" spans="1:11" ht="14.4" customHeight="1" thickBot="1" x14ac:dyDescent="0.35">
      <c r="A157" s="371" t="s">
        <v>385</v>
      </c>
      <c r="B157" s="349">
        <v>1.2073000701429999</v>
      </c>
      <c r="C157" s="349">
        <v>0.82832992903199998</v>
      </c>
      <c r="D157" s="350">
        <v>-0.37897014110999999</v>
      </c>
      <c r="E157" s="351">
        <v>0.68610111894799997</v>
      </c>
      <c r="F157" s="349">
        <v>0.84728762368499999</v>
      </c>
      <c r="G157" s="350">
        <v>0.63546571776299998</v>
      </c>
      <c r="H157" s="352">
        <v>9.9159999999999998E-2</v>
      </c>
      <c r="I157" s="349">
        <v>0.53964000000000001</v>
      </c>
      <c r="J157" s="350">
        <v>-9.5825717763000001E-2</v>
      </c>
      <c r="K157" s="353">
        <v>0.63690296531500001</v>
      </c>
    </row>
    <row r="158" spans="1:11" ht="14.4" customHeight="1" thickBot="1" x14ac:dyDescent="0.35">
      <c r="A158" s="371" t="s">
        <v>386</v>
      </c>
      <c r="B158" s="349">
        <v>66.293653851616</v>
      </c>
      <c r="C158" s="349">
        <v>38.736456732424003</v>
      </c>
      <c r="D158" s="350">
        <v>-27.557197119190999</v>
      </c>
      <c r="E158" s="351">
        <v>0.58431621251599997</v>
      </c>
      <c r="F158" s="349">
        <v>37.427901058331997</v>
      </c>
      <c r="G158" s="350">
        <v>28.070925793749002</v>
      </c>
      <c r="H158" s="352">
        <v>1.923</v>
      </c>
      <c r="I158" s="349">
        <v>16.507999999999999</v>
      </c>
      <c r="J158" s="350">
        <v>-11.562925793749001</v>
      </c>
      <c r="K158" s="353">
        <v>0.44106133481199999</v>
      </c>
    </row>
    <row r="159" spans="1:11" ht="14.4" customHeight="1" thickBot="1" x14ac:dyDescent="0.35">
      <c r="A159" s="371" t="s">
        <v>387</v>
      </c>
      <c r="B159" s="349">
        <v>79.523364620253005</v>
      </c>
      <c r="C159" s="349">
        <v>81.738663331286006</v>
      </c>
      <c r="D159" s="350">
        <v>2.2152987110329998</v>
      </c>
      <c r="E159" s="351">
        <v>1.0278572055090001</v>
      </c>
      <c r="F159" s="349">
        <v>67.690391706868994</v>
      </c>
      <c r="G159" s="350">
        <v>50.767793780151003</v>
      </c>
      <c r="H159" s="352">
        <v>11.102399999999999</v>
      </c>
      <c r="I159" s="349">
        <v>83.837479999999999</v>
      </c>
      <c r="J159" s="350">
        <v>33.069686219848002</v>
      </c>
      <c r="K159" s="353">
        <v>1.2385432834100001</v>
      </c>
    </row>
    <row r="160" spans="1:11" ht="14.4" customHeight="1" thickBot="1" x14ac:dyDescent="0.35">
      <c r="A160" s="371" t="s">
        <v>388</v>
      </c>
      <c r="B160" s="349">
        <v>4.1437302407469998</v>
      </c>
      <c r="C160" s="349">
        <v>6.6741494842569997</v>
      </c>
      <c r="D160" s="350">
        <v>2.5304192435089998</v>
      </c>
      <c r="E160" s="351">
        <v>1.610662156196</v>
      </c>
      <c r="F160" s="349">
        <v>10.650152228836999</v>
      </c>
      <c r="G160" s="350">
        <v>7.9876141716270004</v>
      </c>
      <c r="H160" s="352">
        <v>2.33846</v>
      </c>
      <c r="I160" s="349">
        <v>8.7335600000000007</v>
      </c>
      <c r="J160" s="350">
        <v>0.74594582837199996</v>
      </c>
      <c r="K160" s="353">
        <v>0.82004086066899995</v>
      </c>
    </row>
    <row r="161" spans="1:11" ht="14.4" customHeight="1" thickBot="1" x14ac:dyDescent="0.35">
      <c r="A161" s="370" t="s">
        <v>389</v>
      </c>
      <c r="B161" s="354">
        <v>156.00012906350099</v>
      </c>
      <c r="C161" s="354">
        <v>823.19921676977106</v>
      </c>
      <c r="D161" s="355">
        <v>667.19908770627001</v>
      </c>
      <c r="E161" s="356">
        <v>5.2769136904660003</v>
      </c>
      <c r="F161" s="354">
        <v>149.00180775457</v>
      </c>
      <c r="G161" s="355">
        <v>111.75135581592799</v>
      </c>
      <c r="H161" s="357">
        <v>83.382909999999995</v>
      </c>
      <c r="I161" s="354">
        <v>618.07131000000004</v>
      </c>
      <c r="J161" s="355">
        <v>506.319954184072</v>
      </c>
      <c r="K161" s="360">
        <v>4.148079270407</v>
      </c>
    </row>
    <row r="162" spans="1:11" ht="14.4" customHeight="1" thickBot="1" x14ac:dyDescent="0.35">
      <c r="A162" s="371" t="s">
        <v>390</v>
      </c>
      <c r="B162" s="349">
        <v>4.9406564584124654E-324</v>
      </c>
      <c r="C162" s="349">
        <v>668.20521905764099</v>
      </c>
      <c r="D162" s="350">
        <v>668.20521905764099</v>
      </c>
      <c r="E162" s="361" t="s">
        <v>242</v>
      </c>
      <c r="F162" s="349">
        <v>0</v>
      </c>
      <c r="G162" s="350">
        <v>0</v>
      </c>
      <c r="H162" s="352">
        <v>69.34402</v>
      </c>
      <c r="I162" s="349">
        <v>529.03716999999995</v>
      </c>
      <c r="J162" s="350">
        <v>529.03716999999995</v>
      </c>
      <c r="K162" s="359" t="s">
        <v>236</v>
      </c>
    </row>
    <row r="163" spans="1:11" ht="14.4" customHeight="1" thickBot="1" x14ac:dyDescent="0.35">
      <c r="A163" s="371" t="s">
        <v>391</v>
      </c>
      <c r="B163" s="349">
        <v>111.000006449024</v>
      </c>
      <c r="C163" s="349">
        <v>139.18385884952201</v>
      </c>
      <c r="D163" s="350">
        <v>28.183852400496999</v>
      </c>
      <c r="E163" s="351">
        <v>1.2539085654319999</v>
      </c>
      <c r="F163" s="349">
        <v>130.00181325128901</v>
      </c>
      <c r="G163" s="350">
        <v>97.501359938465995</v>
      </c>
      <c r="H163" s="352">
        <v>13.563689999999999</v>
      </c>
      <c r="I163" s="349">
        <v>77.005439999999993</v>
      </c>
      <c r="J163" s="350">
        <v>-20.495919938465999</v>
      </c>
      <c r="K163" s="353">
        <v>0.59234127643300005</v>
      </c>
    </row>
    <row r="164" spans="1:11" ht="14.4" customHeight="1" thickBot="1" x14ac:dyDescent="0.35">
      <c r="A164" s="371" t="s">
        <v>392</v>
      </c>
      <c r="B164" s="349">
        <v>45.000122614475998</v>
      </c>
      <c r="C164" s="349">
        <v>15.810138862609</v>
      </c>
      <c r="D164" s="350">
        <v>-29.189983751865999</v>
      </c>
      <c r="E164" s="351">
        <v>0.35133546186199999</v>
      </c>
      <c r="F164" s="349">
        <v>18.999994503280998</v>
      </c>
      <c r="G164" s="350">
        <v>14.249995877461</v>
      </c>
      <c r="H164" s="352">
        <v>0.47520000000000001</v>
      </c>
      <c r="I164" s="349">
        <v>12.028700000000001</v>
      </c>
      <c r="J164" s="350">
        <v>-2.2212958774609999</v>
      </c>
      <c r="K164" s="353">
        <v>0.63308965683700003</v>
      </c>
    </row>
    <row r="165" spans="1:11" ht="14.4" customHeight="1" thickBot="1" x14ac:dyDescent="0.35">
      <c r="A165" s="370" t="s">
        <v>393</v>
      </c>
      <c r="B165" s="354">
        <v>8.0000404647959993</v>
      </c>
      <c r="C165" s="354">
        <v>1500.86387903696</v>
      </c>
      <c r="D165" s="355">
        <v>1492.8638385721599</v>
      </c>
      <c r="E165" s="356">
        <v>187.60703594454401</v>
      </c>
      <c r="F165" s="354">
        <v>15.000882756403</v>
      </c>
      <c r="G165" s="355">
        <v>11.250662067302001</v>
      </c>
      <c r="H165" s="357">
        <v>144.42138</v>
      </c>
      <c r="I165" s="354">
        <v>1302.0549900000001</v>
      </c>
      <c r="J165" s="355">
        <v>1290.8043279327001</v>
      </c>
      <c r="K165" s="360">
        <v>86.798557867813997</v>
      </c>
    </row>
    <row r="166" spans="1:11" ht="14.4" customHeight="1" thickBot="1" x14ac:dyDescent="0.35">
      <c r="A166" s="371" t="s">
        <v>394</v>
      </c>
      <c r="B166" s="349">
        <v>1.999920116193</v>
      </c>
      <c r="C166" s="349">
        <v>1494.33092961951</v>
      </c>
      <c r="D166" s="350">
        <v>1492.33100950332</v>
      </c>
      <c r="E166" s="351">
        <v>747.19530921232297</v>
      </c>
      <c r="F166" s="349">
        <v>8.9996955502679992</v>
      </c>
      <c r="G166" s="350">
        <v>6.7497716627009998</v>
      </c>
      <c r="H166" s="352">
        <v>144.42138</v>
      </c>
      <c r="I166" s="349">
        <v>1293.12787</v>
      </c>
      <c r="J166" s="350">
        <v>1286.3780983372999</v>
      </c>
      <c r="K166" s="353">
        <v>143.68573500926601</v>
      </c>
    </row>
    <row r="167" spans="1:11" ht="14.4" customHeight="1" thickBot="1" x14ac:dyDescent="0.35">
      <c r="A167" s="371" t="s">
        <v>395</v>
      </c>
      <c r="B167" s="349">
        <v>4.9406564584124654E-324</v>
      </c>
      <c r="C167" s="349">
        <v>-0.53895000000000004</v>
      </c>
      <c r="D167" s="350">
        <v>-0.53895000000000004</v>
      </c>
      <c r="E167" s="361" t="s">
        <v>242</v>
      </c>
      <c r="F167" s="349">
        <v>0</v>
      </c>
      <c r="G167" s="350">
        <v>0</v>
      </c>
      <c r="H167" s="352">
        <v>4.9406564584124654E-324</v>
      </c>
      <c r="I167" s="349">
        <v>4.4465908125712189E-323</v>
      </c>
      <c r="J167" s="350">
        <v>4.4465908125712189E-323</v>
      </c>
      <c r="K167" s="359" t="s">
        <v>236</v>
      </c>
    </row>
    <row r="168" spans="1:11" ht="14.4" customHeight="1" thickBot="1" x14ac:dyDescent="0.35">
      <c r="A168" s="371" t="s">
        <v>396</v>
      </c>
      <c r="B168" s="349">
        <v>6.0001203486019996</v>
      </c>
      <c r="C168" s="349">
        <v>7.0718994174420002</v>
      </c>
      <c r="D168" s="350">
        <v>1.0717790688390001</v>
      </c>
      <c r="E168" s="351">
        <v>1.1786262619029999</v>
      </c>
      <c r="F168" s="349">
        <v>6.0011872061340004</v>
      </c>
      <c r="G168" s="350">
        <v>4.5008904046009999</v>
      </c>
      <c r="H168" s="352">
        <v>4.9406564584124654E-324</v>
      </c>
      <c r="I168" s="349">
        <v>8.9271200000000004</v>
      </c>
      <c r="J168" s="350">
        <v>4.4262295953980004</v>
      </c>
      <c r="K168" s="353">
        <v>1.4875589934719999</v>
      </c>
    </row>
    <row r="169" spans="1:11" ht="14.4" customHeight="1" thickBot="1" x14ac:dyDescent="0.35">
      <c r="A169" s="370" t="s">
        <v>397</v>
      </c>
      <c r="B169" s="354">
        <v>4.9406564584124654E-324</v>
      </c>
      <c r="C169" s="354">
        <v>4.9406564584124654E-324</v>
      </c>
      <c r="D169" s="355">
        <v>0</v>
      </c>
      <c r="E169" s="356">
        <v>1</v>
      </c>
      <c r="F169" s="354">
        <v>4.9406564584124654E-324</v>
      </c>
      <c r="G169" s="355">
        <v>0</v>
      </c>
      <c r="H169" s="357">
        <v>4.9406564584124654E-324</v>
      </c>
      <c r="I169" s="354">
        <v>-0.13019</v>
      </c>
      <c r="J169" s="355">
        <v>-0.13019</v>
      </c>
      <c r="K169" s="358" t="s">
        <v>242</v>
      </c>
    </row>
    <row r="170" spans="1:11" ht="14.4" customHeight="1" thickBot="1" x14ac:dyDescent="0.35">
      <c r="A170" s="371" t="s">
        <v>398</v>
      </c>
      <c r="B170" s="349">
        <v>4.9406564584124654E-324</v>
      </c>
      <c r="C170" s="349">
        <v>4.9406564584124654E-324</v>
      </c>
      <c r="D170" s="350">
        <v>0</v>
      </c>
      <c r="E170" s="351">
        <v>1</v>
      </c>
      <c r="F170" s="349">
        <v>4.9406564584124654E-324</v>
      </c>
      <c r="G170" s="350">
        <v>0</v>
      </c>
      <c r="H170" s="352">
        <v>4.9406564584124654E-324</v>
      </c>
      <c r="I170" s="349">
        <v>-0.13019</v>
      </c>
      <c r="J170" s="350">
        <v>-0.13019</v>
      </c>
      <c r="K170" s="359" t="s">
        <v>242</v>
      </c>
    </row>
    <row r="171" spans="1:11" ht="14.4" customHeight="1" thickBot="1" x14ac:dyDescent="0.35">
      <c r="A171" s="370" t="s">
        <v>399</v>
      </c>
      <c r="B171" s="354">
        <v>2.0000401162000001</v>
      </c>
      <c r="C171" s="354">
        <v>1.40399992286</v>
      </c>
      <c r="D171" s="355">
        <v>-0.59604019334000002</v>
      </c>
      <c r="E171" s="356">
        <v>0.70198588092600001</v>
      </c>
      <c r="F171" s="354">
        <v>1.999999367279</v>
      </c>
      <c r="G171" s="355">
        <v>1.4999995254589999</v>
      </c>
      <c r="H171" s="357">
        <v>4.9406564584124654E-324</v>
      </c>
      <c r="I171" s="354">
        <v>0.28079999999999999</v>
      </c>
      <c r="J171" s="355">
        <v>-1.219199525459</v>
      </c>
      <c r="K171" s="360">
        <v>0.14040004441600001</v>
      </c>
    </row>
    <row r="172" spans="1:11" ht="14.4" customHeight="1" thickBot="1" x14ac:dyDescent="0.35">
      <c r="A172" s="371" t="s">
        <v>400</v>
      </c>
      <c r="B172" s="349">
        <v>2.0000401162000001</v>
      </c>
      <c r="C172" s="349">
        <v>1.40399992286</v>
      </c>
      <c r="D172" s="350">
        <v>-0.59604019334000002</v>
      </c>
      <c r="E172" s="351">
        <v>0.70198588092600001</v>
      </c>
      <c r="F172" s="349">
        <v>1.999999367279</v>
      </c>
      <c r="G172" s="350">
        <v>1.4999995254589999</v>
      </c>
      <c r="H172" s="352">
        <v>4.9406564584124654E-324</v>
      </c>
      <c r="I172" s="349">
        <v>0.28079999999999999</v>
      </c>
      <c r="J172" s="350">
        <v>-1.219199525459</v>
      </c>
      <c r="K172" s="353">
        <v>0.14040004441600001</v>
      </c>
    </row>
    <row r="173" spans="1:11" ht="14.4" customHeight="1" thickBot="1" x14ac:dyDescent="0.35">
      <c r="A173" s="370" t="s">
        <v>401</v>
      </c>
      <c r="B173" s="354">
        <v>17370.000889185201</v>
      </c>
      <c r="C173" s="354">
        <v>15925.1193856848</v>
      </c>
      <c r="D173" s="355">
        <v>-1444.8815035003399</v>
      </c>
      <c r="E173" s="356">
        <v>0.91681741914000003</v>
      </c>
      <c r="F173" s="354">
        <v>18752.999936884</v>
      </c>
      <c r="G173" s="355">
        <v>14064.749952663</v>
      </c>
      <c r="H173" s="357">
        <v>1221.08089</v>
      </c>
      <c r="I173" s="354">
        <v>13332.525009999999</v>
      </c>
      <c r="J173" s="355">
        <v>-732.22494266302101</v>
      </c>
      <c r="K173" s="360">
        <v>0.71095425024600001</v>
      </c>
    </row>
    <row r="174" spans="1:11" ht="14.4" customHeight="1" thickBot="1" x14ac:dyDescent="0.35">
      <c r="A174" s="371" t="s">
        <v>402</v>
      </c>
      <c r="B174" s="349">
        <v>9736.0005256549703</v>
      </c>
      <c r="C174" s="349">
        <v>5893.44216067255</v>
      </c>
      <c r="D174" s="350">
        <v>-3842.5583649824298</v>
      </c>
      <c r="E174" s="351">
        <v>0.60532475785499995</v>
      </c>
      <c r="F174" s="349">
        <v>7931.9999760869796</v>
      </c>
      <c r="G174" s="350">
        <v>5948.9999820652301</v>
      </c>
      <c r="H174" s="352">
        <v>475.02895999999998</v>
      </c>
      <c r="I174" s="349">
        <v>4859.5417399999997</v>
      </c>
      <c r="J174" s="350">
        <v>-1089.45824206524</v>
      </c>
      <c r="K174" s="353">
        <v>0.61265024642499999</v>
      </c>
    </row>
    <row r="175" spans="1:11" ht="14.4" customHeight="1" thickBot="1" x14ac:dyDescent="0.35">
      <c r="A175" s="371" t="s">
        <v>403</v>
      </c>
      <c r="B175" s="349">
        <v>7634.0003635302</v>
      </c>
      <c r="C175" s="349">
        <v>10031.677225012299</v>
      </c>
      <c r="D175" s="350">
        <v>2397.6768614820999</v>
      </c>
      <c r="E175" s="351">
        <v>1.3140786936469999</v>
      </c>
      <c r="F175" s="349">
        <v>10820.999960797</v>
      </c>
      <c r="G175" s="350">
        <v>8115.7499705977798</v>
      </c>
      <c r="H175" s="352">
        <v>746.05192999999997</v>
      </c>
      <c r="I175" s="349">
        <v>8472.9832700000006</v>
      </c>
      <c r="J175" s="350">
        <v>357.23329940221299</v>
      </c>
      <c r="K175" s="353">
        <v>0.78301296559400002</v>
      </c>
    </row>
    <row r="176" spans="1:11" ht="14.4" customHeight="1" thickBot="1" x14ac:dyDescent="0.35">
      <c r="A176" s="370" t="s">
        <v>404</v>
      </c>
      <c r="B176" s="354">
        <v>4.9406564584124654E-324</v>
      </c>
      <c r="C176" s="354">
        <v>249.08887301490299</v>
      </c>
      <c r="D176" s="355">
        <v>249.08887301490299</v>
      </c>
      <c r="E176" s="362" t="s">
        <v>242</v>
      </c>
      <c r="F176" s="354">
        <v>0</v>
      </c>
      <c r="G176" s="355">
        <v>0</v>
      </c>
      <c r="H176" s="357">
        <v>123.52807</v>
      </c>
      <c r="I176" s="354">
        <v>884.06808000000001</v>
      </c>
      <c r="J176" s="355">
        <v>884.06808000000001</v>
      </c>
      <c r="K176" s="358" t="s">
        <v>236</v>
      </c>
    </row>
    <row r="177" spans="1:11" ht="14.4" customHeight="1" thickBot="1" x14ac:dyDescent="0.35">
      <c r="A177" s="371" t="s">
        <v>405</v>
      </c>
      <c r="B177" s="349">
        <v>4.9406564584124654E-324</v>
      </c>
      <c r="C177" s="349">
        <v>4.9406564584124654E-324</v>
      </c>
      <c r="D177" s="350">
        <v>0</v>
      </c>
      <c r="E177" s="351">
        <v>1</v>
      </c>
      <c r="F177" s="349">
        <v>4.9406564584124654E-324</v>
      </c>
      <c r="G177" s="350">
        <v>0</v>
      </c>
      <c r="H177" s="352">
        <v>4.9406564584124654E-324</v>
      </c>
      <c r="I177" s="349">
        <v>488.56092999999998</v>
      </c>
      <c r="J177" s="350">
        <v>488.56092999999998</v>
      </c>
      <c r="K177" s="359" t="s">
        <v>242</v>
      </c>
    </row>
    <row r="178" spans="1:11" ht="14.4" customHeight="1" thickBot="1" x14ac:dyDescent="0.35">
      <c r="A178" s="371" t="s">
        <v>406</v>
      </c>
      <c r="B178" s="349">
        <v>4.9406564584124654E-324</v>
      </c>
      <c r="C178" s="349">
        <v>249.08887301490299</v>
      </c>
      <c r="D178" s="350">
        <v>249.08887301490299</v>
      </c>
      <c r="E178" s="361" t="s">
        <v>242</v>
      </c>
      <c r="F178" s="349">
        <v>0</v>
      </c>
      <c r="G178" s="350">
        <v>0</v>
      </c>
      <c r="H178" s="352">
        <v>123.52807</v>
      </c>
      <c r="I178" s="349">
        <v>395.50715000000002</v>
      </c>
      <c r="J178" s="350">
        <v>395.50715000000002</v>
      </c>
      <c r="K178" s="359" t="s">
        <v>236</v>
      </c>
    </row>
    <row r="179" spans="1:11" ht="14.4" customHeight="1" thickBot="1" x14ac:dyDescent="0.35">
      <c r="A179" s="368" t="s">
        <v>407</v>
      </c>
      <c r="B179" s="349">
        <v>1213.9828905315801</v>
      </c>
      <c r="C179" s="349">
        <v>1397.1044158656</v>
      </c>
      <c r="D179" s="350">
        <v>183.121525334024</v>
      </c>
      <c r="E179" s="351">
        <v>1.1508435800550001</v>
      </c>
      <c r="F179" s="349">
        <v>1537.5951957843299</v>
      </c>
      <c r="G179" s="350">
        <v>1153.1963968382399</v>
      </c>
      <c r="H179" s="352">
        <v>3.2149899999999998</v>
      </c>
      <c r="I179" s="349">
        <v>229.18358000000001</v>
      </c>
      <c r="J179" s="350">
        <v>-924.01281683824402</v>
      </c>
      <c r="K179" s="353">
        <v>0.14905326228099999</v>
      </c>
    </row>
    <row r="180" spans="1:11" ht="14.4" customHeight="1" thickBot="1" x14ac:dyDescent="0.35">
      <c r="A180" s="369" t="s">
        <v>408</v>
      </c>
      <c r="B180" s="349">
        <v>210.00001220085699</v>
      </c>
      <c r="C180" s="349">
        <v>265.94979677999999</v>
      </c>
      <c r="D180" s="350">
        <v>55.949784579143</v>
      </c>
      <c r="E180" s="351">
        <v>1.2664275301350001</v>
      </c>
      <c r="F180" s="349">
        <v>426.20798325048202</v>
      </c>
      <c r="G180" s="350">
        <v>319.655987437862</v>
      </c>
      <c r="H180" s="352">
        <v>3.2131699999999999</v>
      </c>
      <c r="I180" s="349">
        <v>198.48193000000001</v>
      </c>
      <c r="J180" s="350">
        <v>-121.174057437862</v>
      </c>
      <c r="K180" s="353">
        <v>0.465692661329</v>
      </c>
    </row>
    <row r="181" spans="1:11" ht="14.4" customHeight="1" thickBot="1" x14ac:dyDescent="0.35">
      <c r="A181" s="370" t="s">
        <v>409</v>
      </c>
      <c r="B181" s="354">
        <v>210.00001220085699</v>
      </c>
      <c r="C181" s="354">
        <v>265.94979677999999</v>
      </c>
      <c r="D181" s="355">
        <v>55.949784579143</v>
      </c>
      <c r="E181" s="356">
        <v>1.2664275301350001</v>
      </c>
      <c r="F181" s="354">
        <v>426.20798325048202</v>
      </c>
      <c r="G181" s="355">
        <v>319.655987437862</v>
      </c>
      <c r="H181" s="357">
        <v>3.2131699999999999</v>
      </c>
      <c r="I181" s="354">
        <v>198.48193000000001</v>
      </c>
      <c r="J181" s="355">
        <v>-121.174057437862</v>
      </c>
      <c r="K181" s="360">
        <v>0.465692661329</v>
      </c>
    </row>
    <row r="182" spans="1:11" ht="14.4" customHeight="1" thickBot="1" x14ac:dyDescent="0.35">
      <c r="A182" s="371" t="s">
        <v>410</v>
      </c>
      <c r="B182" s="349">
        <v>4.9406564584124654E-324</v>
      </c>
      <c r="C182" s="349">
        <v>158.01863643379599</v>
      </c>
      <c r="D182" s="350">
        <v>158.01863643379599</v>
      </c>
      <c r="E182" s="361" t="s">
        <v>242</v>
      </c>
      <c r="F182" s="349">
        <v>0</v>
      </c>
      <c r="G182" s="350">
        <v>0</v>
      </c>
      <c r="H182" s="352">
        <v>1.8754999999999999</v>
      </c>
      <c r="I182" s="349">
        <v>32.889090000000003</v>
      </c>
      <c r="J182" s="350">
        <v>32.889090000000003</v>
      </c>
      <c r="K182" s="359" t="s">
        <v>236</v>
      </c>
    </row>
    <row r="183" spans="1:11" ht="14.4" customHeight="1" thickBot="1" x14ac:dyDescent="0.35">
      <c r="A183" s="371" t="s">
        <v>411</v>
      </c>
      <c r="B183" s="349">
        <v>4.9406564584124654E-324</v>
      </c>
      <c r="C183" s="349">
        <v>4.9406564584124654E-324</v>
      </c>
      <c r="D183" s="350">
        <v>0</v>
      </c>
      <c r="E183" s="351">
        <v>1</v>
      </c>
      <c r="F183" s="349">
        <v>4.9406564584124654E-324</v>
      </c>
      <c r="G183" s="350">
        <v>0</v>
      </c>
      <c r="H183" s="352">
        <v>4.9406564584124654E-324</v>
      </c>
      <c r="I183" s="349">
        <v>17.553999999999998</v>
      </c>
      <c r="J183" s="350">
        <v>17.553999999999998</v>
      </c>
      <c r="K183" s="359" t="s">
        <v>242</v>
      </c>
    </row>
    <row r="184" spans="1:11" ht="14.4" customHeight="1" thickBot="1" x14ac:dyDescent="0.35">
      <c r="A184" s="371" t="s">
        <v>412</v>
      </c>
      <c r="B184" s="349">
        <v>4.9406564584124654E-324</v>
      </c>
      <c r="C184" s="349">
        <v>14.569798665825999</v>
      </c>
      <c r="D184" s="350">
        <v>14.569798665825999</v>
      </c>
      <c r="E184" s="361" t="s">
        <v>242</v>
      </c>
      <c r="F184" s="349">
        <v>0</v>
      </c>
      <c r="G184" s="350">
        <v>0</v>
      </c>
      <c r="H184" s="352">
        <v>4.9406564584124654E-324</v>
      </c>
      <c r="I184" s="349">
        <v>32.637999999999998</v>
      </c>
      <c r="J184" s="350">
        <v>32.637999999999998</v>
      </c>
      <c r="K184" s="359" t="s">
        <v>236</v>
      </c>
    </row>
    <row r="185" spans="1:11" ht="14.4" customHeight="1" thickBot="1" x14ac:dyDescent="0.35">
      <c r="A185" s="371" t="s">
        <v>413</v>
      </c>
      <c r="B185" s="349">
        <v>4.9406564584124654E-324</v>
      </c>
      <c r="C185" s="349">
        <v>48.059675599119998</v>
      </c>
      <c r="D185" s="350">
        <v>48.059675599119998</v>
      </c>
      <c r="E185" s="361" t="s">
        <v>242</v>
      </c>
      <c r="F185" s="349">
        <v>0</v>
      </c>
      <c r="G185" s="350">
        <v>0</v>
      </c>
      <c r="H185" s="352">
        <v>0.43559999999999999</v>
      </c>
      <c r="I185" s="349">
        <v>88.413759999999996</v>
      </c>
      <c r="J185" s="350">
        <v>88.413759999999996</v>
      </c>
      <c r="K185" s="359" t="s">
        <v>236</v>
      </c>
    </row>
    <row r="186" spans="1:11" ht="14.4" customHeight="1" thickBot="1" x14ac:dyDescent="0.35">
      <c r="A186" s="371" t="s">
        <v>414</v>
      </c>
      <c r="B186" s="349">
        <v>4.9406564584124654E-324</v>
      </c>
      <c r="C186" s="349">
        <v>45.301686081257003</v>
      </c>
      <c r="D186" s="350">
        <v>45.301686081257003</v>
      </c>
      <c r="E186" s="361" t="s">
        <v>242</v>
      </c>
      <c r="F186" s="349">
        <v>0</v>
      </c>
      <c r="G186" s="350">
        <v>0</v>
      </c>
      <c r="H186" s="352">
        <v>0.90207000000000004</v>
      </c>
      <c r="I186" s="349">
        <v>26.987079999999999</v>
      </c>
      <c r="J186" s="350">
        <v>26.987079999999999</v>
      </c>
      <c r="K186" s="359" t="s">
        <v>236</v>
      </c>
    </row>
    <row r="187" spans="1:11" ht="14.4" customHeight="1" thickBot="1" x14ac:dyDescent="0.35">
      <c r="A187" s="373" t="s">
        <v>415</v>
      </c>
      <c r="B187" s="354">
        <v>1003.98287833072</v>
      </c>
      <c r="C187" s="354">
        <v>1131.1546190856</v>
      </c>
      <c r="D187" s="355">
        <v>127.171740754881</v>
      </c>
      <c r="E187" s="356">
        <v>1.126667240547</v>
      </c>
      <c r="F187" s="354">
        <v>1111.3872125338401</v>
      </c>
      <c r="G187" s="355">
        <v>833.54040940038306</v>
      </c>
      <c r="H187" s="357">
        <v>1.82E-3</v>
      </c>
      <c r="I187" s="354">
        <v>30.701650000000001</v>
      </c>
      <c r="J187" s="355">
        <v>-802.83875940038297</v>
      </c>
      <c r="K187" s="360">
        <v>2.7624620522000001E-2</v>
      </c>
    </row>
    <row r="188" spans="1:11" ht="14.4" customHeight="1" thickBot="1" x14ac:dyDescent="0.35">
      <c r="A188" s="370" t="s">
        <v>416</v>
      </c>
      <c r="B188" s="354">
        <v>4.9406564584124654E-324</v>
      </c>
      <c r="C188" s="354">
        <v>11.415279669088999</v>
      </c>
      <c r="D188" s="355">
        <v>11.415279669088999</v>
      </c>
      <c r="E188" s="362" t="s">
        <v>242</v>
      </c>
      <c r="F188" s="354">
        <v>0</v>
      </c>
      <c r="G188" s="355">
        <v>0</v>
      </c>
      <c r="H188" s="357">
        <v>1.82E-3</v>
      </c>
      <c r="I188" s="354">
        <v>25.187750000000001</v>
      </c>
      <c r="J188" s="355">
        <v>25.187750000000001</v>
      </c>
      <c r="K188" s="358" t="s">
        <v>236</v>
      </c>
    </row>
    <row r="189" spans="1:11" ht="14.4" customHeight="1" thickBot="1" x14ac:dyDescent="0.35">
      <c r="A189" s="371" t="s">
        <v>417</v>
      </c>
      <c r="B189" s="349">
        <v>4.9406564584124654E-324</v>
      </c>
      <c r="C189" s="349">
        <v>1.5279998745E-2</v>
      </c>
      <c r="D189" s="350">
        <v>1.5279998745E-2</v>
      </c>
      <c r="E189" s="361" t="s">
        <v>242</v>
      </c>
      <c r="F189" s="349">
        <v>0</v>
      </c>
      <c r="G189" s="350">
        <v>0</v>
      </c>
      <c r="H189" s="352">
        <v>1.82E-3</v>
      </c>
      <c r="I189" s="349">
        <v>8.7500000000000008E-3</v>
      </c>
      <c r="J189" s="350">
        <v>8.7500000000000008E-3</v>
      </c>
      <c r="K189" s="359" t="s">
        <v>236</v>
      </c>
    </row>
    <row r="190" spans="1:11" ht="14.4" customHeight="1" thickBot="1" x14ac:dyDescent="0.35">
      <c r="A190" s="371" t="s">
        <v>418</v>
      </c>
      <c r="B190" s="349">
        <v>4.9406564584124654E-324</v>
      </c>
      <c r="C190" s="349">
        <v>11.399999670343</v>
      </c>
      <c r="D190" s="350">
        <v>11.399999670343</v>
      </c>
      <c r="E190" s="361" t="s">
        <v>242</v>
      </c>
      <c r="F190" s="349">
        <v>0</v>
      </c>
      <c r="G190" s="350">
        <v>0</v>
      </c>
      <c r="H190" s="352">
        <v>4.9406564584124654E-324</v>
      </c>
      <c r="I190" s="349">
        <v>25.178999999999998</v>
      </c>
      <c r="J190" s="350">
        <v>25.178999999999998</v>
      </c>
      <c r="K190" s="359" t="s">
        <v>236</v>
      </c>
    </row>
    <row r="191" spans="1:11" ht="14.4" customHeight="1" thickBot="1" x14ac:dyDescent="0.35">
      <c r="A191" s="370" t="s">
        <v>419</v>
      </c>
      <c r="B191" s="354">
        <v>1003.98287833072</v>
      </c>
      <c r="C191" s="354">
        <v>1119.7393394165099</v>
      </c>
      <c r="D191" s="355">
        <v>115.756461085792</v>
      </c>
      <c r="E191" s="356">
        <v>1.1152972461820001</v>
      </c>
      <c r="F191" s="354">
        <v>1111.3872125338401</v>
      </c>
      <c r="G191" s="355">
        <v>833.54040940038306</v>
      </c>
      <c r="H191" s="357">
        <v>4.9406564584124654E-324</v>
      </c>
      <c r="I191" s="354">
        <v>5.5138999999999996</v>
      </c>
      <c r="J191" s="355">
        <v>-828.02650940038302</v>
      </c>
      <c r="K191" s="360">
        <v>4.9612771649999998E-3</v>
      </c>
    </row>
    <row r="192" spans="1:11" ht="14.4" customHeight="1" thickBot="1" x14ac:dyDescent="0.35">
      <c r="A192" s="371" t="s">
        <v>420</v>
      </c>
      <c r="B192" s="349">
        <v>4.9406564584124654E-324</v>
      </c>
      <c r="C192" s="349">
        <v>2.8599997381060001</v>
      </c>
      <c r="D192" s="350">
        <v>2.8599997381060001</v>
      </c>
      <c r="E192" s="361" t="s">
        <v>242</v>
      </c>
      <c r="F192" s="349">
        <v>0</v>
      </c>
      <c r="G192" s="350">
        <v>0</v>
      </c>
      <c r="H192" s="352">
        <v>4.9406564584124654E-324</v>
      </c>
      <c r="I192" s="349">
        <v>1.175</v>
      </c>
      <c r="J192" s="350">
        <v>1.175</v>
      </c>
      <c r="K192" s="359" t="s">
        <v>236</v>
      </c>
    </row>
    <row r="193" spans="1:11" ht="14.4" customHeight="1" thickBot="1" x14ac:dyDescent="0.35">
      <c r="A193" s="371" t="s">
        <v>421</v>
      </c>
      <c r="B193" s="349">
        <v>4.9406564584124654E-324</v>
      </c>
      <c r="C193" s="349">
        <v>999.99599999999998</v>
      </c>
      <c r="D193" s="350">
        <v>999.99599999999998</v>
      </c>
      <c r="E193" s="361" t="s">
        <v>242</v>
      </c>
      <c r="F193" s="349">
        <v>999.99999999999204</v>
      </c>
      <c r="G193" s="350">
        <v>749.99999999999397</v>
      </c>
      <c r="H193" s="352">
        <v>4.9406564584124654E-324</v>
      </c>
      <c r="I193" s="349">
        <v>4.4465908125712189E-323</v>
      </c>
      <c r="J193" s="350">
        <v>-749.99999999999397</v>
      </c>
      <c r="K193" s="353">
        <v>0</v>
      </c>
    </row>
    <row r="194" spans="1:11" ht="14.4" customHeight="1" thickBot="1" x14ac:dyDescent="0.35">
      <c r="A194" s="371" t="s">
        <v>422</v>
      </c>
      <c r="B194" s="349">
        <v>3.9828602314010002</v>
      </c>
      <c r="C194" s="349">
        <v>116.883339678404</v>
      </c>
      <c r="D194" s="350">
        <v>112.90047944700299</v>
      </c>
      <c r="E194" s="351">
        <v>29.346583331464998</v>
      </c>
      <c r="F194" s="349">
        <v>111.38721253385199</v>
      </c>
      <c r="G194" s="350">
        <v>83.540409400388</v>
      </c>
      <c r="H194" s="352">
        <v>4.9406564584124654E-324</v>
      </c>
      <c r="I194" s="349">
        <v>4.3388999999999998</v>
      </c>
      <c r="J194" s="350">
        <v>-79.201509400388005</v>
      </c>
      <c r="K194" s="353">
        <v>3.8953304435000002E-2</v>
      </c>
    </row>
    <row r="195" spans="1:11" ht="14.4" customHeight="1" thickBot="1" x14ac:dyDescent="0.35">
      <c r="A195" s="368" t="s">
        <v>423</v>
      </c>
      <c r="B195" s="349">
        <v>228.99997330474201</v>
      </c>
      <c r="C195" s="349">
        <v>346.47095929113101</v>
      </c>
      <c r="D195" s="350">
        <v>117.470985986389</v>
      </c>
      <c r="E195" s="351">
        <v>1.51297379773</v>
      </c>
      <c r="F195" s="349">
        <v>0</v>
      </c>
      <c r="G195" s="350">
        <v>0</v>
      </c>
      <c r="H195" s="352">
        <v>4.9406564584124654E-324</v>
      </c>
      <c r="I195" s="349">
        <v>52</v>
      </c>
      <c r="J195" s="350">
        <v>52</v>
      </c>
      <c r="K195" s="359" t="s">
        <v>236</v>
      </c>
    </row>
    <row r="196" spans="1:11" ht="14.4" customHeight="1" thickBot="1" x14ac:dyDescent="0.35">
      <c r="A196" s="373" t="s">
        <v>424</v>
      </c>
      <c r="B196" s="354">
        <v>228.99997330474201</v>
      </c>
      <c r="C196" s="354">
        <v>346.47095929113101</v>
      </c>
      <c r="D196" s="355">
        <v>117.470985986389</v>
      </c>
      <c r="E196" s="356">
        <v>1.51297379773</v>
      </c>
      <c r="F196" s="354">
        <v>0</v>
      </c>
      <c r="G196" s="355">
        <v>0</v>
      </c>
      <c r="H196" s="357">
        <v>4.9406564584124654E-324</v>
      </c>
      <c r="I196" s="354">
        <v>52</v>
      </c>
      <c r="J196" s="355">
        <v>52</v>
      </c>
      <c r="K196" s="358" t="s">
        <v>236</v>
      </c>
    </row>
    <row r="197" spans="1:11" ht="14.4" customHeight="1" thickBot="1" x14ac:dyDescent="0.35">
      <c r="A197" s="370" t="s">
        <v>425</v>
      </c>
      <c r="B197" s="354">
        <v>228.99997330474201</v>
      </c>
      <c r="C197" s="354">
        <v>346.47095929113101</v>
      </c>
      <c r="D197" s="355">
        <v>117.470985986389</v>
      </c>
      <c r="E197" s="356">
        <v>1.51297379773</v>
      </c>
      <c r="F197" s="354">
        <v>0</v>
      </c>
      <c r="G197" s="355">
        <v>0</v>
      </c>
      <c r="H197" s="357">
        <v>4.9406564584124654E-324</v>
      </c>
      <c r="I197" s="354">
        <v>52</v>
      </c>
      <c r="J197" s="355">
        <v>52</v>
      </c>
      <c r="K197" s="358" t="s">
        <v>236</v>
      </c>
    </row>
    <row r="198" spans="1:11" ht="14.4" customHeight="1" thickBot="1" x14ac:dyDescent="0.35">
      <c r="A198" s="371" t="s">
        <v>426</v>
      </c>
      <c r="B198" s="349">
        <v>4.9406564584124654E-324</v>
      </c>
      <c r="C198" s="349">
        <v>251.23998022063199</v>
      </c>
      <c r="D198" s="350">
        <v>251.23998022063199</v>
      </c>
      <c r="E198" s="361" t="s">
        <v>242</v>
      </c>
      <c r="F198" s="349">
        <v>0</v>
      </c>
      <c r="G198" s="350">
        <v>0</v>
      </c>
      <c r="H198" s="352">
        <v>4.9406564584124654E-324</v>
      </c>
      <c r="I198" s="349">
        <v>52</v>
      </c>
      <c r="J198" s="350">
        <v>52</v>
      </c>
      <c r="K198" s="359" t="s">
        <v>236</v>
      </c>
    </row>
    <row r="199" spans="1:11" ht="14.4" customHeight="1" thickBot="1" x14ac:dyDescent="0.35">
      <c r="A199" s="371" t="s">
        <v>427</v>
      </c>
      <c r="B199" s="349">
        <v>228.99997330474201</v>
      </c>
      <c r="C199" s="349">
        <v>95.230979070497995</v>
      </c>
      <c r="D199" s="350">
        <v>-133.768994234243</v>
      </c>
      <c r="E199" s="351">
        <v>0.41585585227799998</v>
      </c>
      <c r="F199" s="349">
        <v>0</v>
      </c>
      <c r="G199" s="350">
        <v>0</v>
      </c>
      <c r="H199" s="352">
        <v>4.9406564584124654E-324</v>
      </c>
      <c r="I199" s="349">
        <v>4.4465908125712189E-323</v>
      </c>
      <c r="J199" s="350">
        <v>4.4465908125712189E-323</v>
      </c>
      <c r="K199" s="359" t="s">
        <v>236</v>
      </c>
    </row>
    <row r="200" spans="1:11" ht="14.4" customHeight="1" thickBot="1" x14ac:dyDescent="0.35">
      <c r="A200" s="367" t="s">
        <v>428</v>
      </c>
      <c r="B200" s="349">
        <v>7223.99499660319</v>
      </c>
      <c r="C200" s="349">
        <v>7832.5602806993202</v>
      </c>
      <c r="D200" s="350">
        <v>608.56528409612702</v>
      </c>
      <c r="E200" s="351">
        <v>1.084242207308</v>
      </c>
      <c r="F200" s="349">
        <v>8750.31746014905</v>
      </c>
      <c r="G200" s="350">
        <v>6562.7380951117902</v>
      </c>
      <c r="H200" s="352">
        <v>601.68132000000003</v>
      </c>
      <c r="I200" s="349">
        <v>5613.6393200000002</v>
      </c>
      <c r="J200" s="350">
        <v>-949.098775111789</v>
      </c>
      <c r="K200" s="353">
        <v>0.64153550377599999</v>
      </c>
    </row>
    <row r="201" spans="1:11" ht="14.4" customHeight="1" thickBot="1" x14ac:dyDescent="0.35">
      <c r="A201" s="372" t="s">
        <v>429</v>
      </c>
      <c r="B201" s="354">
        <v>7223.99499660319</v>
      </c>
      <c r="C201" s="354">
        <v>7832.5602806993202</v>
      </c>
      <c r="D201" s="355">
        <v>608.56528409612702</v>
      </c>
      <c r="E201" s="356">
        <v>1.084242207308</v>
      </c>
      <c r="F201" s="354">
        <v>8750.31746014905</v>
      </c>
      <c r="G201" s="355">
        <v>6562.7380951117902</v>
      </c>
      <c r="H201" s="357">
        <v>601.68132000000003</v>
      </c>
      <c r="I201" s="354">
        <v>5613.6393200000002</v>
      </c>
      <c r="J201" s="355">
        <v>-949.098775111789</v>
      </c>
      <c r="K201" s="360">
        <v>0.64153550377599999</v>
      </c>
    </row>
    <row r="202" spans="1:11" ht="14.4" customHeight="1" thickBot="1" x14ac:dyDescent="0.35">
      <c r="A202" s="373" t="s">
        <v>63</v>
      </c>
      <c r="B202" s="354">
        <v>7223.99499660319</v>
      </c>
      <c r="C202" s="354">
        <v>7832.5602806993202</v>
      </c>
      <c r="D202" s="355">
        <v>608.56528409612702</v>
      </c>
      <c r="E202" s="356">
        <v>1.084242207308</v>
      </c>
      <c r="F202" s="354">
        <v>8750.31746014905</v>
      </c>
      <c r="G202" s="355">
        <v>6562.7380951117902</v>
      </c>
      <c r="H202" s="357">
        <v>601.68132000000003</v>
      </c>
      <c r="I202" s="354">
        <v>5613.6393200000002</v>
      </c>
      <c r="J202" s="355">
        <v>-949.098775111789</v>
      </c>
      <c r="K202" s="360">
        <v>0.64153550377599999</v>
      </c>
    </row>
    <row r="203" spans="1:11" ht="14.4" customHeight="1" thickBot="1" x14ac:dyDescent="0.35">
      <c r="A203" s="370" t="s">
        <v>430</v>
      </c>
      <c r="B203" s="354">
        <v>54.999921906612997</v>
      </c>
      <c r="C203" s="354">
        <v>73.757635050866</v>
      </c>
      <c r="D203" s="355">
        <v>18.757713144253</v>
      </c>
      <c r="E203" s="356">
        <v>1.341049814145</v>
      </c>
      <c r="F203" s="354">
        <v>74.999999999999005</v>
      </c>
      <c r="G203" s="355">
        <v>56.249999999998998</v>
      </c>
      <c r="H203" s="357">
        <v>6.1464699999999999</v>
      </c>
      <c r="I203" s="354">
        <v>55.31823</v>
      </c>
      <c r="J203" s="355">
        <v>-0.93176999999900001</v>
      </c>
      <c r="K203" s="360">
        <v>0.73757640000000002</v>
      </c>
    </row>
    <row r="204" spans="1:11" ht="14.4" customHeight="1" thickBot="1" x14ac:dyDescent="0.35">
      <c r="A204" s="371" t="s">
        <v>431</v>
      </c>
      <c r="B204" s="349">
        <v>54.999921906612997</v>
      </c>
      <c r="C204" s="349">
        <v>73.757635050866</v>
      </c>
      <c r="D204" s="350">
        <v>18.757713144253</v>
      </c>
      <c r="E204" s="351">
        <v>1.341049814145</v>
      </c>
      <c r="F204" s="349">
        <v>74.999999999999005</v>
      </c>
      <c r="G204" s="350">
        <v>56.249999999998998</v>
      </c>
      <c r="H204" s="352">
        <v>6.1464699999999999</v>
      </c>
      <c r="I204" s="349">
        <v>55.31823</v>
      </c>
      <c r="J204" s="350">
        <v>-0.93176999999900001</v>
      </c>
      <c r="K204" s="353">
        <v>0.73757640000000002</v>
      </c>
    </row>
    <row r="205" spans="1:11" ht="14.4" customHeight="1" thickBot="1" x14ac:dyDescent="0.35">
      <c r="A205" s="370" t="s">
        <v>432</v>
      </c>
      <c r="B205" s="354">
        <v>1840.99864490959</v>
      </c>
      <c r="C205" s="354">
        <v>1253.6839127123701</v>
      </c>
      <c r="D205" s="355">
        <v>-587.31473219722102</v>
      </c>
      <c r="E205" s="356">
        <v>0.68098035605700002</v>
      </c>
      <c r="F205" s="354">
        <v>1567.2285699045001</v>
      </c>
      <c r="G205" s="355">
        <v>1175.42142742837</v>
      </c>
      <c r="H205" s="357">
        <v>90.87</v>
      </c>
      <c r="I205" s="354">
        <v>818.49800000000005</v>
      </c>
      <c r="J205" s="355">
        <v>-356.92342742837297</v>
      </c>
      <c r="K205" s="360">
        <v>0.52225821792500005</v>
      </c>
    </row>
    <row r="206" spans="1:11" ht="14.4" customHeight="1" thickBot="1" x14ac:dyDescent="0.35">
      <c r="A206" s="371" t="s">
        <v>433</v>
      </c>
      <c r="B206" s="349">
        <v>1840.99864490959</v>
      </c>
      <c r="C206" s="349">
        <v>1253.6839127123701</v>
      </c>
      <c r="D206" s="350">
        <v>-587.31473219722102</v>
      </c>
      <c r="E206" s="351">
        <v>0.68098035605700002</v>
      </c>
      <c r="F206" s="349">
        <v>1567.2285699045001</v>
      </c>
      <c r="G206" s="350">
        <v>1175.42142742837</v>
      </c>
      <c r="H206" s="352">
        <v>90.87</v>
      </c>
      <c r="I206" s="349">
        <v>818.49800000000005</v>
      </c>
      <c r="J206" s="350">
        <v>-356.92342742837297</v>
      </c>
      <c r="K206" s="353">
        <v>0.52225821792500005</v>
      </c>
    </row>
    <row r="207" spans="1:11" ht="14.4" customHeight="1" thickBot="1" x14ac:dyDescent="0.35">
      <c r="A207" s="370" t="s">
        <v>434</v>
      </c>
      <c r="B207" s="354">
        <v>380.99973611653098</v>
      </c>
      <c r="C207" s="354">
        <v>372.20407553019402</v>
      </c>
      <c r="D207" s="355">
        <v>-8.795660586336</v>
      </c>
      <c r="E207" s="356">
        <v>0.97691426068599996</v>
      </c>
      <c r="F207" s="354">
        <v>362.08889024464202</v>
      </c>
      <c r="G207" s="355">
        <v>271.566667683481</v>
      </c>
      <c r="H207" s="357">
        <v>40.8949</v>
      </c>
      <c r="I207" s="354">
        <v>367.0652</v>
      </c>
      <c r="J207" s="355">
        <v>95.498532316517995</v>
      </c>
      <c r="K207" s="360">
        <v>1.0137433373110001</v>
      </c>
    </row>
    <row r="208" spans="1:11" ht="14.4" customHeight="1" thickBot="1" x14ac:dyDescent="0.35">
      <c r="A208" s="371" t="s">
        <v>435</v>
      </c>
      <c r="B208" s="349">
        <v>380.99973611653098</v>
      </c>
      <c r="C208" s="349">
        <v>372.20407553019402</v>
      </c>
      <c r="D208" s="350">
        <v>-8.795660586336</v>
      </c>
      <c r="E208" s="351">
        <v>0.97691426068599996</v>
      </c>
      <c r="F208" s="349">
        <v>362.08889024464202</v>
      </c>
      <c r="G208" s="350">
        <v>271.566667683481</v>
      </c>
      <c r="H208" s="352">
        <v>40.8949</v>
      </c>
      <c r="I208" s="349">
        <v>367.0652</v>
      </c>
      <c r="J208" s="350">
        <v>95.498532316517995</v>
      </c>
      <c r="K208" s="353">
        <v>1.0137433373110001</v>
      </c>
    </row>
    <row r="209" spans="1:11" ht="14.4" customHeight="1" thickBot="1" x14ac:dyDescent="0.35">
      <c r="A209" s="370" t="s">
        <v>436</v>
      </c>
      <c r="B209" s="354">
        <v>4.9406564584124654E-324</v>
      </c>
      <c r="C209" s="354">
        <v>8.5999993075000003E-2</v>
      </c>
      <c r="D209" s="355">
        <v>8.5999993075000003E-2</v>
      </c>
      <c r="E209" s="362" t="s">
        <v>242</v>
      </c>
      <c r="F209" s="354">
        <v>0</v>
      </c>
      <c r="G209" s="355">
        <v>0</v>
      </c>
      <c r="H209" s="357">
        <v>4.9406564584124654E-324</v>
      </c>
      <c r="I209" s="354">
        <v>0.224</v>
      </c>
      <c r="J209" s="355">
        <v>0.224</v>
      </c>
      <c r="K209" s="358" t="s">
        <v>236</v>
      </c>
    </row>
    <row r="210" spans="1:11" ht="14.4" customHeight="1" thickBot="1" x14ac:dyDescent="0.35">
      <c r="A210" s="371" t="s">
        <v>437</v>
      </c>
      <c r="B210" s="349">
        <v>4.9406564584124654E-324</v>
      </c>
      <c r="C210" s="349">
        <v>8.5999993075000003E-2</v>
      </c>
      <c r="D210" s="350">
        <v>8.5999993075000003E-2</v>
      </c>
      <c r="E210" s="361" t="s">
        <v>242</v>
      </c>
      <c r="F210" s="349">
        <v>0</v>
      </c>
      <c r="G210" s="350">
        <v>0</v>
      </c>
      <c r="H210" s="352">
        <v>4.9406564584124654E-324</v>
      </c>
      <c r="I210" s="349">
        <v>0.224</v>
      </c>
      <c r="J210" s="350">
        <v>0.224</v>
      </c>
      <c r="K210" s="359" t="s">
        <v>236</v>
      </c>
    </row>
    <row r="211" spans="1:11" ht="14.4" customHeight="1" thickBot="1" x14ac:dyDescent="0.35">
      <c r="A211" s="370" t="s">
        <v>438</v>
      </c>
      <c r="B211" s="354">
        <v>400.999762264352</v>
      </c>
      <c r="C211" s="354">
        <v>357.474046423647</v>
      </c>
      <c r="D211" s="355">
        <v>-43.525715840704997</v>
      </c>
      <c r="E211" s="356">
        <v>0.89145700337800005</v>
      </c>
      <c r="F211" s="354">
        <v>357.999999999995</v>
      </c>
      <c r="G211" s="355">
        <v>268.49999999999602</v>
      </c>
      <c r="H211" s="357">
        <v>19.3019</v>
      </c>
      <c r="I211" s="354">
        <v>236.27432999999999</v>
      </c>
      <c r="J211" s="355">
        <v>-32.225669999996001</v>
      </c>
      <c r="K211" s="360">
        <v>0.65998416201099996</v>
      </c>
    </row>
    <row r="212" spans="1:11" ht="14.4" customHeight="1" thickBot="1" x14ac:dyDescent="0.35">
      <c r="A212" s="371" t="s">
        <v>439</v>
      </c>
      <c r="B212" s="349">
        <v>400.999762264352</v>
      </c>
      <c r="C212" s="349">
        <v>357.474046423647</v>
      </c>
      <c r="D212" s="350">
        <v>-43.525715840704997</v>
      </c>
      <c r="E212" s="351">
        <v>0.89145700337800005</v>
      </c>
      <c r="F212" s="349">
        <v>357.999999999995</v>
      </c>
      <c r="G212" s="350">
        <v>268.49999999999602</v>
      </c>
      <c r="H212" s="352">
        <v>19.3019</v>
      </c>
      <c r="I212" s="349">
        <v>236.27432999999999</v>
      </c>
      <c r="J212" s="350">
        <v>-32.225669999996001</v>
      </c>
      <c r="K212" s="353">
        <v>0.65998416201099996</v>
      </c>
    </row>
    <row r="213" spans="1:11" ht="14.4" customHeight="1" thickBot="1" x14ac:dyDescent="0.35">
      <c r="A213" s="370" t="s">
        <v>440</v>
      </c>
      <c r="B213" s="354">
        <v>4.9406564584124654E-324</v>
      </c>
      <c r="C213" s="354">
        <v>3.2746297363269998</v>
      </c>
      <c r="D213" s="355">
        <v>3.2746297363269998</v>
      </c>
      <c r="E213" s="362" t="s">
        <v>242</v>
      </c>
      <c r="F213" s="354">
        <v>0</v>
      </c>
      <c r="G213" s="355">
        <v>0</v>
      </c>
      <c r="H213" s="357">
        <v>4.9406564584124654E-324</v>
      </c>
      <c r="I213" s="354">
        <v>0.80308999999999997</v>
      </c>
      <c r="J213" s="355">
        <v>0.80308999999999997</v>
      </c>
      <c r="K213" s="358" t="s">
        <v>236</v>
      </c>
    </row>
    <row r="214" spans="1:11" ht="14.4" customHeight="1" thickBot="1" x14ac:dyDescent="0.35">
      <c r="A214" s="371" t="s">
        <v>441</v>
      </c>
      <c r="B214" s="349">
        <v>4.9406564584124654E-324</v>
      </c>
      <c r="C214" s="349">
        <v>3.0573897538189998</v>
      </c>
      <c r="D214" s="350">
        <v>3.0573897538189998</v>
      </c>
      <c r="E214" s="361" t="s">
        <v>242</v>
      </c>
      <c r="F214" s="349">
        <v>0</v>
      </c>
      <c r="G214" s="350">
        <v>0</v>
      </c>
      <c r="H214" s="352">
        <v>4.9406564584124654E-324</v>
      </c>
      <c r="I214" s="349">
        <v>4.4465908125712189E-323</v>
      </c>
      <c r="J214" s="350">
        <v>4.4465908125712189E-323</v>
      </c>
      <c r="K214" s="359" t="s">
        <v>236</v>
      </c>
    </row>
    <row r="215" spans="1:11" ht="14.4" customHeight="1" thickBot="1" x14ac:dyDescent="0.35">
      <c r="A215" s="371" t="s">
        <v>442</v>
      </c>
      <c r="B215" s="349">
        <v>4.9406564584124654E-324</v>
      </c>
      <c r="C215" s="349">
        <v>0.217239982507</v>
      </c>
      <c r="D215" s="350">
        <v>0.217239982507</v>
      </c>
      <c r="E215" s="361" t="s">
        <v>242</v>
      </c>
      <c r="F215" s="349">
        <v>0</v>
      </c>
      <c r="G215" s="350">
        <v>0</v>
      </c>
      <c r="H215" s="352">
        <v>4.9406564584124654E-324</v>
      </c>
      <c r="I215" s="349">
        <v>0.80308999999999997</v>
      </c>
      <c r="J215" s="350">
        <v>0.80308999999999997</v>
      </c>
      <c r="K215" s="359" t="s">
        <v>236</v>
      </c>
    </row>
    <row r="216" spans="1:11" ht="14.4" customHeight="1" thickBot="1" x14ac:dyDescent="0.35">
      <c r="A216" s="370" t="s">
        <v>443</v>
      </c>
      <c r="B216" s="354">
        <v>4545.99693140611</v>
      </c>
      <c r="C216" s="354">
        <v>5772.0799812528403</v>
      </c>
      <c r="D216" s="355">
        <v>1226.0830498467301</v>
      </c>
      <c r="E216" s="356">
        <v>1.2697060883110001</v>
      </c>
      <c r="F216" s="354">
        <v>6387.99999999992</v>
      </c>
      <c r="G216" s="355">
        <v>4790.99999999994</v>
      </c>
      <c r="H216" s="357">
        <v>444.46805000000001</v>
      </c>
      <c r="I216" s="354">
        <v>4135.4564700000001</v>
      </c>
      <c r="J216" s="355">
        <v>-655.54352999993796</v>
      </c>
      <c r="K216" s="360">
        <v>0.64737890889100003</v>
      </c>
    </row>
    <row r="217" spans="1:11" ht="14.4" customHeight="1" thickBot="1" x14ac:dyDescent="0.35">
      <c r="A217" s="371" t="s">
        <v>444</v>
      </c>
      <c r="B217" s="349">
        <v>4545.99693140611</v>
      </c>
      <c r="C217" s="349">
        <v>5772.0799812528403</v>
      </c>
      <c r="D217" s="350">
        <v>1226.0830498467301</v>
      </c>
      <c r="E217" s="351">
        <v>1.2697060883110001</v>
      </c>
      <c r="F217" s="349">
        <v>6387.99999999992</v>
      </c>
      <c r="G217" s="350">
        <v>4790.99999999994</v>
      </c>
      <c r="H217" s="352">
        <v>444.46805000000001</v>
      </c>
      <c r="I217" s="349">
        <v>4135.4564700000001</v>
      </c>
      <c r="J217" s="350">
        <v>-655.54352999993796</v>
      </c>
      <c r="K217" s="353">
        <v>0.64737890889100003</v>
      </c>
    </row>
    <row r="218" spans="1:11" ht="14.4" customHeight="1" thickBot="1" x14ac:dyDescent="0.35">
      <c r="A218" s="375" t="s">
        <v>445</v>
      </c>
      <c r="B218" s="354">
        <v>4.9406564584124654E-324</v>
      </c>
      <c r="C218" s="354">
        <v>933.89799110315198</v>
      </c>
      <c r="D218" s="355">
        <v>933.89799110315198</v>
      </c>
      <c r="E218" s="362" t="s">
        <v>242</v>
      </c>
      <c r="F218" s="354">
        <v>0</v>
      </c>
      <c r="G218" s="355">
        <v>0</v>
      </c>
      <c r="H218" s="357">
        <v>10.309340000000001</v>
      </c>
      <c r="I218" s="354">
        <v>208.14523</v>
      </c>
      <c r="J218" s="355">
        <v>208.14523</v>
      </c>
      <c r="K218" s="358" t="s">
        <v>236</v>
      </c>
    </row>
    <row r="219" spans="1:11" ht="14.4" customHeight="1" thickBot="1" x14ac:dyDescent="0.35">
      <c r="A219" s="372" t="s">
        <v>446</v>
      </c>
      <c r="B219" s="354">
        <v>4.9406564584124654E-324</v>
      </c>
      <c r="C219" s="354">
        <v>933.89799110315198</v>
      </c>
      <c r="D219" s="355">
        <v>933.89799110315198</v>
      </c>
      <c r="E219" s="362" t="s">
        <v>242</v>
      </c>
      <c r="F219" s="354">
        <v>0</v>
      </c>
      <c r="G219" s="355">
        <v>0</v>
      </c>
      <c r="H219" s="357">
        <v>10.309340000000001</v>
      </c>
      <c r="I219" s="354">
        <v>208.14523</v>
      </c>
      <c r="J219" s="355">
        <v>208.14523</v>
      </c>
      <c r="K219" s="358" t="s">
        <v>236</v>
      </c>
    </row>
    <row r="220" spans="1:11" ht="14.4" customHeight="1" thickBot="1" x14ac:dyDescent="0.35">
      <c r="A220" s="373" t="s">
        <v>447</v>
      </c>
      <c r="B220" s="354">
        <v>4.9406564584124654E-324</v>
      </c>
      <c r="C220" s="354">
        <v>933.89799110315198</v>
      </c>
      <c r="D220" s="355">
        <v>933.89799110315198</v>
      </c>
      <c r="E220" s="362" t="s">
        <v>242</v>
      </c>
      <c r="F220" s="354">
        <v>0</v>
      </c>
      <c r="G220" s="355">
        <v>0</v>
      </c>
      <c r="H220" s="357">
        <v>10.309340000000001</v>
      </c>
      <c r="I220" s="354">
        <v>208.14523</v>
      </c>
      <c r="J220" s="355">
        <v>208.14523</v>
      </c>
      <c r="K220" s="358" t="s">
        <v>236</v>
      </c>
    </row>
    <row r="221" spans="1:11" ht="14.4" customHeight="1" thickBot="1" x14ac:dyDescent="0.35">
      <c r="A221" s="370" t="s">
        <v>448</v>
      </c>
      <c r="B221" s="354">
        <v>4.9406564584124654E-324</v>
      </c>
      <c r="C221" s="354">
        <v>933.89799110315198</v>
      </c>
      <c r="D221" s="355">
        <v>933.89799110315198</v>
      </c>
      <c r="E221" s="362" t="s">
        <v>242</v>
      </c>
      <c r="F221" s="354">
        <v>0</v>
      </c>
      <c r="G221" s="355">
        <v>0</v>
      </c>
      <c r="H221" s="357">
        <v>10.309340000000001</v>
      </c>
      <c r="I221" s="354">
        <v>208.14523</v>
      </c>
      <c r="J221" s="355">
        <v>208.14523</v>
      </c>
      <c r="K221" s="358" t="s">
        <v>236</v>
      </c>
    </row>
    <row r="222" spans="1:11" ht="14.4" customHeight="1" thickBot="1" x14ac:dyDescent="0.35">
      <c r="A222" s="371" t="s">
        <v>449</v>
      </c>
      <c r="B222" s="349">
        <v>4.9406564584124654E-324</v>
      </c>
      <c r="C222" s="349">
        <v>933.89799110315198</v>
      </c>
      <c r="D222" s="350">
        <v>933.89799110315198</v>
      </c>
      <c r="E222" s="361" t="s">
        <v>242</v>
      </c>
      <c r="F222" s="349">
        <v>0</v>
      </c>
      <c r="G222" s="350">
        <v>0</v>
      </c>
      <c r="H222" s="352">
        <v>10.309340000000001</v>
      </c>
      <c r="I222" s="349">
        <v>208.14523</v>
      </c>
      <c r="J222" s="350">
        <v>208.14523</v>
      </c>
      <c r="K222" s="359" t="s">
        <v>236</v>
      </c>
    </row>
    <row r="223" spans="1:11" ht="14.4" customHeight="1" thickBot="1" x14ac:dyDescent="0.35">
      <c r="A223" s="376"/>
      <c r="B223" s="349">
        <v>-41832.075099513197</v>
      </c>
      <c r="C223" s="349">
        <v>4.9406564584124654E-324</v>
      </c>
      <c r="D223" s="350">
        <v>41832.075099513197</v>
      </c>
      <c r="E223" s="351">
        <v>0</v>
      </c>
      <c r="F223" s="349">
        <v>-47330.6550958222</v>
      </c>
      <c r="G223" s="350">
        <v>-35497.991321866597</v>
      </c>
      <c r="H223" s="352">
        <v>-4125.9904500000002</v>
      </c>
      <c r="I223" s="349">
        <v>-36363.070729999999</v>
      </c>
      <c r="J223" s="350">
        <v>-865.07940813337302</v>
      </c>
      <c r="K223" s="353">
        <v>0.76827735970199995</v>
      </c>
    </row>
    <row r="224" spans="1:11" ht="14.4" customHeight="1" thickBot="1" x14ac:dyDescent="0.35">
      <c r="A224" s="377" t="s">
        <v>82</v>
      </c>
      <c r="B224" s="363">
        <v>-41832.075099513197</v>
      </c>
      <c r="C224" s="363">
        <v>-49326.233050533003</v>
      </c>
      <c r="D224" s="364">
        <v>-7494.1579510198098</v>
      </c>
      <c r="E224" s="365" t="s">
        <v>242</v>
      </c>
      <c r="F224" s="363">
        <v>-47330.6550958222</v>
      </c>
      <c r="G224" s="364">
        <v>-35497.991321866597</v>
      </c>
      <c r="H224" s="363">
        <v>-4125.9904500000002</v>
      </c>
      <c r="I224" s="363">
        <v>-36363.070729999999</v>
      </c>
      <c r="J224" s="364">
        <v>-865.07940813335802</v>
      </c>
      <c r="K224" s="366">
        <v>0.76827735970199995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211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450</v>
      </c>
      <c r="B4" s="379" t="s">
        <v>451</v>
      </c>
      <c r="C4" s="380" t="s">
        <v>452</v>
      </c>
      <c r="D4" s="380" t="s">
        <v>451</v>
      </c>
      <c r="E4" s="380" t="s">
        <v>451</v>
      </c>
      <c r="F4" s="381" t="s">
        <v>451</v>
      </c>
      <c r="G4" s="380" t="s">
        <v>451</v>
      </c>
      <c r="H4" s="380" t="s">
        <v>132</v>
      </c>
    </row>
    <row r="5" spans="1:8" ht="14.4" customHeight="1" x14ac:dyDescent="0.3">
      <c r="A5" s="378" t="s">
        <v>450</v>
      </c>
      <c r="B5" s="379" t="s">
        <v>453</v>
      </c>
      <c r="C5" s="380" t="s">
        <v>454</v>
      </c>
      <c r="D5" s="380">
        <v>1108310.5114200208</v>
      </c>
      <c r="E5" s="380">
        <v>1103375.1670998449</v>
      </c>
      <c r="F5" s="381">
        <v>0.99554696606291992</v>
      </c>
      <c r="G5" s="380">
        <v>-4935.3443201759364</v>
      </c>
      <c r="H5" s="380" t="s">
        <v>2</v>
      </c>
    </row>
    <row r="6" spans="1:8" ht="14.4" customHeight="1" x14ac:dyDescent="0.3">
      <c r="A6" s="378" t="s">
        <v>450</v>
      </c>
      <c r="B6" s="379" t="s">
        <v>455</v>
      </c>
      <c r="C6" s="380" t="s">
        <v>456</v>
      </c>
      <c r="D6" s="380">
        <v>25056.281115436126</v>
      </c>
      <c r="E6" s="380">
        <v>15368.160000000007</v>
      </c>
      <c r="F6" s="381">
        <v>0.61334560899910751</v>
      </c>
      <c r="G6" s="380">
        <v>-9688.121115436119</v>
      </c>
      <c r="H6" s="380" t="s">
        <v>2</v>
      </c>
    </row>
    <row r="7" spans="1:8" ht="14.4" customHeight="1" x14ac:dyDescent="0.3">
      <c r="A7" s="378" t="s">
        <v>450</v>
      </c>
      <c r="B7" s="379" t="s">
        <v>457</v>
      </c>
      <c r="C7" s="380" t="s">
        <v>458</v>
      </c>
      <c r="D7" s="380">
        <v>37855.992438200738</v>
      </c>
      <c r="E7" s="380">
        <v>36653.553719942734</v>
      </c>
      <c r="F7" s="381">
        <v>0.96823650257694438</v>
      </c>
      <c r="G7" s="380">
        <v>-1202.4387182580031</v>
      </c>
      <c r="H7" s="380" t="s">
        <v>2</v>
      </c>
    </row>
    <row r="8" spans="1:8" ht="14.4" customHeight="1" x14ac:dyDescent="0.3">
      <c r="A8" s="378" t="s">
        <v>450</v>
      </c>
      <c r="B8" s="379" t="s">
        <v>6</v>
      </c>
      <c r="C8" s="380" t="s">
        <v>452</v>
      </c>
      <c r="D8" s="380">
        <v>1188284.9785970782</v>
      </c>
      <c r="E8" s="380">
        <v>1155396.8808197875</v>
      </c>
      <c r="F8" s="381">
        <v>0.9723230551848604</v>
      </c>
      <c r="G8" s="380">
        <v>-32888.097777290735</v>
      </c>
      <c r="H8" s="380" t="s">
        <v>459</v>
      </c>
    </row>
    <row r="10" spans="1:8" ht="14.4" customHeight="1" x14ac:dyDescent="0.3">
      <c r="A10" s="378" t="s">
        <v>450</v>
      </c>
      <c r="B10" s="379" t="s">
        <v>451</v>
      </c>
      <c r="C10" s="380" t="s">
        <v>452</v>
      </c>
      <c r="D10" s="380" t="s">
        <v>451</v>
      </c>
      <c r="E10" s="380" t="s">
        <v>451</v>
      </c>
      <c r="F10" s="381" t="s">
        <v>451</v>
      </c>
      <c r="G10" s="380" t="s">
        <v>451</v>
      </c>
      <c r="H10" s="380" t="s">
        <v>132</v>
      </c>
    </row>
    <row r="11" spans="1:8" ht="14.4" customHeight="1" x14ac:dyDescent="0.3">
      <c r="A11" s="378" t="s">
        <v>460</v>
      </c>
      <c r="B11" s="379" t="s">
        <v>453</v>
      </c>
      <c r="C11" s="380" t="s">
        <v>454</v>
      </c>
      <c r="D11" s="380">
        <v>553949.15293305228</v>
      </c>
      <c r="E11" s="380">
        <v>554567.25733164989</v>
      </c>
      <c r="F11" s="381">
        <v>1.0011158143221717</v>
      </c>
      <c r="G11" s="380">
        <v>618.10439859761391</v>
      </c>
      <c r="H11" s="380" t="s">
        <v>2</v>
      </c>
    </row>
    <row r="12" spans="1:8" ht="14.4" customHeight="1" x14ac:dyDescent="0.3">
      <c r="A12" s="378" t="s">
        <v>460</v>
      </c>
      <c r="B12" s="379" t="s">
        <v>455</v>
      </c>
      <c r="C12" s="380" t="s">
        <v>456</v>
      </c>
      <c r="D12" s="380">
        <v>0</v>
      </c>
      <c r="E12" s="380">
        <v>7684.08</v>
      </c>
      <c r="F12" s="381" t="s">
        <v>451</v>
      </c>
      <c r="G12" s="380">
        <v>7684.08</v>
      </c>
      <c r="H12" s="380" t="s">
        <v>2</v>
      </c>
    </row>
    <row r="13" spans="1:8" ht="14.4" customHeight="1" x14ac:dyDescent="0.3">
      <c r="A13" s="378" t="s">
        <v>460</v>
      </c>
      <c r="B13" s="379" t="s">
        <v>457</v>
      </c>
      <c r="C13" s="380" t="s">
        <v>458</v>
      </c>
      <c r="D13" s="380">
        <v>26545.062039030599</v>
      </c>
      <c r="E13" s="380">
        <v>25501.166810198825</v>
      </c>
      <c r="F13" s="381">
        <v>0.96067459826249868</v>
      </c>
      <c r="G13" s="380">
        <v>-1043.8952288317741</v>
      </c>
      <c r="H13" s="380" t="s">
        <v>2</v>
      </c>
    </row>
    <row r="14" spans="1:8" ht="14.4" customHeight="1" x14ac:dyDescent="0.3">
      <c r="A14" s="378" t="s">
        <v>460</v>
      </c>
      <c r="B14" s="379" t="s">
        <v>6</v>
      </c>
      <c r="C14" s="380" t="s">
        <v>461</v>
      </c>
      <c r="D14" s="380">
        <v>580572.58007989579</v>
      </c>
      <c r="E14" s="380">
        <v>587752.50414184865</v>
      </c>
      <c r="F14" s="381">
        <v>1.0123669706567346</v>
      </c>
      <c r="G14" s="380">
        <v>7179.9240619528573</v>
      </c>
      <c r="H14" s="380" t="s">
        <v>462</v>
      </c>
    </row>
    <row r="15" spans="1:8" ht="14.4" customHeight="1" x14ac:dyDescent="0.3">
      <c r="A15" s="378" t="s">
        <v>451</v>
      </c>
      <c r="B15" s="379" t="s">
        <v>451</v>
      </c>
      <c r="C15" s="380" t="s">
        <v>451</v>
      </c>
      <c r="D15" s="380" t="s">
        <v>451</v>
      </c>
      <c r="E15" s="380" t="s">
        <v>451</v>
      </c>
      <c r="F15" s="381" t="s">
        <v>451</v>
      </c>
      <c r="G15" s="380" t="s">
        <v>451</v>
      </c>
      <c r="H15" s="380" t="s">
        <v>463</v>
      </c>
    </row>
    <row r="16" spans="1:8" ht="14.4" customHeight="1" x14ac:dyDescent="0.3">
      <c r="A16" s="378" t="s">
        <v>464</v>
      </c>
      <c r="B16" s="379" t="s">
        <v>453</v>
      </c>
      <c r="C16" s="380" t="s">
        <v>454</v>
      </c>
      <c r="D16" s="380">
        <v>69001.344009703433</v>
      </c>
      <c r="E16" s="380">
        <v>67420.936722483326</v>
      </c>
      <c r="F16" s="381">
        <v>0.97709599269547764</v>
      </c>
      <c r="G16" s="380">
        <v>-1580.4072872201068</v>
      </c>
      <c r="H16" s="380" t="s">
        <v>2</v>
      </c>
    </row>
    <row r="17" spans="1:8" ht="14.4" customHeight="1" x14ac:dyDescent="0.3">
      <c r="A17" s="378" t="s">
        <v>464</v>
      </c>
      <c r="B17" s="379" t="s">
        <v>457</v>
      </c>
      <c r="C17" s="380" t="s">
        <v>458</v>
      </c>
      <c r="D17" s="380">
        <v>646.67057525870257</v>
      </c>
      <c r="E17" s="380">
        <v>226.62</v>
      </c>
      <c r="F17" s="381">
        <v>0.35044118082740966</v>
      </c>
      <c r="G17" s="380">
        <v>-420.05057525870257</v>
      </c>
      <c r="H17" s="380" t="s">
        <v>2</v>
      </c>
    </row>
    <row r="18" spans="1:8" ht="14.4" customHeight="1" x14ac:dyDescent="0.3">
      <c r="A18" s="378" t="s">
        <v>464</v>
      </c>
      <c r="B18" s="379" t="s">
        <v>6</v>
      </c>
      <c r="C18" s="380" t="s">
        <v>465</v>
      </c>
      <c r="D18" s="380">
        <v>69648.014584962133</v>
      </c>
      <c r="E18" s="380">
        <v>67647.556722483321</v>
      </c>
      <c r="F18" s="381">
        <v>0.97127760390012996</v>
      </c>
      <c r="G18" s="380">
        <v>-2000.4578624788119</v>
      </c>
      <c r="H18" s="380" t="s">
        <v>462</v>
      </c>
    </row>
    <row r="19" spans="1:8" ht="14.4" customHeight="1" x14ac:dyDescent="0.3">
      <c r="A19" s="378" t="s">
        <v>451</v>
      </c>
      <c r="B19" s="379" t="s">
        <v>451</v>
      </c>
      <c r="C19" s="380" t="s">
        <v>451</v>
      </c>
      <c r="D19" s="380" t="s">
        <v>451</v>
      </c>
      <c r="E19" s="380" t="s">
        <v>451</v>
      </c>
      <c r="F19" s="381" t="s">
        <v>451</v>
      </c>
      <c r="G19" s="380" t="s">
        <v>451</v>
      </c>
      <c r="H19" s="380" t="s">
        <v>463</v>
      </c>
    </row>
    <row r="20" spans="1:8" ht="14.4" customHeight="1" x14ac:dyDescent="0.3">
      <c r="A20" s="378" t="s">
        <v>466</v>
      </c>
      <c r="B20" s="379" t="s">
        <v>453</v>
      </c>
      <c r="C20" s="380" t="s">
        <v>454</v>
      </c>
      <c r="D20" s="380">
        <v>94331.113168197742</v>
      </c>
      <c r="E20" s="380">
        <v>83909.220407193206</v>
      </c>
      <c r="F20" s="381">
        <v>0.88951797120827247</v>
      </c>
      <c r="G20" s="380">
        <v>-10421.892761004536</v>
      </c>
      <c r="H20" s="380" t="s">
        <v>2</v>
      </c>
    </row>
    <row r="21" spans="1:8" ht="14.4" customHeight="1" x14ac:dyDescent="0.3">
      <c r="A21" s="378" t="s">
        <v>466</v>
      </c>
      <c r="B21" s="379" t="s">
        <v>457</v>
      </c>
      <c r="C21" s="380" t="s">
        <v>458</v>
      </c>
      <c r="D21" s="380">
        <v>617.93314700855854</v>
      </c>
      <c r="E21" s="380">
        <v>319.64023963833421</v>
      </c>
      <c r="F21" s="381">
        <v>0.51727317297304187</v>
      </c>
      <c r="G21" s="380">
        <v>-298.29290737022433</v>
      </c>
      <c r="H21" s="380" t="s">
        <v>2</v>
      </c>
    </row>
    <row r="22" spans="1:8" ht="14.4" customHeight="1" x14ac:dyDescent="0.3">
      <c r="A22" s="378" t="s">
        <v>466</v>
      </c>
      <c r="B22" s="379" t="s">
        <v>6</v>
      </c>
      <c r="C22" s="380" t="s">
        <v>467</v>
      </c>
      <c r="D22" s="380">
        <v>94949.046315206317</v>
      </c>
      <c r="E22" s="380">
        <v>84228.860646831541</v>
      </c>
      <c r="F22" s="381">
        <v>0.887095383425058</v>
      </c>
      <c r="G22" s="380">
        <v>-10720.185668374776</v>
      </c>
      <c r="H22" s="380" t="s">
        <v>462</v>
      </c>
    </row>
    <row r="23" spans="1:8" ht="14.4" customHeight="1" x14ac:dyDescent="0.3">
      <c r="A23" s="378" t="s">
        <v>451</v>
      </c>
      <c r="B23" s="379" t="s">
        <v>451</v>
      </c>
      <c r="C23" s="380" t="s">
        <v>451</v>
      </c>
      <c r="D23" s="380" t="s">
        <v>451</v>
      </c>
      <c r="E23" s="380" t="s">
        <v>451</v>
      </c>
      <c r="F23" s="381" t="s">
        <v>451</v>
      </c>
      <c r="G23" s="380" t="s">
        <v>451</v>
      </c>
      <c r="H23" s="380" t="s">
        <v>463</v>
      </c>
    </row>
    <row r="24" spans="1:8" ht="14.4" customHeight="1" x14ac:dyDescent="0.3">
      <c r="A24" s="378" t="s">
        <v>468</v>
      </c>
      <c r="B24" s="379" t="s">
        <v>453</v>
      </c>
      <c r="C24" s="380" t="s">
        <v>454</v>
      </c>
      <c r="D24" s="380">
        <v>391028.90130906756</v>
      </c>
      <c r="E24" s="380">
        <v>397477.75263851945</v>
      </c>
      <c r="F24" s="381">
        <v>1.0164920068768901</v>
      </c>
      <c r="G24" s="380">
        <v>6448.8513294518925</v>
      </c>
      <c r="H24" s="380" t="s">
        <v>2</v>
      </c>
    </row>
    <row r="25" spans="1:8" ht="14.4" customHeight="1" x14ac:dyDescent="0.3">
      <c r="A25" s="378" t="s">
        <v>468</v>
      </c>
      <c r="B25" s="379" t="s">
        <v>455</v>
      </c>
      <c r="C25" s="380" t="s">
        <v>456</v>
      </c>
      <c r="D25" s="380">
        <v>25056.281115436126</v>
      </c>
      <c r="E25" s="380">
        <v>7684.0800000000063</v>
      </c>
      <c r="F25" s="381">
        <v>0.30667280449955386</v>
      </c>
      <c r="G25" s="380">
        <v>-17372.201115436121</v>
      </c>
      <c r="H25" s="380" t="s">
        <v>2</v>
      </c>
    </row>
    <row r="26" spans="1:8" ht="14.4" customHeight="1" x14ac:dyDescent="0.3">
      <c r="A26" s="378" t="s">
        <v>468</v>
      </c>
      <c r="B26" s="379" t="s">
        <v>457</v>
      </c>
      <c r="C26" s="380" t="s">
        <v>458</v>
      </c>
      <c r="D26" s="380">
        <v>10046.326676902874</v>
      </c>
      <c r="E26" s="380">
        <v>10606.126670105579</v>
      </c>
      <c r="F26" s="381">
        <v>1.0557218584669081</v>
      </c>
      <c r="G26" s="380">
        <v>559.79999320270508</v>
      </c>
      <c r="H26" s="380" t="s">
        <v>2</v>
      </c>
    </row>
    <row r="27" spans="1:8" ht="14.4" customHeight="1" x14ac:dyDescent="0.3">
      <c r="A27" s="378" t="s">
        <v>468</v>
      </c>
      <c r="B27" s="379" t="s">
        <v>6</v>
      </c>
      <c r="C27" s="380" t="s">
        <v>469</v>
      </c>
      <c r="D27" s="380">
        <v>443115.33761701424</v>
      </c>
      <c r="E27" s="380">
        <v>415767.95930862502</v>
      </c>
      <c r="F27" s="381">
        <v>0.93828383721615694</v>
      </c>
      <c r="G27" s="380">
        <v>-27347.378308389219</v>
      </c>
      <c r="H27" s="380" t="s">
        <v>462</v>
      </c>
    </row>
    <row r="28" spans="1:8" ht="14.4" customHeight="1" x14ac:dyDescent="0.3">
      <c r="A28" s="378" t="s">
        <v>451</v>
      </c>
      <c r="B28" s="379" t="s">
        <v>451</v>
      </c>
      <c r="C28" s="380" t="s">
        <v>451</v>
      </c>
      <c r="D28" s="380" t="s">
        <v>451</v>
      </c>
      <c r="E28" s="380" t="s">
        <v>451</v>
      </c>
      <c r="F28" s="381" t="s">
        <v>451</v>
      </c>
      <c r="G28" s="380" t="s">
        <v>451</v>
      </c>
      <c r="H28" s="380" t="s">
        <v>463</v>
      </c>
    </row>
    <row r="29" spans="1:8" ht="14.4" customHeight="1" x14ac:dyDescent="0.3">
      <c r="A29" s="378" t="s">
        <v>450</v>
      </c>
      <c r="B29" s="379" t="s">
        <v>6</v>
      </c>
      <c r="C29" s="380" t="s">
        <v>452</v>
      </c>
      <c r="D29" s="380">
        <v>1188284.9785970782</v>
      </c>
      <c r="E29" s="380">
        <v>1155396.8808197887</v>
      </c>
      <c r="F29" s="381">
        <v>0.97232305518486128</v>
      </c>
      <c r="G29" s="380">
        <v>-32888.097777289571</v>
      </c>
      <c r="H29" s="380" t="s">
        <v>459</v>
      </c>
    </row>
  </sheetData>
  <autoFilter ref="A3:G3"/>
  <mergeCells count="1">
    <mergeCell ref="A1:G1"/>
  </mergeCells>
  <conditionalFormatting sqref="F9 F30:F65536">
    <cfRule type="cellIs" dxfId="56" priority="19" stopIfTrue="1" operator="greaterThan">
      <formula>1</formula>
    </cfRule>
  </conditionalFormatting>
  <conditionalFormatting sqref="F4:F8">
    <cfRule type="cellIs" dxfId="55" priority="14" operator="greaterThan">
      <formula>1</formula>
    </cfRule>
  </conditionalFormatting>
  <conditionalFormatting sqref="B4:B8">
    <cfRule type="expression" dxfId="54" priority="18">
      <formula>AND(LEFT(H4,6)&lt;&gt;"mezera",H4&lt;&gt;"")</formula>
    </cfRule>
  </conditionalFormatting>
  <conditionalFormatting sqref="A4:A8">
    <cfRule type="expression" dxfId="53" priority="15">
      <formula>AND(H4&lt;&gt;"",H4&lt;&gt;"mezeraKL")</formula>
    </cfRule>
  </conditionalFormatting>
  <conditionalFormatting sqref="B4:G8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8">
    <cfRule type="expression" dxfId="50" priority="13">
      <formula>$H4&lt;&gt;""</formula>
    </cfRule>
  </conditionalFormatting>
  <conditionalFormatting sqref="G4:G8">
    <cfRule type="cellIs" dxfId="49" priority="12" operator="greaterThan">
      <formula>0</formula>
    </cfRule>
  </conditionalFormatting>
  <conditionalFormatting sqref="F4:F8">
    <cfRule type="cellIs" dxfId="48" priority="9" operator="greaterThan">
      <formula>1</formula>
    </cfRule>
  </conditionalFormatting>
  <conditionalFormatting sqref="F4:F8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8">
    <cfRule type="expression" dxfId="45" priority="8">
      <formula>$H4&lt;&gt;""</formula>
    </cfRule>
  </conditionalFormatting>
  <conditionalFormatting sqref="F10:F29">
    <cfRule type="cellIs" dxfId="44" priority="3" operator="greaterThan">
      <formula>1</formula>
    </cfRule>
  </conditionalFormatting>
  <conditionalFormatting sqref="B10:B29">
    <cfRule type="expression" dxfId="43" priority="7">
      <formula>AND(LEFT(H10,6)&lt;&gt;"mezera",H10&lt;&gt;"")</formula>
    </cfRule>
  </conditionalFormatting>
  <conditionalFormatting sqref="A10:A29">
    <cfRule type="expression" dxfId="42" priority="4">
      <formula>AND(H10&lt;&gt;"",H10&lt;&gt;"mezeraKL")</formula>
    </cfRule>
  </conditionalFormatting>
  <conditionalFormatting sqref="B10:G29">
    <cfRule type="expression" dxfId="41" priority="5">
      <formula>$H10="SumaNS"</formula>
    </cfRule>
    <cfRule type="expression" dxfId="40" priority="6">
      <formula>OR($H10="KL",$H10="SumaKL")</formula>
    </cfRule>
  </conditionalFormatting>
  <conditionalFormatting sqref="A10:G29">
    <cfRule type="expression" dxfId="39" priority="2">
      <formula>$H10&lt;&gt;""</formula>
    </cfRule>
  </conditionalFormatting>
  <conditionalFormatting sqref="G10:G29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302" t="s">
        <v>210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98"/>
      <c r="D3" s="299"/>
      <c r="E3" s="299"/>
      <c r="F3" s="299"/>
      <c r="G3" s="299"/>
      <c r="H3" s="299"/>
      <c r="I3" s="299"/>
      <c r="J3" s="300" t="s">
        <v>198</v>
      </c>
      <c r="K3" s="301"/>
      <c r="L3" s="180">
        <f>IF(M3&lt;&gt;0,N3/M3,0)</f>
        <v>119.63602559847035</v>
      </c>
      <c r="M3" s="180">
        <f>SUBTOTAL(9,M5:M1048576)</f>
        <v>9657.6</v>
      </c>
      <c r="N3" s="181">
        <f>SUBTOTAL(9,N5:N1048576)</f>
        <v>1155396.8808197873</v>
      </c>
    </row>
    <row r="4" spans="1:14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11</v>
      </c>
      <c r="H4" s="383" t="s">
        <v>12</v>
      </c>
      <c r="I4" s="383" t="s">
        <v>13</v>
      </c>
      <c r="J4" s="384" t="s">
        <v>14</v>
      </c>
      <c r="K4" s="384" t="s">
        <v>15</v>
      </c>
      <c r="L4" s="385" t="s">
        <v>218</v>
      </c>
      <c r="M4" s="385" t="s">
        <v>16</v>
      </c>
      <c r="N4" s="386" t="s">
        <v>234</v>
      </c>
    </row>
    <row r="5" spans="1:14" ht="14.4" customHeight="1" x14ac:dyDescent="0.3">
      <c r="A5" s="387" t="s">
        <v>450</v>
      </c>
      <c r="B5" s="388" t="s">
        <v>452</v>
      </c>
      <c r="C5" s="389" t="s">
        <v>460</v>
      </c>
      <c r="D5" s="390" t="s">
        <v>461</v>
      </c>
      <c r="E5" s="389" t="s">
        <v>453</v>
      </c>
      <c r="F5" s="390" t="s">
        <v>454</v>
      </c>
      <c r="G5" s="389"/>
      <c r="H5" s="389" t="s">
        <v>470</v>
      </c>
      <c r="I5" s="389" t="s">
        <v>471</v>
      </c>
      <c r="J5" s="389" t="s">
        <v>472</v>
      </c>
      <c r="K5" s="389" t="s">
        <v>473</v>
      </c>
      <c r="L5" s="391">
        <v>195.18913781717868</v>
      </c>
      <c r="M5" s="391">
        <v>3</v>
      </c>
      <c r="N5" s="392">
        <v>585.56741345153603</v>
      </c>
    </row>
    <row r="6" spans="1:14" ht="14.4" customHeight="1" x14ac:dyDescent="0.3">
      <c r="A6" s="393" t="s">
        <v>450</v>
      </c>
      <c r="B6" s="394" t="s">
        <v>452</v>
      </c>
      <c r="C6" s="395" t="s">
        <v>460</v>
      </c>
      <c r="D6" s="396" t="s">
        <v>461</v>
      </c>
      <c r="E6" s="395" t="s">
        <v>453</v>
      </c>
      <c r="F6" s="396" t="s">
        <v>454</v>
      </c>
      <c r="G6" s="395"/>
      <c r="H6" s="395" t="s">
        <v>474</v>
      </c>
      <c r="I6" s="395" t="s">
        <v>475</v>
      </c>
      <c r="J6" s="395" t="s">
        <v>476</v>
      </c>
      <c r="K6" s="395"/>
      <c r="L6" s="397">
        <v>78.744521314909093</v>
      </c>
      <c r="M6" s="397">
        <v>320</v>
      </c>
      <c r="N6" s="398">
        <v>25198.24682077091</v>
      </c>
    </row>
    <row r="7" spans="1:14" ht="14.4" customHeight="1" x14ac:dyDescent="0.3">
      <c r="A7" s="393" t="s">
        <v>450</v>
      </c>
      <c r="B7" s="394" t="s">
        <v>452</v>
      </c>
      <c r="C7" s="395" t="s">
        <v>460</v>
      </c>
      <c r="D7" s="396" t="s">
        <v>461</v>
      </c>
      <c r="E7" s="395" t="s">
        <v>453</v>
      </c>
      <c r="F7" s="396" t="s">
        <v>454</v>
      </c>
      <c r="G7" s="395"/>
      <c r="H7" s="395" t="s">
        <v>477</v>
      </c>
      <c r="I7" s="395" t="s">
        <v>478</v>
      </c>
      <c r="J7" s="395" t="s">
        <v>479</v>
      </c>
      <c r="K7" s="395" t="s">
        <v>480</v>
      </c>
      <c r="L7" s="397">
        <v>104.17986238298801</v>
      </c>
      <c r="M7" s="397">
        <v>3</v>
      </c>
      <c r="N7" s="398">
        <v>312.53958714896402</v>
      </c>
    </row>
    <row r="8" spans="1:14" ht="14.4" customHeight="1" x14ac:dyDescent="0.3">
      <c r="A8" s="393" t="s">
        <v>450</v>
      </c>
      <c r="B8" s="394" t="s">
        <v>452</v>
      </c>
      <c r="C8" s="395" t="s">
        <v>460</v>
      </c>
      <c r="D8" s="396" t="s">
        <v>461</v>
      </c>
      <c r="E8" s="395" t="s">
        <v>453</v>
      </c>
      <c r="F8" s="396" t="s">
        <v>454</v>
      </c>
      <c r="G8" s="395"/>
      <c r="H8" s="395" t="s">
        <v>481</v>
      </c>
      <c r="I8" s="395" t="s">
        <v>482</v>
      </c>
      <c r="J8" s="395" t="s">
        <v>483</v>
      </c>
      <c r="K8" s="395" t="s">
        <v>484</v>
      </c>
      <c r="L8" s="397">
        <v>72.049872318034602</v>
      </c>
      <c r="M8" s="397">
        <v>2</v>
      </c>
      <c r="N8" s="398">
        <v>144.0997446360692</v>
      </c>
    </row>
    <row r="9" spans="1:14" ht="14.4" customHeight="1" x14ac:dyDescent="0.3">
      <c r="A9" s="393" t="s">
        <v>450</v>
      </c>
      <c r="B9" s="394" t="s">
        <v>452</v>
      </c>
      <c r="C9" s="395" t="s">
        <v>460</v>
      </c>
      <c r="D9" s="396" t="s">
        <v>461</v>
      </c>
      <c r="E9" s="395" t="s">
        <v>453</v>
      </c>
      <c r="F9" s="396" t="s">
        <v>454</v>
      </c>
      <c r="G9" s="395"/>
      <c r="H9" s="395" t="s">
        <v>485</v>
      </c>
      <c r="I9" s="395" t="s">
        <v>486</v>
      </c>
      <c r="J9" s="395" t="s">
        <v>487</v>
      </c>
      <c r="K9" s="395" t="s">
        <v>488</v>
      </c>
      <c r="L9" s="397">
        <v>108.27</v>
      </c>
      <c r="M9" s="397">
        <v>2</v>
      </c>
      <c r="N9" s="398">
        <v>216.54</v>
      </c>
    </row>
    <row r="10" spans="1:14" ht="14.4" customHeight="1" x14ac:dyDescent="0.3">
      <c r="A10" s="393" t="s">
        <v>450</v>
      </c>
      <c r="B10" s="394" t="s">
        <v>452</v>
      </c>
      <c r="C10" s="395" t="s">
        <v>460</v>
      </c>
      <c r="D10" s="396" t="s">
        <v>461</v>
      </c>
      <c r="E10" s="395" t="s">
        <v>453</v>
      </c>
      <c r="F10" s="396" t="s">
        <v>454</v>
      </c>
      <c r="G10" s="395"/>
      <c r="H10" s="395" t="s">
        <v>489</v>
      </c>
      <c r="I10" s="395" t="s">
        <v>490</v>
      </c>
      <c r="J10" s="395" t="s">
        <v>491</v>
      </c>
      <c r="K10" s="395" t="s">
        <v>492</v>
      </c>
      <c r="L10" s="397">
        <v>313.72000000000003</v>
      </c>
      <c r="M10" s="397">
        <v>1</v>
      </c>
      <c r="N10" s="398">
        <v>313.72000000000003</v>
      </c>
    </row>
    <row r="11" spans="1:14" ht="14.4" customHeight="1" x14ac:dyDescent="0.3">
      <c r="A11" s="393" t="s">
        <v>450</v>
      </c>
      <c r="B11" s="394" t="s">
        <v>452</v>
      </c>
      <c r="C11" s="395" t="s">
        <v>460</v>
      </c>
      <c r="D11" s="396" t="s">
        <v>461</v>
      </c>
      <c r="E11" s="395" t="s">
        <v>453</v>
      </c>
      <c r="F11" s="396" t="s">
        <v>454</v>
      </c>
      <c r="G11" s="395"/>
      <c r="H11" s="395" t="s">
        <v>493</v>
      </c>
      <c r="I11" s="395" t="s">
        <v>494</v>
      </c>
      <c r="J11" s="395" t="s">
        <v>495</v>
      </c>
      <c r="K11" s="395" t="s">
        <v>496</v>
      </c>
      <c r="L11" s="397">
        <v>57.09</v>
      </c>
      <c r="M11" s="397">
        <v>1</v>
      </c>
      <c r="N11" s="398">
        <v>57.09</v>
      </c>
    </row>
    <row r="12" spans="1:14" ht="14.4" customHeight="1" x14ac:dyDescent="0.3">
      <c r="A12" s="393" t="s">
        <v>450</v>
      </c>
      <c r="B12" s="394" t="s">
        <v>452</v>
      </c>
      <c r="C12" s="395" t="s">
        <v>460</v>
      </c>
      <c r="D12" s="396" t="s">
        <v>461</v>
      </c>
      <c r="E12" s="395" t="s">
        <v>453</v>
      </c>
      <c r="F12" s="396" t="s">
        <v>454</v>
      </c>
      <c r="G12" s="395" t="s">
        <v>497</v>
      </c>
      <c r="H12" s="395" t="s">
        <v>498</v>
      </c>
      <c r="I12" s="395" t="s">
        <v>498</v>
      </c>
      <c r="J12" s="395" t="s">
        <v>499</v>
      </c>
      <c r="K12" s="395" t="s">
        <v>500</v>
      </c>
      <c r="L12" s="397">
        <v>259.44022873347353</v>
      </c>
      <c r="M12" s="397">
        <v>138</v>
      </c>
      <c r="N12" s="398">
        <v>35802.751565219347</v>
      </c>
    </row>
    <row r="13" spans="1:14" ht="14.4" customHeight="1" x14ac:dyDescent="0.3">
      <c r="A13" s="393" t="s">
        <v>450</v>
      </c>
      <c r="B13" s="394" t="s">
        <v>452</v>
      </c>
      <c r="C13" s="395" t="s">
        <v>460</v>
      </c>
      <c r="D13" s="396" t="s">
        <v>461</v>
      </c>
      <c r="E13" s="395" t="s">
        <v>453</v>
      </c>
      <c r="F13" s="396" t="s">
        <v>454</v>
      </c>
      <c r="G13" s="395" t="s">
        <v>497</v>
      </c>
      <c r="H13" s="395" t="s">
        <v>501</v>
      </c>
      <c r="I13" s="395" t="s">
        <v>501</v>
      </c>
      <c r="J13" s="395" t="s">
        <v>502</v>
      </c>
      <c r="K13" s="395" t="s">
        <v>503</v>
      </c>
      <c r="L13" s="397">
        <v>181.58938659144818</v>
      </c>
      <c r="M13" s="397">
        <v>6</v>
      </c>
      <c r="N13" s="398">
        <v>1089.5363195486891</v>
      </c>
    </row>
    <row r="14" spans="1:14" ht="14.4" customHeight="1" x14ac:dyDescent="0.3">
      <c r="A14" s="393" t="s">
        <v>450</v>
      </c>
      <c r="B14" s="394" t="s">
        <v>452</v>
      </c>
      <c r="C14" s="395" t="s">
        <v>460</v>
      </c>
      <c r="D14" s="396" t="s">
        <v>461</v>
      </c>
      <c r="E14" s="395" t="s">
        <v>453</v>
      </c>
      <c r="F14" s="396" t="s">
        <v>454</v>
      </c>
      <c r="G14" s="395" t="s">
        <v>497</v>
      </c>
      <c r="H14" s="395" t="s">
        <v>504</v>
      </c>
      <c r="I14" s="395" t="s">
        <v>504</v>
      </c>
      <c r="J14" s="395" t="s">
        <v>505</v>
      </c>
      <c r="K14" s="395" t="s">
        <v>503</v>
      </c>
      <c r="L14" s="397">
        <v>162.15</v>
      </c>
      <c r="M14" s="397">
        <v>3</v>
      </c>
      <c r="N14" s="398">
        <v>486.45000000000005</v>
      </c>
    </row>
    <row r="15" spans="1:14" ht="14.4" customHeight="1" x14ac:dyDescent="0.3">
      <c r="A15" s="393" t="s">
        <v>450</v>
      </c>
      <c r="B15" s="394" t="s">
        <v>452</v>
      </c>
      <c r="C15" s="395" t="s">
        <v>460</v>
      </c>
      <c r="D15" s="396" t="s">
        <v>461</v>
      </c>
      <c r="E15" s="395" t="s">
        <v>453</v>
      </c>
      <c r="F15" s="396" t="s">
        <v>454</v>
      </c>
      <c r="G15" s="395" t="s">
        <v>497</v>
      </c>
      <c r="H15" s="395" t="s">
        <v>506</v>
      </c>
      <c r="I15" s="395" t="s">
        <v>506</v>
      </c>
      <c r="J15" s="395" t="s">
        <v>505</v>
      </c>
      <c r="K15" s="395" t="s">
        <v>507</v>
      </c>
      <c r="L15" s="397">
        <v>155.71</v>
      </c>
      <c r="M15" s="397">
        <v>2</v>
      </c>
      <c r="N15" s="398">
        <v>311.42</v>
      </c>
    </row>
    <row r="16" spans="1:14" ht="14.4" customHeight="1" x14ac:dyDescent="0.3">
      <c r="A16" s="393" t="s">
        <v>450</v>
      </c>
      <c r="B16" s="394" t="s">
        <v>452</v>
      </c>
      <c r="C16" s="395" t="s">
        <v>460</v>
      </c>
      <c r="D16" s="396" t="s">
        <v>461</v>
      </c>
      <c r="E16" s="395" t="s">
        <v>453</v>
      </c>
      <c r="F16" s="396" t="s">
        <v>454</v>
      </c>
      <c r="G16" s="395" t="s">
        <v>497</v>
      </c>
      <c r="H16" s="395" t="s">
        <v>508</v>
      </c>
      <c r="I16" s="395" t="s">
        <v>508</v>
      </c>
      <c r="J16" s="395" t="s">
        <v>499</v>
      </c>
      <c r="K16" s="395" t="s">
        <v>509</v>
      </c>
      <c r="L16" s="397">
        <v>145.93888146048178</v>
      </c>
      <c r="M16" s="397">
        <v>96</v>
      </c>
      <c r="N16" s="398">
        <v>14010.132620206252</v>
      </c>
    </row>
    <row r="17" spans="1:14" ht="14.4" customHeight="1" x14ac:dyDescent="0.3">
      <c r="A17" s="393" t="s">
        <v>450</v>
      </c>
      <c r="B17" s="394" t="s">
        <v>452</v>
      </c>
      <c r="C17" s="395" t="s">
        <v>460</v>
      </c>
      <c r="D17" s="396" t="s">
        <v>461</v>
      </c>
      <c r="E17" s="395" t="s">
        <v>453</v>
      </c>
      <c r="F17" s="396" t="s">
        <v>454</v>
      </c>
      <c r="G17" s="395" t="s">
        <v>497</v>
      </c>
      <c r="H17" s="395" t="s">
        <v>510</v>
      </c>
      <c r="I17" s="395" t="s">
        <v>510</v>
      </c>
      <c r="J17" s="395" t="s">
        <v>499</v>
      </c>
      <c r="K17" s="395" t="s">
        <v>511</v>
      </c>
      <c r="L17" s="397">
        <v>152.48979850859564</v>
      </c>
      <c r="M17" s="397">
        <v>66</v>
      </c>
      <c r="N17" s="398">
        <v>10064.326701567312</v>
      </c>
    </row>
    <row r="18" spans="1:14" ht="14.4" customHeight="1" x14ac:dyDescent="0.3">
      <c r="A18" s="393" t="s">
        <v>450</v>
      </c>
      <c r="B18" s="394" t="s">
        <v>452</v>
      </c>
      <c r="C18" s="395" t="s">
        <v>460</v>
      </c>
      <c r="D18" s="396" t="s">
        <v>461</v>
      </c>
      <c r="E18" s="395" t="s">
        <v>453</v>
      </c>
      <c r="F18" s="396" t="s">
        <v>454</v>
      </c>
      <c r="G18" s="395" t="s">
        <v>497</v>
      </c>
      <c r="H18" s="395" t="s">
        <v>512</v>
      </c>
      <c r="I18" s="395" t="s">
        <v>513</v>
      </c>
      <c r="J18" s="395" t="s">
        <v>514</v>
      </c>
      <c r="K18" s="395" t="s">
        <v>515</v>
      </c>
      <c r="L18" s="397">
        <v>53.650097664148298</v>
      </c>
      <c r="M18" s="397">
        <v>2</v>
      </c>
      <c r="N18" s="398">
        <v>107.3001953282966</v>
      </c>
    </row>
    <row r="19" spans="1:14" ht="14.4" customHeight="1" x14ac:dyDescent="0.3">
      <c r="A19" s="393" t="s">
        <v>450</v>
      </c>
      <c r="B19" s="394" t="s">
        <v>452</v>
      </c>
      <c r="C19" s="395" t="s">
        <v>460</v>
      </c>
      <c r="D19" s="396" t="s">
        <v>461</v>
      </c>
      <c r="E19" s="395" t="s">
        <v>453</v>
      </c>
      <c r="F19" s="396" t="s">
        <v>454</v>
      </c>
      <c r="G19" s="395" t="s">
        <v>497</v>
      </c>
      <c r="H19" s="395" t="s">
        <v>516</v>
      </c>
      <c r="I19" s="395" t="s">
        <v>517</v>
      </c>
      <c r="J19" s="395" t="s">
        <v>518</v>
      </c>
      <c r="K19" s="395" t="s">
        <v>519</v>
      </c>
      <c r="L19" s="397">
        <v>84.570143957943799</v>
      </c>
      <c r="M19" s="397">
        <v>4</v>
      </c>
      <c r="N19" s="398">
        <v>338.2805758317752</v>
      </c>
    </row>
    <row r="20" spans="1:14" ht="14.4" customHeight="1" x14ac:dyDescent="0.3">
      <c r="A20" s="393" t="s">
        <v>450</v>
      </c>
      <c r="B20" s="394" t="s">
        <v>452</v>
      </c>
      <c r="C20" s="395" t="s">
        <v>460</v>
      </c>
      <c r="D20" s="396" t="s">
        <v>461</v>
      </c>
      <c r="E20" s="395" t="s">
        <v>453</v>
      </c>
      <c r="F20" s="396" t="s">
        <v>454</v>
      </c>
      <c r="G20" s="395" t="s">
        <v>497</v>
      </c>
      <c r="H20" s="395" t="s">
        <v>520</v>
      </c>
      <c r="I20" s="395" t="s">
        <v>521</v>
      </c>
      <c r="J20" s="395" t="s">
        <v>522</v>
      </c>
      <c r="K20" s="395" t="s">
        <v>523</v>
      </c>
      <c r="L20" s="397">
        <v>94.896037301871701</v>
      </c>
      <c r="M20" s="397">
        <v>190</v>
      </c>
      <c r="N20" s="398">
        <v>18030.247087355623</v>
      </c>
    </row>
    <row r="21" spans="1:14" ht="14.4" customHeight="1" x14ac:dyDescent="0.3">
      <c r="A21" s="393" t="s">
        <v>450</v>
      </c>
      <c r="B21" s="394" t="s">
        <v>452</v>
      </c>
      <c r="C21" s="395" t="s">
        <v>460</v>
      </c>
      <c r="D21" s="396" t="s">
        <v>461</v>
      </c>
      <c r="E21" s="395" t="s">
        <v>453</v>
      </c>
      <c r="F21" s="396" t="s">
        <v>454</v>
      </c>
      <c r="G21" s="395" t="s">
        <v>497</v>
      </c>
      <c r="H21" s="395" t="s">
        <v>524</v>
      </c>
      <c r="I21" s="395" t="s">
        <v>525</v>
      </c>
      <c r="J21" s="395" t="s">
        <v>522</v>
      </c>
      <c r="K21" s="395" t="s">
        <v>526</v>
      </c>
      <c r="L21" s="397">
        <v>98.876295401814403</v>
      </c>
      <c r="M21" s="397">
        <v>220</v>
      </c>
      <c r="N21" s="398">
        <v>21752.784988399169</v>
      </c>
    </row>
    <row r="22" spans="1:14" ht="14.4" customHeight="1" x14ac:dyDescent="0.3">
      <c r="A22" s="393" t="s">
        <v>450</v>
      </c>
      <c r="B22" s="394" t="s">
        <v>452</v>
      </c>
      <c r="C22" s="395" t="s">
        <v>460</v>
      </c>
      <c r="D22" s="396" t="s">
        <v>461</v>
      </c>
      <c r="E22" s="395" t="s">
        <v>453</v>
      </c>
      <c r="F22" s="396" t="s">
        <v>454</v>
      </c>
      <c r="G22" s="395" t="s">
        <v>497</v>
      </c>
      <c r="H22" s="395" t="s">
        <v>527</v>
      </c>
      <c r="I22" s="395" t="s">
        <v>528</v>
      </c>
      <c r="J22" s="395" t="s">
        <v>529</v>
      </c>
      <c r="K22" s="395" t="s">
        <v>530</v>
      </c>
      <c r="L22" s="397">
        <v>164.57874398026703</v>
      </c>
      <c r="M22" s="397">
        <v>169</v>
      </c>
      <c r="N22" s="398">
        <v>27813.807732665129</v>
      </c>
    </row>
    <row r="23" spans="1:14" ht="14.4" customHeight="1" x14ac:dyDescent="0.3">
      <c r="A23" s="393" t="s">
        <v>450</v>
      </c>
      <c r="B23" s="394" t="s">
        <v>452</v>
      </c>
      <c r="C23" s="395" t="s">
        <v>460</v>
      </c>
      <c r="D23" s="396" t="s">
        <v>461</v>
      </c>
      <c r="E23" s="395" t="s">
        <v>453</v>
      </c>
      <c r="F23" s="396" t="s">
        <v>454</v>
      </c>
      <c r="G23" s="395" t="s">
        <v>497</v>
      </c>
      <c r="H23" s="395" t="s">
        <v>531</v>
      </c>
      <c r="I23" s="395" t="s">
        <v>532</v>
      </c>
      <c r="J23" s="395" t="s">
        <v>533</v>
      </c>
      <c r="K23" s="395" t="s">
        <v>534</v>
      </c>
      <c r="L23" s="397">
        <v>63.04</v>
      </c>
      <c r="M23" s="397">
        <v>15</v>
      </c>
      <c r="N23" s="398">
        <v>945.6</v>
      </c>
    </row>
    <row r="24" spans="1:14" ht="14.4" customHeight="1" x14ac:dyDescent="0.3">
      <c r="A24" s="393" t="s">
        <v>450</v>
      </c>
      <c r="B24" s="394" t="s">
        <v>452</v>
      </c>
      <c r="C24" s="395" t="s">
        <v>460</v>
      </c>
      <c r="D24" s="396" t="s">
        <v>461</v>
      </c>
      <c r="E24" s="395" t="s">
        <v>453</v>
      </c>
      <c r="F24" s="396" t="s">
        <v>454</v>
      </c>
      <c r="G24" s="395" t="s">
        <v>497</v>
      </c>
      <c r="H24" s="395" t="s">
        <v>535</v>
      </c>
      <c r="I24" s="395" t="s">
        <v>536</v>
      </c>
      <c r="J24" s="395" t="s">
        <v>537</v>
      </c>
      <c r="K24" s="395" t="s">
        <v>538</v>
      </c>
      <c r="L24" s="397">
        <v>74.219868472512601</v>
      </c>
      <c r="M24" s="397">
        <v>2</v>
      </c>
      <c r="N24" s="398">
        <v>148.4397369450252</v>
      </c>
    </row>
    <row r="25" spans="1:14" ht="14.4" customHeight="1" x14ac:dyDescent="0.3">
      <c r="A25" s="393" t="s">
        <v>450</v>
      </c>
      <c r="B25" s="394" t="s">
        <v>452</v>
      </c>
      <c r="C25" s="395" t="s">
        <v>460</v>
      </c>
      <c r="D25" s="396" t="s">
        <v>461</v>
      </c>
      <c r="E25" s="395" t="s">
        <v>453</v>
      </c>
      <c r="F25" s="396" t="s">
        <v>454</v>
      </c>
      <c r="G25" s="395" t="s">
        <v>497</v>
      </c>
      <c r="H25" s="395" t="s">
        <v>539</v>
      </c>
      <c r="I25" s="395" t="s">
        <v>540</v>
      </c>
      <c r="J25" s="395" t="s">
        <v>541</v>
      </c>
      <c r="K25" s="395" t="s">
        <v>542</v>
      </c>
      <c r="L25" s="397">
        <v>60.609250504263905</v>
      </c>
      <c r="M25" s="397">
        <v>16</v>
      </c>
      <c r="N25" s="398">
        <v>969.74800806822248</v>
      </c>
    </row>
    <row r="26" spans="1:14" ht="14.4" customHeight="1" x14ac:dyDescent="0.3">
      <c r="A26" s="393" t="s">
        <v>450</v>
      </c>
      <c r="B26" s="394" t="s">
        <v>452</v>
      </c>
      <c r="C26" s="395" t="s">
        <v>460</v>
      </c>
      <c r="D26" s="396" t="s">
        <v>461</v>
      </c>
      <c r="E26" s="395" t="s">
        <v>453</v>
      </c>
      <c r="F26" s="396" t="s">
        <v>454</v>
      </c>
      <c r="G26" s="395" t="s">
        <v>497</v>
      </c>
      <c r="H26" s="395" t="s">
        <v>543</v>
      </c>
      <c r="I26" s="395" t="s">
        <v>544</v>
      </c>
      <c r="J26" s="395" t="s">
        <v>545</v>
      </c>
      <c r="K26" s="395" t="s">
        <v>546</v>
      </c>
      <c r="L26" s="397">
        <v>27.393884982150148</v>
      </c>
      <c r="M26" s="397">
        <v>56</v>
      </c>
      <c r="N26" s="398">
        <v>1534.0575590004082</v>
      </c>
    </row>
    <row r="27" spans="1:14" ht="14.4" customHeight="1" x14ac:dyDescent="0.3">
      <c r="A27" s="393" t="s">
        <v>450</v>
      </c>
      <c r="B27" s="394" t="s">
        <v>452</v>
      </c>
      <c r="C27" s="395" t="s">
        <v>460</v>
      </c>
      <c r="D27" s="396" t="s">
        <v>461</v>
      </c>
      <c r="E27" s="395" t="s">
        <v>453</v>
      </c>
      <c r="F27" s="396" t="s">
        <v>454</v>
      </c>
      <c r="G27" s="395" t="s">
        <v>497</v>
      </c>
      <c r="H27" s="395" t="s">
        <v>547</v>
      </c>
      <c r="I27" s="395" t="s">
        <v>548</v>
      </c>
      <c r="J27" s="395" t="s">
        <v>549</v>
      </c>
      <c r="K27" s="395" t="s">
        <v>515</v>
      </c>
      <c r="L27" s="397">
        <v>42.000001611283999</v>
      </c>
      <c r="M27" s="397">
        <v>4</v>
      </c>
      <c r="N27" s="398">
        <v>168.00000644513599</v>
      </c>
    </row>
    <row r="28" spans="1:14" ht="14.4" customHeight="1" x14ac:dyDescent="0.3">
      <c r="A28" s="393" t="s">
        <v>450</v>
      </c>
      <c r="B28" s="394" t="s">
        <v>452</v>
      </c>
      <c r="C28" s="395" t="s">
        <v>460</v>
      </c>
      <c r="D28" s="396" t="s">
        <v>461</v>
      </c>
      <c r="E28" s="395" t="s">
        <v>453</v>
      </c>
      <c r="F28" s="396" t="s">
        <v>454</v>
      </c>
      <c r="G28" s="395" t="s">
        <v>497</v>
      </c>
      <c r="H28" s="395" t="s">
        <v>550</v>
      </c>
      <c r="I28" s="395" t="s">
        <v>551</v>
      </c>
      <c r="J28" s="395" t="s">
        <v>549</v>
      </c>
      <c r="K28" s="395" t="s">
        <v>552</v>
      </c>
      <c r="L28" s="397">
        <v>81.13</v>
      </c>
      <c r="M28" s="397">
        <v>2</v>
      </c>
      <c r="N28" s="398">
        <v>162.26</v>
      </c>
    </row>
    <row r="29" spans="1:14" ht="14.4" customHeight="1" x14ac:dyDescent="0.3">
      <c r="A29" s="393" t="s">
        <v>450</v>
      </c>
      <c r="B29" s="394" t="s">
        <v>452</v>
      </c>
      <c r="C29" s="395" t="s">
        <v>460</v>
      </c>
      <c r="D29" s="396" t="s">
        <v>461</v>
      </c>
      <c r="E29" s="395" t="s">
        <v>453</v>
      </c>
      <c r="F29" s="396" t="s">
        <v>454</v>
      </c>
      <c r="G29" s="395" t="s">
        <v>497</v>
      </c>
      <c r="H29" s="395" t="s">
        <v>553</v>
      </c>
      <c r="I29" s="395" t="s">
        <v>554</v>
      </c>
      <c r="J29" s="395" t="s">
        <v>555</v>
      </c>
      <c r="K29" s="395" t="s">
        <v>556</v>
      </c>
      <c r="L29" s="397">
        <v>61.07</v>
      </c>
      <c r="M29" s="397">
        <v>3</v>
      </c>
      <c r="N29" s="398">
        <v>183.21</v>
      </c>
    </row>
    <row r="30" spans="1:14" ht="14.4" customHeight="1" x14ac:dyDescent="0.3">
      <c r="A30" s="393" t="s">
        <v>450</v>
      </c>
      <c r="B30" s="394" t="s">
        <v>452</v>
      </c>
      <c r="C30" s="395" t="s">
        <v>460</v>
      </c>
      <c r="D30" s="396" t="s">
        <v>461</v>
      </c>
      <c r="E30" s="395" t="s">
        <v>453</v>
      </c>
      <c r="F30" s="396" t="s">
        <v>454</v>
      </c>
      <c r="G30" s="395" t="s">
        <v>497</v>
      </c>
      <c r="H30" s="395" t="s">
        <v>557</v>
      </c>
      <c r="I30" s="395" t="s">
        <v>558</v>
      </c>
      <c r="J30" s="395" t="s">
        <v>559</v>
      </c>
      <c r="K30" s="395" t="s">
        <v>560</v>
      </c>
      <c r="L30" s="397">
        <v>59.32</v>
      </c>
      <c r="M30" s="397">
        <v>3</v>
      </c>
      <c r="N30" s="398">
        <v>177.96</v>
      </c>
    </row>
    <row r="31" spans="1:14" ht="14.4" customHeight="1" x14ac:dyDescent="0.3">
      <c r="A31" s="393" t="s">
        <v>450</v>
      </c>
      <c r="B31" s="394" t="s">
        <v>452</v>
      </c>
      <c r="C31" s="395" t="s">
        <v>460</v>
      </c>
      <c r="D31" s="396" t="s">
        <v>461</v>
      </c>
      <c r="E31" s="395" t="s">
        <v>453</v>
      </c>
      <c r="F31" s="396" t="s">
        <v>454</v>
      </c>
      <c r="G31" s="395" t="s">
        <v>497</v>
      </c>
      <c r="H31" s="395" t="s">
        <v>561</v>
      </c>
      <c r="I31" s="395" t="s">
        <v>562</v>
      </c>
      <c r="J31" s="395" t="s">
        <v>563</v>
      </c>
      <c r="K31" s="395" t="s">
        <v>564</v>
      </c>
      <c r="L31" s="397">
        <v>60.34998673502205</v>
      </c>
      <c r="M31" s="397">
        <v>230</v>
      </c>
      <c r="N31" s="398">
        <v>13880.496949055072</v>
      </c>
    </row>
    <row r="32" spans="1:14" ht="14.4" customHeight="1" x14ac:dyDescent="0.3">
      <c r="A32" s="393" t="s">
        <v>450</v>
      </c>
      <c r="B32" s="394" t="s">
        <v>452</v>
      </c>
      <c r="C32" s="395" t="s">
        <v>460</v>
      </c>
      <c r="D32" s="396" t="s">
        <v>461</v>
      </c>
      <c r="E32" s="395" t="s">
        <v>453</v>
      </c>
      <c r="F32" s="396" t="s">
        <v>454</v>
      </c>
      <c r="G32" s="395" t="s">
        <v>497</v>
      </c>
      <c r="H32" s="395" t="s">
        <v>565</v>
      </c>
      <c r="I32" s="395" t="s">
        <v>566</v>
      </c>
      <c r="J32" s="395" t="s">
        <v>567</v>
      </c>
      <c r="K32" s="395" t="s">
        <v>568</v>
      </c>
      <c r="L32" s="397">
        <v>64.543332655524509</v>
      </c>
      <c r="M32" s="397">
        <v>6</v>
      </c>
      <c r="N32" s="398">
        <v>387.25999593314702</v>
      </c>
    </row>
    <row r="33" spans="1:14" ht="14.4" customHeight="1" x14ac:dyDescent="0.3">
      <c r="A33" s="393" t="s">
        <v>450</v>
      </c>
      <c r="B33" s="394" t="s">
        <v>452</v>
      </c>
      <c r="C33" s="395" t="s">
        <v>460</v>
      </c>
      <c r="D33" s="396" t="s">
        <v>461</v>
      </c>
      <c r="E33" s="395" t="s">
        <v>453</v>
      </c>
      <c r="F33" s="396" t="s">
        <v>454</v>
      </c>
      <c r="G33" s="395" t="s">
        <v>497</v>
      </c>
      <c r="H33" s="395" t="s">
        <v>569</v>
      </c>
      <c r="I33" s="395" t="s">
        <v>570</v>
      </c>
      <c r="J33" s="395" t="s">
        <v>571</v>
      </c>
      <c r="K33" s="395" t="s">
        <v>572</v>
      </c>
      <c r="L33" s="397">
        <v>266.8467800706166</v>
      </c>
      <c r="M33" s="397">
        <v>86</v>
      </c>
      <c r="N33" s="398">
        <v>22948.823086073025</v>
      </c>
    </row>
    <row r="34" spans="1:14" ht="14.4" customHeight="1" x14ac:dyDescent="0.3">
      <c r="A34" s="393" t="s">
        <v>450</v>
      </c>
      <c r="B34" s="394" t="s">
        <v>452</v>
      </c>
      <c r="C34" s="395" t="s">
        <v>460</v>
      </c>
      <c r="D34" s="396" t="s">
        <v>461</v>
      </c>
      <c r="E34" s="395" t="s">
        <v>453</v>
      </c>
      <c r="F34" s="396" t="s">
        <v>454</v>
      </c>
      <c r="G34" s="395" t="s">
        <v>497</v>
      </c>
      <c r="H34" s="395" t="s">
        <v>573</v>
      </c>
      <c r="I34" s="395" t="s">
        <v>574</v>
      </c>
      <c r="J34" s="395" t="s">
        <v>575</v>
      </c>
      <c r="K34" s="395" t="s">
        <v>576</v>
      </c>
      <c r="L34" s="397">
        <v>142.33668372503766</v>
      </c>
      <c r="M34" s="397">
        <v>3</v>
      </c>
      <c r="N34" s="398">
        <v>427.01005117511295</v>
      </c>
    </row>
    <row r="35" spans="1:14" ht="14.4" customHeight="1" x14ac:dyDescent="0.3">
      <c r="A35" s="393" t="s">
        <v>450</v>
      </c>
      <c r="B35" s="394" t="s">
        <v>452</v>
      </c>
      <c r="C35" s="395" t="s">
        <v>460</v>
      </c>
      <c r="D35" s="396" t="s">
        <v>461</v>
      </c>
      <c r="E35" s="395" t="s">
        <v>453</v>
      </c>
      <c r="F35" s="396" t="s">
        <v>454</v>
      </c>
      <c r="G35" s="395" t="s">
        <v>497</v>
      </c>
      <c r="H35" s="395" t="s">
        <v>577</v>
      </c>
      <c r="I35" s="395" t="s">
        <v>578</v>
      </c>
      <c r="J35" s="395" t="s">
        <v>579</v>
      </c>
      <c r="K35" s="395" t="s">
        <v>580</v>
      </c>
      <c r="L35" s="397">
        <v>39.76042620179355</v>
      </c>
      <c r="M35" s="397">
        <v>2</v>
      </c>
      <c r="N35" s="398">
        <v>79.520852403587099</v>
      </c>
    </row>
    <row r="36" spans="1:14" ht="14.4" customHeight="1" x14ac:dyDescent="0.3">
      <c r="A36" s="393" t="s">
        <v>450</v>
      </c>
      <c r="B36" s="394" t="s">
        <v>452</v>
      </c>
      <c r="C36" s="395" t="s">
        <v>460</v>
      </c>
      <c r="D36" s="396" t="s">
        <v>461</v>
      </c>
      <c r="E36" s="395" t="s">
        <v>453</v>
      </c>
      <c r="F36" s="396" t="s">
        <v>454</v>
      </c>
      <c r="G36" s="395" t="s">
        <v>497</v>
      </c>
      <c r="H36" s="395" t="s">
        <v>581</v>
      </c>
      <c r="I36" s="395" t="s">
        <v>581</v>
      </c>
      <c r="J36" s="395" t="s">
        <v>582</v>
      </c>
      <c r="K36" s="395" t="s">
        <v>583</v>
      </c>
      <c r="L36" s="397">
        <v>38.118014024303179</v>
      </c>
      <c r="M36" s="397">
        <v>340</v>
      </c>
      <c r="N36" s="398">
        <v>12960.124768263082</v>
      </c>
    </row>
    <row r="37" spans="1:14" ht="14.4" customHeight="1" x14ac:dyDescent="0.3">
      <c r="A37" s="393" t="s">
        <v>450</v>
      </c>
      <c r="B37" s="394" t="s">
        <v>452</v>
      </c>
      <c r="C37" s="395" t="s">
        <v>460</v>
      </c>
      <c r="D37" s="396" t="s">
        <v>461</v>
      </c>
      <c r="E37" s="395" t="s">
        <v>453</v>
      </c>
      <c r="F37" s="396" t="s">
        <v>454</v>
      </c>
      <c r="G37" s="395" t="s">
        <v>497</v>
      </c>
      <c r="H37" s="395" t="s">
        <v>584</v>
      </c>
      <c r="I37" s="395" t="s">
        <v>585</v>
      </c>
      <c r="J37" s="395" t="s">
        <v>586</v>
      </c>
      <c r="K37" s="395" t="s">
        <v>587</v>
      </c>
      <c r="L37" s="397">
        <v>142.5739994468276</v>
      </c>
      <c r="M37" s="397">
        <v>5</v>
      </c>
      <c r="N37" s="398">
        <v>712.86999723413805</v>
      </c>
    </row>
    <row r="38" spans="1:14" ht="14.4" customHeight="1" x14ac:dyDescent="0.3">
      <c r="A38" s="393" t="s">
        <v>450</v>
      </c>
      <c r="B38" s="394" t="s">
        <v>452</v>
      </c>
      <c r="C38" s="395" t="s">
        <v>460</v>
      </c>
      <c r="D38" s="396" t="s">
        <v>461</v>
      </c>
      <c r="E38" s="395" t="s">
        <v>453</v>
      </c>
      <c r="F38" s="396" t="s">
        <v>454</v>
      </c>
      <c r="G38" s="395" t="s">
        <v>497</v>
      </c>
      <c r="H38" s="395" t="s">
        <v>588</v>
      </c>
      <c r="I38" s="395" t="s">
        <v>589</v>
      </c>
      <c r="J38" s="395" t="s">
        <v>586</v>
      </c>
      <c r="K38" s="395" t="s">
        <v>590</v>
      </c>
      <c r="L38" s="397">
        <v>261.70755457570147</v>
      </c>
      <c r="M38" s="397">
        <v>17</v>
      </c>
      <c r="N38" s="398">
        <v>4449.028427786925</v>
      </c>
    </row>
    <row r="39" spans="1:14" ht="14.4" customHeight="1" x14ac:dyDescent="0.3">
      <c r="A39" s="393" t="s">
        <v>450</v>
      </c>
      <c r="B39" s="394" t="s">
        <v>452</v>
      </c>
      <c r="C39" s="395" t="s">
        <v>460</v>
      </c>
      <c r="D39" s="396" t="s">
        <v>461</v>
      </c>
      <c r="E39" s="395" t="s">
        <v>453</v>
      </c>
      <c r="F39" s="396" t="s">
        <v>454</v>
      </c>
      <c r="G39" s="395" t="s">
        <v>497</v>
      </c>
      <c r="H39" s="395" t="s">
        <v>591</v>
      </c>
      <c r="I39" s="395" t="s">
        <v>592</v>
      </c>
      <c r="J39" s="395" t="s">
        <v>593</v>
      </c>
      <c r="K39" s="395" t="s">
        <v>594</v>
      </c>
      <c r="L39" s="397">
        <v>126.03038644278681</v>
      </c>
      <c r="M39" s="397">
        <v>5</v>
      </c>
      <c r="N39" s="398">
        <v>630.15193221393406</v>
      </c>
    </row>
    <row r="40" spans="1:14" ht="14.4" customHeight="1" x14ac:dyDescent="0.3">
      <c r="A40" s="393" t="s">
        <v>450</v>
      </c>
      <c r="B40" s="394" t="s">
        <v>452</v>
      </c>
      <c r="C40" s="395" t="s">
        <v>460</v>
      </c>
      <c r="D40" s="396" t="s">
        <v>461</v>
      </c>
      <c r="E40" s="395" t="s">
        <v>453</v>
      </c>
      <c r="F40" s="396" t="s">
        <v>454</v>
      </c>
      <c r="G40" s="395" t="s">
        <v>497</v>
      </c>
      <c r="H40" s="395" t="s">
        <v>595</v>
      </c>
      <c r="I40" s="395" t="s">
        <v>596</v>
      </c>
      <c r="J40" s="395" t="s">
        <v>597</v>
      </c>
      <c r="K40" s="395" t="s">
        <v>598</v>
      </c>
      <c r="L40" s="397">
        <v>55.667016442833969</v>
      </c>
      <c r="M40" s="397">
        <v>10</v>
      </c>
      <c r="N40" s="398">
        <v>556.67016442833972</v>
      </c>
    </row>
    <row r="41" spans="1:14" ht="14.4" customHeight="1" x14ac:dyDescent="0.3">
      <c r="A41" s="393" t="s">
        <v>450</v>
      </c>
      <c r="B41" s="394" t="s">
        <v>452</v>
      </c>
      <c r="C41" s="395" t="s">
        <v>460</v>
      </c>
      <c r="D41" s="396" t="s">
        <v>461</v>
      </c>
      <c r="E41" s="395" t="s">
        <v>453</v>
      </c>
      <c r="F41" s="396" t="s">
        <v>454</v>
      </c>
      <c r="G41" s="395" t="s">
        <v>497</v>
      </c>
      <c r="H41" s="395" t="s">
        <v>599</v>
      </c>
      <c r="I41" s="395" t="s">
        <v>600</v>
      </c>
      <c r="J41" s="395" t="s">
        <v>601</v>
      </c>
      <c r="K41" s="395" t="s">
        <v>583</v>
      </c>
      <c r="L41" s="397">
        <v>35.585820752895494</v>
      </c>
      <c r="M41" s="397">
        <v>250</v>
      </c>
      <c r="N41" s="398">
        <v>8896.4551882238738</v>
      </c>
    </row>
    <row r="42" spans="1:14" ht="14.4" customHeight="1" x14ac:dyDescent="0.3">
      <c r="A42" s="393" t="s">
        <v>450</v>
      </c>
      <c r="B42" s="394" t="s">
        <v>452</v>
      </c>
      <c r="C42" s="395" t="s">
        <v>460</v>
      </c>
      <c r="D42" s="396" t="s">
        <v>461</v>
      </c>
      <c r="E42" s="395" t="s">
        <v>453</v>
      </c>
      <c r="F42" s="396" t="s">
        <v>454</v>
      </c>
      <c r="G42" s="395" t="s">
        <v>497</v>
      </c>
      <c r="H42" s="395" t="s">
        <v>602</v>
      </c>
      <c r="I42" s="395" t="s">
        <v>603</v>
      </c>
      <c r="J42" s="395" t="s">
        <v>604</v>
      </c>
      <c r="K42" s="395" t="s">
        <v>605</v>
      </c>
      <c r="L42" s="397">
        <v>341.5</v>
      </c>
      <c r="M42" s="397">
        <v>3</v>
      </c>
      <c r="N42" s="398">
        <v>1024.5</v>
      </c>
    </row>
    <row r="43" spans="1:14" ht="14.4" customHeight="1" x14ac:dyDescent="0.3">
      <c r="A43" s="393" t="s">
        <v>450</v>
      </c>
      <c r="B43" s="394" t="s">
        <v>452</v>
      </c>
      <c r="C43" s="395" t="s">
        <v>460</v>
      </c>
      <c r="D43" s="396" t="s">
        <v>461</v>
      </c>
      <c r="E43" s="395" t="s">
        <v>453</v>
      </c>
      <c r="F43" s="396" t="s">
        <v>454</v>
      </c>
      <c r="G43" s="395" t="s">
        <v>497</v>
      </c>
      <c r="H43" s="395" t="s">
        <v>606</v>
      </c>
      <c r="I43" s="395" t="s">
        <v>607</v>
      </c>
      <c r="J43" s="395" t="s">
        <v>608</v>
      </c>
      <c r="K43" s="395" t="s">
        <v>609</v>
      </c>
      <c r="L43" s="397">
        <v>331.027728728856</v>
      </c>
      <c r="M43" s="397">
        <v>1</v>
      </c>
      <c r="N43" s="398">
        <v>331.027728728856</v>
      </c>
    </row>
    <row r="44" spans="1:14" ht="14.4" customHeight="1" x14ac:dyDescent="0.3">
      <c r="A44" s="393" t="s">
        <v>450</v>
      </c>
      <c r="B44" s="394" t="s">
        <v>452</v>
      </c>
      <c r="C44" s="395" t="s">
        <v>460</v>
      </c>
      <c r="D44" s="396" t="s">
        <v>461</v>
      </c>
      <c r="E44" s="395" t="s">
        <v>453</v>
      </c>
      <c r="F44" s="396" t="s">
        <v>454</v>
      </c>
      <c r="G44" s="395" t="s">
        <v>497</v>
      </c>
      <c r="H44" s="395" t="s">
        <v>610</v>
      </c>
      <c r="I44" s="395" t="s">
        <v>611</v>
      </c>
      <c r="J44" s="395" t="s">
        <v>612</v>
      </c>
      <c r="K44" s="395" t="s">
        <v>613</v>
      </c>
      <c r="L44" s="397">
        <v>45.930994261860974</v>
      </c>
      <c r="M44" s="397">
        <v>10</v>
      </c>
      <c r="N44" s="398">
        <v>459.30994261860974</v>
      </c>
    </row>
    <row r="45" spans="1:14" ht="14.4" customHeight="1" x14ac:dyDescent="0.3">
      <c r="A45" s="393" t="s">
        <v>450</v>
      </c>
      <c r="B45" s="394" t="s">
        <v>452</v>
      </c>
      <c r="C45" s="395" t="s">
        <v>460</v>
      </c>
      <c r="D45" s="396" t="s">
        <v>461</v>
      </c>
      <c r="E45" s="395" t="s">
        <v>453</v>
      </c>
      <c r="F45" s="396" t="s">
        <v>454</v>
      </c>
      <c r="G45" s="395" t="s">
        <v>497</v>
      </c>
      <c r="H45" s="395" t="s">
        <v>614</v>
      </c>
      <c r="I45" s="395" t="s">
        <v>615</v>
      </c>
      <c r="J45" s="395" t="s">
        <v>616</v>
      </c>
      <c r="K45" s="395" t="s">
        <v>617</v>
      </c>
      <c r="L45" s="397">
        <v>28.270494127401939</v>
      </c>
      <c r="M45" s="397">
        <v>64</v>
      </c>
      <c r="N45" s="398">
        <v>1809.3116241537241</v>
      </c>
    </row>
    <row r="46" spans="1:14" ht="14.4" customHeight="1" x14ac:dyDescent="0.3">
      <c r="A46" s="393" t="s">
        <v>450</v>
      </c>
      <c r="B46" s="394" t="s">
        <v>452</v>
      </c>
      <c r="C46" s="395" t="s">
        <v>460</v>
      </c>
      <c r="D46" s="396" t="s">
        <v>461</v>
      </c>
      <c r="E46" s="395" t="s">
        <v>453</v>
      </c>
      <c r="F46" s="396" t="s">
        <v>454</v>
      </c>
      <c r="G46" s="395" t="s">
        <v>497</v>
      </c>
      <c r="H46" s="395" t="s">
        <v>618</v>
      </c>
      <c r="I46" s="395" t="s">
        <v>619</v>
      </c>
      <c r="J46" s="395" t="s">
        <v>563</v>
      </c>
      <c r="K46" s="395" t="s">
        <v>620</v>
      </c>
      <c r="L46" s="397">
        <v>22.770000010761873</v>
      </c>
      <c r="M46" s="397">
        <v>22</v>
      </c>
      <c r="N46" s="398">
        <v>500.94000023676119</v>
      </c>
    </row>
    <row r="47" spans="1:14" ht="14.4" customHeight="1" x14ac:dyDescent="0.3">
      <c r="A47" s="393" t="s">
        <v>450</v>
      </c>
      <c r="B47" s="394" t="s">
        <v>452</v>
      </c>
      <c r="C47" s="395" t="s">
        <v>460</v>
      </c>
      <c r="D47" s="396" t="s">
        <v>461</v>
      </c>
      <c r="E47" s="395" t="s">
        <v>453</v>
      </c>
      <c r="F47" s="396" t="s">
        <v>454</v>
      </c>
      <c r="G47" s="395" t="s">
        <v>497</v>
      </c>
      <c r="H47" s="395" t="s">
        <v>621</v>
      </c>
      <c r="I47" s="395" t="s">
        <v>622</v>
      </c>
      <c r="J47" s="395" t="s">
        <v>623</v>
      </c>
      <c r="K47" s="395"/>
      <c r="L47" s="397">
        <v>102.01</v>
      </c>
      <c r="M47" s="397">
        <v>1</v>
      </c>
      <c r="N47" s="398">
        <v>102.01</v>
      </c>
    </row>
    <row r="48" spans="1:14" ht="14.4" customHeight="1" x14ac:dyDescent="0.3">
      <c r="A48" s="393" t="s">
        <v>450</v>
      </c>
      <c r="B48" s="394" t="s">
        <v>452</v>
      </c>
      <c r="C48" s="395" t="s">
        <v>460</v>
      </c>
      <c r="D48" s="396" t="s">
        <v>461</v>
      </c>
      <c r="E48" s="395" t="s">
        <v>453</v>
      </c>
      <c r="F48" s="396" t="s">
        <v>454</v>
      </c>
      <c r="G48" s="395" t="s">
        <v>497</v>
      </c>
      <c r="H48" s="395" t="s">
        <v>624</v>
      </c>
      <c r="I48" s="395" t="s">
        <v>625</v>
      </c>
      <c r="J48" s="395" t="s">
        <v>626</v>
      </c>
      <c r="K48" s="395" t="s">
        <v>627</v>
      </c>
      <c r="L48" s="397">
        <v>58.158888888888896</v>
      </c>
      <c r="M48" s="397">
        <v>9</v>
      </c>
      <c r="N48" s="398">
        <v>523.43000000000006</v>
      </c>
    </row>
    <row r="49" spans="1:14" ht="14.4" customHeight="1" x14ac:dyDescent="0.3">
      <c r="A49" s="393" t="s">
        <v>450</v>
      </c>
      <c r="B49" s="394" t="s">
        <v>452</v>
      </c>
      <c r="C49" s="395" t="s">
        <v>460</v>
      </c>
      <c r="D49" s="396" t="s">
        <v>461</v>
      </c>
      <c r="E49" s="395" t="s">
        <v>453</v>
      </c>
      <c r="F49" s="396" t="s">
        <v>454</v>
      </c>
      <c r="G49" s="395" t="s">
        <v>497</v>
      </c>
      <c r="H49" s="395" t="s">
        <v>628</v>
      </c>
      <c r="I49" s="395" t="s">
        <v>629</v>
      </c>
      <c r="J49" s="395" t="s">
        <v>630</v>
      </c>
      <c r="K49" s="395" t="s">
        <v>631</v>
      </c>
      <c r="L49" s="397">
        <v>57.875007111577197</v>
      </c>
      <c r="M49" s="397">
        <v>18</v>
      </c>
      <c r="N49" s="398">
        <v>1041.7501280083895</v>
      </c>
    </row>
    <row r="50" spans="1:14" ht="14.4" customHeight="1" x14ac:dyDescent="0.3">
      <c r="A50" s="393" t="s">
        <v>450</v>
      </c>
      <c r="B50" s="394" t="s">
        <v>452</v>
      </c>
      <c r="C50" s="395" t="s">
        <v>460</v>
      </c>
      <c r="D50" s="396" t="s">
        <v>461</v>
      </c>
      <c r="E50" s="395" t="s">
        <v>453</v>
      </c>
      <c r="F50" s="396" t="s">
        <v>454</v>
      </c>
      <c r="G50" s="395" t="s">
        <v>497</v>
      </c>
      <c r="H50" s="395" t="s">
        <v>632</v>
      </c>
      <c r="I50" s="395" t="s">
        <v>633</v>
      </c>
      <c r="J50" s="395" t="s">
        <v>634</v>
      </c>
      <c r="K50" s="395" t="s">
        <v>635</v>
      </c>
      <c r="L50" s="397">
        <v>66.91</v>
      </c>
      <c r="M50" s="397">
        <v>3</v>
      </c>
      <c r="N50" s="398">
        <v>200.73</v>
      </c>
    </row>
    <row r="51" spans="1:14" ht="14.4" customHeight="1" x14ac:dyDescent="0.3">
      <c r="A51" s="393" t="s">
        <v>450</v>
      </c>
      <c r="B51" s="394" t="s">
        <v>452</v>
      </c>
      <c r="C51" s="395" t="s">
        <v>460</v>
      </c>
      <c r="D51" s="396" t="s">
        <v>461</v>
      </c>
      <c r="E51" s="395" t="s">
        <v>453</v>
      </c>
      <c r="F51" s="396" t="s">
        <v>454</v>
      </c>
      <c r="G51" s="395" t="s">
        <v>497</v>
      </c>
      <c r="H51" s="395" t="s">
        <v>636</v>
      </c>
      <c r="I51" s="395" t="s">
        <v>637</v>
      </c>
      <c r="J51" s="395" t="s">
        <v>638</v>
      </c>
      <c r="K51" s="395" t="s">
        <v>639</v>
      </c>
      <c r="L51" s="397">
        <v>100.31</v>
      </c>
      <c r="M51" s="397">
        <v>1</v>
      </c>
      <c r="N51" s="398">
        <v>100.31</v>
      </c>
    </row>
    <row r="52" spans="1:14" ht="14.4" customHeight="1" x14ac:dyDescent="0.3">
      <c r="A52" s="393" t="s">
        <v>450</v>
      </c>
      <c r="B52" s="394" t="s">
        <v>452</v>
      </c>
      <c r="C52" s="395" t="s">
        <v>460</v>
      </c>
      <c r="D52" s="396" t="s">
        <v>461</v>
      </c>
      <c r="E52" s="395" t="s">
        <v>453</v>
      </c>
      <c r="F52" s="396" t="s">
        <v>454</v>
      </c>
      <c r="G52" s="395" t="s">
        <v>497</v>
      </c>
      <c r="H52" s="395" t="s">
        <v>640</v>
      </c>
      <c r="I52" s="395" t="s">
        <v>641</v>
      </c>
      <c r="J52" s="395" t="s">
        <v>642</v>
      </c>
      <c r="K52" s="395"/>
      <c r="L52" s="397">
        <v>181.35083698842152</v>
      </c>
      <c r="M52" s="397">
        <v>26</v>
      </c>
      <c r="N52" s="398">
        <v>4715.1217616989597</v>
      </c>
    </row>
    <row r="53" spans="1:14" ht="14.4" customHeight="1" x14ac:dyDescent="0.3">
      <c r="A53" s="393" t="s">
        <v>450</v>
      </c>
      <c r="B53" s="394" t="s">
        <v>452</v>
      </c>
      <c r="C53" s="395" t="s">
        <v>460</v>
      </c>
      <c r="D53" s="396" t="s">
        <v>461</v>
      </c>
      <c r="E53" s="395" t="s">
        <v>453</v>
      </c>
      <c r="F53" s="396" t="s">
        <v>454</v>
      </c>
      <c r="G53" s="395" t="s">
        <v>497</v>
      </c>
      <c r="H53" s="395" t="s">
        <v>643</v>
      </c>
      <c r="I53" s="395" t="s">
        <v>644</v>
      </c>
      <c r="J53" s="395" t="s">
        <v>645</v>
      </c>
      <c r="K53" s="395" t="s">
        <v>646</v>
      </c>
      <c r="L53" s="397">
        <v>83.992500000000007</v>
      </c>
      <c r="M53" s="397">
        <v>8</v>
      </c>
      <c r="N53" s="398">
        <v>671.94</v>
      </c>
    </row>
    <row r="54" spans="1:14" ht="14.4" customHeight="1" x14ac:dyDescent="0.3">
      <c r="A54" s="393" t="s">
        <v>450</v>
      </c>
      <c r="B54" s="394" t="s">
        <v>452</v>
      </c>
      <c r="C54" s="395" t="s">
        <v>460</v>
      </c>
      <c r="D54" s="396" t="s">
        <v>461</v>
      </c>
      <c r="E54" s="395" t="s">
        <v>453</v>
      </c>
      <c r="F54" s="396" t="s">
        <v>454</v>
      </c>
      <c r="G54" s="395" t="s">
        <v>497</v>
      </c>
      <c r="H54" s="395" t="s">
        <v>647</v>
      </c>
      <c r="I54" s="395" t="s">
        <v>648</v>
      </c>
      <c r="J54" s="395" t="s">
        <v>649</v>
      </c>
      <c r="K54" s="395" t="s">
        <v>650</v>
      </c>
      <c r="L54" s="397">
        <v>169.03</v>
      </c>
      <c r="M54" s="397">
        <v>4</v>
      </c>
      <c r="N54" s="398">
        <v>676.12</v>
      </c>
    </row>
    <row r="55" spans="1:14" ht="14.4" customHeight="1" x14ac:dyDescent="0.3">
      <c r="A55" s="393" t="s">
        <v>450</v>
      </c>
      <c r="B55" s="394" t="s">
        <v>452</v>
      </c>
      <c r="C55" s="395" t="s">
        <v>460</v>
      </c>
      <c r="D55" s="396" t="s">
        <v>461</v>
      </c>
      <c r="E55" s="395" t="s">
        <v>453</v>
      </c>
      <c r="F55" s="396" t="s">
        <v>454</v>
      </c>
      <c r="G55" s="395" t="s">
        <v>497</v>
      </c>
      <c r="H55" s="395" t="s">
        <v>651</v>
      </c>
      <c r="I55" s="395" t="s">
        <v>652</v>
      </c>
      <c r="J55" s="395" t="s">
        <v>653</v>
      </c>
      <c r="K55" s="395" t="s">
        <v>654</v>
      </c>
      <c r="L55" s="397">
        <v>75.645038397514412</v>
      </c>
      <c r="M55" s="397">
        <v>28</v>
      </c>
      <c r="N55" s="398">
        <v>2118.0610751304034</v>
      </c>
    </row>
    <row r="56" spans="1:14" ht="14.4" customHeight="1" x14ac:dyDescent="0.3">
      <c r="A56" s="393" t="s">
        <v>450</v>
      </c>
      <c r="B56" s="394" t="s">
        <v>452</v>
      </c>
      <c r="C56" s="395" t="s">
        <v>460</v>
      </c>
      <c r="D56" s="396" t="s">
        <v>461</v>
      </c>
      <c r="E56" s="395" t="s">
        <v>453</v>
      </c>
      <c r="F56" s="396" t="s">
        <v>454</v>
      </c>
      <c r="G56" s="395" t="s">
        <v>497</v>
      </c>
      <c r="H56" s="395" t="s">
        <v>655</v>
      </c>
      <c r="I56" s="395" t="s">
        <v>656</v>
      </c>
      <c r="J56" s="395" t="s">
        <v>657</v>
      </c>
      <c r="K56" s="395" t="s">
        <v>658</v>
      </c>
      <c r="L56" s="397">
        <v>114.37</v>
      </c>
      <c r="M56" s="397">
        <v>2</v>
      </c>
      <c r="N56" s="398">
        <v>228.74</v>
      </c>
    </row>
    <row r="57" spans="1:14" ht="14.4" customHeight="1" x14ac:dyDescent="0.3">
      <c r="A57" s="393" t="s">
        <v>450</v>
      </c>
      <c r="B57" s="394" t="s">
        <v>452</v>
      </c>
      <c r="C57" s="395" t="s">
        <v>460</v>
      </c>
      <c r="D57" s="396" t="s">
        <v>461</v>
      </c>
      <c r="E57" s="395" t="s">
        <v>453</v>
      </c>
      <c r="F57" s="396" t="s">
        <v>454</v>
      </c>
      <c r="G57" s="395" t="s">
        <v>497</v>
      </c>
      <c r="H57" s="395" t="s">
        <v>659</v>
      </c>
      <c r="I57" s="395" t="s">
        <v>660</v>
      </c>
      <c r="J57" s="395" t="s">
        <v>661</v>
      </c>
      <c r="K57" s="395" t="s">
        <v>662</v>
      </c>
      <c r="L57" s="397">
        <v>100.510043900147</v>
      </c>
      <c r="M57" s="397">
        <v>2</v>
      </c>
      <c r="N57" s="398">
        <v>201.02008780029399</v>
      </c>
    </row>
    <row r="58" spans="1:14" ht="14.4" customHeight="1" x14ac:dyDescent="0.3">
      <c r="A58" s="393" t="s">
        <v>450</v>
      </c>
      <c r="B58" s="394" t="s">
        <v>452</v>
      </c>
      <c r="C58" s="395" t="s">
        <v>460</v>
      </c>
      <c r="D58" s="396" t="s">
        <v>461</v>
      </c>
      <c r="E58" s="395" t="s">
        <v>453</v>
      </c>
      <c r="F58" s="396" t="s">
        <v>454</v>
      </c>
      <c r="G58" s="395" t="s">
        <v>497</v>
      </c>
      <c r="H58" s="395" t="s">
        <v>663</v>
      </c>
      <c r="I58" s="395" t="s">
        <v>664</v>
      </c>
      <c r="J58" s="395" t="s">
        <v>665</v>
      </c>
      <c r="K58" s="395" t="s">
        <v>666</v>
      </c>
      <c r="L58" s="397">
        <v>63.368443508365466</v>
      </c>
      <c r="M58" s="397">
        <v>34</v>
      </c>
      <c r="N58" s="398">
        <v>2154.5270792844258</v>
      </c>
    </row>
    <row r="59" spans="1:14" ht="14.4" customHeight="1" x14ac:dyDescent="0.3">
      <c r="A59" s="393" t="s">
        <v>450</v>
      </c>
      <c r="B59" s="394" t="s">
        <v>452</v>
      </c>
      <c r="C59" s="395" t="s">
        <v>460</v>
      </c>
      <c r="D59" s="396" t="s">
        <v>461</v>
      </c>
      <c r="E59" s="395" t="s">
        <v>453</v>
      </c>
      <c r="F59" s="396" t="s">
        <v>454</v>
      </c>
      <c r="G59" s="395" t="s">
        <v>497</v>
      </c>
      <c r="H59" s="395" t="s">
        <v>667</v>
      </c>
      <c r="I59" s="395" t="s">
        <v>668</v>
      </c>
      <c r="J59" s="395" t="s">
        <v>669</v>
      </c>
      <c r="K59" s="395" t="s">
        <v>670</v>
      </c>
      <c r="L59" s="397">
        <v>169.85983356207831</v>
      </c>
      <c r="M59" s="397">
        <v>6</v>
      </c>
      <c r="N59" s="398">
        <v>1019.1590013724699</v>
      </c>
    </row>
    <row r="60" spans="1:14" ht="14.4" customHeight="1" x14ac:dyDescent="0.3">
      <c r="A60" s="393" t="s">
        <v>450</v>
      </c>
      <c r="B60" s="394" t="s">
        <v>452</v>
      </c>
      <c r="C60" s="395" t="s">
        <v>460</v>
      </c>
      <c r="D60" s="396" t="s">
        <v>461</v>
      </c>
      <c r="E60" s="395" t="s">
        <v>453</v>
      </c>
      <c r="F60" s="396" t="s">
        <v>454</v>
      </c>
      <c r="G60" s="395" t="s">
        <v>497</v>
      </c>
      <c r="H60" s="395" t="s">
        <v>671</v>
      </c>
      <c r="I60" s="395" t="s">
        <v>672</v>
      </c>
      <c r="J60" s="395" t="s">
        <v>673</v>
      </c>
      <c r="K60" s="395" t="s">
        <v>674</v>
      </c>
      <c r="L60" s="397">
        <v>116.17639070962201</v>
      </c>
      <c r="M60" s="397">
        <v>4</v>
      </c>
      <c r="N60" s="398">
        <v>464.70556283848805</v>
      </c>
    </row>
    <row r="61" spans="1:14" ht="14.4" customHeight="1" x14ac:dyDescent="0.3">
      <c r="A61" s="393" t="s">
        <v>450</v>
      </c>
      <c r="B61" s="394" t="s">
        <v>452</v>
      </c>
      <c r="C61" s="395" t="s">
        <v>460</v>
      </c>
      <c r="D61" s="396" t="s">
        <v>461</v>
      </c>
      <c r="E61" s="395" t="s">
        <v>453</v>
      </c>
      <c r="F61" s="396" t="s">
        <v>454</v>
      </c>
      <c r="G61" s="395" t="s">
        <v>497</v>
      </c>
      <c r="H61" s="395" t="s">
        <v>675</v>
      </c>
      <c r="I61" s="395" t="s">
        <v>676</v>
      </c>
      <c r="J61" s="395" t="s">
        <v>677</v>
      </c>
      <c r="K61" s="395" t="s">
        <v>678</v>
      </c>
      <c r="L61" s="397">
        <v>120.84525302803704</v>
      </c>
      <c r="M61" s="397">
        <v>23</v>
      </c>
      <c r="N61" s="398">
        <v>2779.4408196448517</v>
      </c>
    </row>
    <row r="62" spans="1:14" ht="14.4" customHeight="1" x14ac:dyDescent="0.3">
      <c r="A62" s="393" t="s">
        <v>450</v>
      </c>
      <c r="B62" s="394" t="s">
        <v>452</v>
      </c>
      <c r="C62" s="395" t="s">
        <v>460</v>
      </c>
      <c r="D62" s="396" t="s">
        <v>461</v>
      </c>
      <c r="E62" s="395" t="s">
        <v>453</v>
      </c>
      <c r="F62" s="396" t="s">
        <v>454</v>
      </c>
      <c r="G62" s="395" t="s">
        <v>497</v>
      </c>
      <c r="H62" s="395" t="s">
        <v>679</v>
      </c>
      <c r="I62" s="395" t="s">
        <v>680</v>
      </c>
      <c r="J62" s="395" t="s">
        <v>681</v>
      </c>
      <c r="K62" s="395" t="s">
        <v>682</v>
      </c>
      <c r="L62" s="397">
        <v>71.900000000000006</v>
      </c>
      <c r="M62" s="397">
        <v>6</v>
      </c>
      <c r="N62" s="398">
        <v>431.40000000000003</v>
      </c>
    </row>
    <row r="63" spans="1:14" ht="14.4" customHeight="1" x14ac:dyDescent="0.3">
      <c r="A63" s="393" t="s">
        <v>450</v>
      </c>
      <c r="B63" s="394" t="s">
        <v>452</v>
      </c>
      <c r="C63" s="395" t="s">
        <v>460</v>
      </c>
      <c r="D63" s="396" t="s">
        <v>461</v>
      </c>
      <c r="E63" s="395" t="s">
        <v>453</v>
      </c>
      <c r="F63" s="396" t="s">
        <v>454</v>
      </c>
      <c r="G63" s="395" t="s">
        <v>497</v>
      </c>
      <c r="H63" s="395" t="s">
        <v>683</v>
      </c>
      <c r="I63" s="395" t="s">
        <v>684</v>
      </c>
      <c r="J63" s="395" t="s">
        <v>685</v>
      </c>
      <c r="K63" s="395" t="s">
        <v>686</v>
      </c>
      <c r="L63" s="397">
        <v>60.712327211501723</v>
      </c>
      <c r="M63" s="397">
        <v>160</v>
      </c>
      <c r="N63" s="398">
        <v>9713.9723538402759</v>
      </c>
    </row>
    <row r="64" spans="1:14" ht="14.4" customHeight="1" x14ac:dyDescent="0.3">
      <c r="A64" s="393" t="s">
        <v>450</v>
      </c>
      <c r="B64" s="394" t="s">
        <v>452</v>
      </c>
      <c r="C64" s="395" t="s">
        <v>460</v>
      </c>
      <c r="D64" s="396" t="s">
        <v>461</v>
      </c>
      <c r="E64" s="395" t="s">
        <v>453</v>
      </c>
      <c r="F64" s="396" t="s">
        <v>454</v>
      </c>
      <c r="G64" s="395" t="s">
        <v>497</v>
      </c>
      <c r="H64" s="395" t="s">
        <v>687</v>
      </c>
      <c r="I64" s="395" t="s">
        <v>688</v>
      </c>
      <c r="J64" s="395" t="s">
        <v>689</v>
      </c>
      <c r="K64" s="395" t="s">
        <v>690</v>
      </c>
      <c r="L64" s="397">
        <v>46.896814936391117</v>
      </c>
      <c r="M64" s="397">
        <v>220</v>
      </c>
      <c r="N64" s="398">
        <v>10317.299286006046</v>
      </c>
    </row>
    <row r="65" spans="1:14" ht="14.4" customHeight="1" x14ac:dyDescent="0.3">
      <c r="A65" s="393" t="s">
        <v>450</v>
      </c>
      <c r="B65" s="394" t="s">
        <v>452</v>
      </c>
      <c r="C65" s="395" t="s">
        <v>460</v>
      </c>
      <c r="D65" s="396" t="s">
        <v>461</v>
      </c>
      <c r="E65" s="395" t="s">
        <v>453</v>
      </c>
      <c r="F65" s="396" t="s">
        <v>454</v>
      </c>
      <c r="G65" s="395" t="s">
        <v>497</v>
      </c>
      <c r="H65" s="395" t="s">
        <v>691</v>
      </c>
      <c r="I65" s="395" t="s">
        <v>691</v>
      </c>
      <c r="J65" s="395" t="s">
        <v>567</v>
      </c>
      <c r="K65" s="395" t="s">
        <v>692</v>
      </c>
      <c r="L65" s="397">
        <v>103.22243339563684</v>
      </c>
      <c r="M65" s="397">
        <v>8</v>
      </c>
      <c r="N65" s="398">
        <v>825.77946716509473</v>
      </c>
    </row>
    <row r="66" spans="1:14" ht="14.4" customHeight="1" x14ac:dyDescent="0.3">
      <c r="A66" s="393" t="s">
        <v>450</v>
      </c>
      <c r="B66" s="394" t="s">
        <v>452</v>
      </c>
      <c r="C66" s="395" t="s">
        <v>460</v>
      </c>
      <c r="D66" s="396" t="s">
        <v>461</v>
      </c>
      <c r="E66" s="395" t="s">
        <v>453</v>
      </c>
      <c r="F66" s="396" t="s">
        <v>454</v>
      </c>
      <c r="G66" s="395" t="s">
        <v>497</v>
      </c>
      <c r="H66" s="395" t="s">
        <v>693</v>
      </c>
      <c r="I66" s="395" t="s">
        <v>694</v>
      </c>
      <c r="J66" s="395" t="s">
        <v>695</v>
      </c>
      <c r="K66" s="395" t="s">
        <v>696</v>
      </c>
      <c r="L66" s="397">
        <v>40.137142857142855</v>
      </c>
      <c r="M66" s="397">
        <v>7</v>
      </c>
      <c r="N66" s="398">
        <v>280.95999999999998</v>
      </c>
    </row>
    <row r="67" spans="1:14" ht="14.4" customHeight="1" x14ac:dyDescent="0.3">
      <c r="A67" s="393" t="s">
        <v>450</v>
      </c>
      <c r="B67" s="394" t="s">
        <v>452</v>
      </c>
      <c r="C67" s="395" t="s">
        <v>460</v>
      </c>
      <c r="D67" s="396" t="s">
        <v>461</v>
      </c>
      <c r="E67" s="395" t="s">
        <v>453</v>
      </c>
      <c r="F67" s="396" t="s">
        <v>454</v>
      </c>
      <c r="G67" s="395" t="s">
        <v>497</v>
      </c>
      <c r="H67" s="395" t="s">
        <v>697</v>
      </c>
      <c r="I67" s="395" t="s">
        <v>698</v>
      </c>
      <c r="J67" s="395" t="s">
        <v>695</v>
      </c>
      <c r="K67" s="395" t="s">
        <v>699</v>
      </c>
      <c r="L67" s="397">
        <v>292.75</v>
      </c>
      <c r="M67" s="397">
        <v>4</v>
      </c>
      <c r="N67" s="398">
        <v>1171</v>
      </c>
    </row>
    <row r="68" spans="1:14" ht="14.4" customHeight="1" x14ac:dyDescent="0.3">
      <c r="A68" s="393" t="s">
        <v>450</v>
      </c>
      <c r="B68" s="394" t="s">
        <v>452</v>
      </c>
      <c r="C68" s="395" t="s">
        <v>460</v>
      </c>
      <c r="D68" s="396" t="s">
        <v>461</v>
      </c>
      <c r="E68" s="395" t="s">
        <v>453</v>
      </c>
      <c r="F68" s="396" t="s">
        <v>454</v>
      </c>
      <c r="G68" s="395" t="s">
        <v>497</v>
      </c>
      <c r="H68" s="395" t="s">
        <v>700</v>
      </c>
      <c r="I68" s="395" t="s">
        <v>701</v>
      </c>
      <c r="J68" s="395" t="s">
        <v>702</v>
      </c>
      <c r="K68" s="395" t="s">
        <v>703</v>
      </c>
      <c r="L68" s="397">
        <v>76.5</v>
      </c>
      <c r="M68" s="397">
        <v>1</v>
      </c>
      <c r="N68" s="398">
        <v>76.5</v>
      </c>
    </row>
    <row r="69" spans="1:14" ht="14.4" customHeight="1" x14ac:dyDescent="0.3">
      <c r="A69" s="393" t="s">
        <v>450</v>
      </c>
      <c r="B69" s="394" t="s">
        <v>452</v>
      </c>
      <c r="C69" s="395" t="s">
        <v>460</v>
      </c>
      <c r="D69" s="396" t="s">
        <v>461</v>
      </c>
      <c r="E69" s="395" t="s">
        <v>453</v>
      </c>
      <c r="F69" s="396" t="s">
        <v>454</v>
      </c>
      <c r="G69" s="395" t="s">
        <v>497</v>
      </c>
      <c r="H69" s="395" t="s">
        <v>704</v>
      </c>
      <c r="I69" s="395" t="s">
        <v>705</v>
      </c>
      <c r="J69" s="395" t="s">
        <v>706</v>
      </c>
      <c r="K69" s="395" t="s">
        <v>707</v>
      </c>
      <c r="L69" s="397">
        <v>393.22285714285715</v>
      </c>
      <c r="M69" s="397">
        <v>7</v>
      </c>
      <c r="N69" s="398">
        <v>2752.56</v>
      </c>
    </row>
    <row r="70" spans="1:14" ht="14.4" customHeight="1" x14ac:dyDescent="0.3">
      <c r="A70" s="393" t="s">
        <v>450</v>
      </c>
      <c r="B70" s="394" t="s">
        <v>452</v>
      </c>
      <c r="C70" s="395" t="s">
        <v>460</v>
      </c>
      <c r="D70" s="396" t="s">
        <v>461</v>
      </c>
      <c r="E70" s="395" t="s">
        <v>453</v>
      </c>
      <c r="F70" s="396" t="s">
        <v>454</v>
      </c>
      <c r="G70" s="395" t="s">
        <v>497</v>
      </c>
      <c r="H70" s="395" t="s">
        <v>708</v>
      </c>
      <c r="I70" s="395" t="s">
        <v>709</v>
      </c>
      <c r="J70" s="395" t="s">
        <v>710</v>
      </c>
      <c r="K70" s="395" t="s">
        <v>711</v>
      </c>
      <c r="L70" s="397">
        <v>49.6</v>
      </c>
      <c r="M70" s="397">
        <v>2</v>
      </c>
      <c r="N70" s="398">
        <v>99.2</v>
      </c>
    </row>
    <row r="71" spans="1:14" ht="14.4" customHeight="1" x14ac:dyDescent="0.3">
      <c r="A71" s="393" t="s">
        <v>450</v>
      </c>
      <c r="B71" s="394" t="s">
        <v>452</v>
      </c>
      <c r="C71" s="395" t="s">
        <v>460</v>
      </c>
      <c r="D71" s="396" t="s">
        <v>461</v>
      </c>
      <c r="E71" s="395" t="s">
        <v>453</v>
      </c>
      <c r="F71" s="396" t="s">
        <v>454</v>
      </c>
      <c r="G71" s="395" t="s">
        <v>497</v>
      </c>
      <c r="H71" s="395" t="s">
        <v>712</v>
      </c>
      <c r="I71" s="395" t="s">
        <v>713</v>
      </c>
      <c r="J71" s="395" t="s">
        <v>710</v>
      </c>
      <c r="K71" s="395" t="s">
        <v>714</v>
      </c>
      <c r="L71" s="397">
        <v>91.56</v>
      </c>
      <c r="M71" s="397">
        <v>4</v>
      </c>
      <c r="N71" s="398">
        <v>366.24</v>
      </c>
    </row>
    <row r="72" spans="1:14" ht="14.4" customHeight="1" x14ac:dyDescent="0.3">
      <c r="A72" s="393" t="s">
        <v>450</v>
      </c>
      <c r="B72" s="394" t="s">
        <v>452</v>
      </c>
      <c r="C72" s="395" t="s">
        <v>460</v>
      </c>
      <c r="D72" s="396" t="s">
        <v>461</v>
      </c>
      <c r="E72" s="395" t="s">
        <v>453</v>
      </c>
      <c r="F72" s="396" t="s">
        <v>454</v>
      </c>
      <c r="G72" s="395" t="s">
        <v>497</v>
      </c>
      <c r="H72" s="395" t="s">
        <v>715</v>
      </c>
      <c r="I72" s="395" t="s">
        <v>716</v>
      </c>
      <c r="J72" s="395" t="s">
        <v>717</v>
      </c>
      <c r="K72" s="395" t="s">
        <v>718</v>
      </c>
      <c r="L72" s="397">
        <v>14.467871763563201</v>
      </c>
      <c r="M72" s="397">
        <v>40</v>
      </c>
      <c r="N72" s="398">
        <v>578.71487054252805</v>
      </c>
    </row>
    <row r="73" spans="1:14" ht="14.4" customHeight="1" x14ac:dyDescent="0.3">
      <c r="A73" s="393" t="s">
        <v>450</v>
      </c>
      <c r="B73" s="394" t="s">
        <v>452</v>
      </c>
      <c r="C73" s="395" t="s">
        <v>460</v>
      </c>
      <c r="D73" s="396" t="s">
        <v>461</v>
      </c>
      <c r="E73" s="395" t="s">
        <v>453</v>
      </c>
      <c r="F73" s="396" t="s">
        <v>454</v>
      </c>
      <c r="G73" s="395" t="s">
        <v>497</v>
      </c>
      <c r="H73" s="395" t="s">
        <v>719</v>
      </c>
      <c r="I73" s="395" t="s">
        <v>720</v>
      </c>
      <c r="J73" s="395" t="s">
        <v>721</v>
      </c>
      <c r="K73" s="395"/>
      <c r="L73" s="397">
        <v>98.102436655881391</v>
      </c>
      <c r="M73" s="397">
        <v>72</v>
      </c>
      <c r="N73" s="398">
        <v>7063.3754392234605</v>
      </c>
    </row>
    <row r="74" spans="1:14" ht="14.4" customHeight="1" x14ac:dyDescent="0.3">
      <c r="A74" s="393" t="s">
        <v>450</v>
      </c>
      <c r="B74" s="394" t="s">
        <v>452</v>
      </c>
      <c r="C74" s="395" t="s">
        <v>460</v>
      </c>
      <c r="D74" s="396" t="s">
        <v>461</v>
      </c>
      <c r="E74" s="395" t="s">
        <v>453</v>
      </c>
      <c r="F74" s="396" t="s">
        <v>454</v>
      </c>
      <c r="G74" s="395" t="s">
        <v>497</v>
      </c>
      <c r="H74" s="395" t="s">
        <v>722</v>
      </c>
      <c r="I74" s="395" t="s">
        <v>720</v>
      </c>
      <c r="J74" s="395" t="s">
        <v>723</v>
      </c>
      <c r="K74" s="395" t="s">
        <v>724</v>
      </c>
      <c r="L74" s="397">
        <v>181.05559883735501</v>
      </c>
      <c r="M74" s="397">
        <v>2</v>
      </c>
      <c r="N74" s="398">
        <v>362.11119767471001</v>
      </c>
    </row>
    <row r="75" spans="1:14" ht="14.4" customHeight="1" x14ac:dyDescent="0.3">
      <c r="A75" s="393" t="s">
        <v>450</v>
      </c>
      <c r="B75" s="394" t="s">
        <v>452</v>
      </c>
      <c r="C75" s="395" t="s">
        <v>460</v>
      </c>
      <c r="D75" s="396" t="s">
        <v>461</v>
      </c>
      <c r="E75" s="395" t="s">
        <v>453</v>
      </c>
      <c r="F75" s="396" t="s">
        <v>454</v>
      </c>
      <c r="G75" s="395" t="s">
        <v>497</v>
      </c>
      <c r="H75" s="395" t="s">
        <v>725</v>
      </c>
      <c r="I75" s="395" t="s">
        <v>720</v>
      </c>
      <c r="J75" s="395" t="s">
        <v>726</v>
      </c>
      <c r="K75" s="395" t="s">
        <v>727</v>
      </c>
      <c r="L75" s="397">
        <v>1433.86</v>
      </c>
      <c r="M75" s="397">
        <v>2</v>
      </c>
      <c r="N75" s="398">
        <v>2867.72</v>
      </c>
    </row>
    <row r="76" spans="1:14" ht="14.4" customHeight="1" x14ac:dyDescent="0.3">
      <c r="A76" s="393" t="s">
        <v>450</v>
      </c>
      <c r="B76" s="394" t="s">
        <v>452</v>
      </c>
      <c r="C76" s="395" t="s">
        <v>460</v>
      </c>
      <c r="D76" s="396" t="s">
        <v>461</v>
      </c>
      <c r="E76" s="395" t="s">
        <v>453</v>
      </c>
      <c r="F76" s="396" t="s">
        <v>454</v>
      </c>
      <c r="G76" s="395" t="s">
        <v>497</v>
      </c>
      <c r="H76" s="395" t="s">
        <v>728</v>
      </c>
      <c r="I76" s="395" t="s">
        <v>729</v>
      </c>
      <c r="J76" s="395" t="s">
        <v>730</v>
      </c>
      <c r="K76" s="395" t="s">
        <v>731</v>
      </c>
      <c r="L76" s="397">
        <v>65.178375430637402</v>
      </c>
      <c r="M76" s="397">
        <v>6</v>
      </c>
      <c r="N76" s="398">
        <v>391.07025258382441</v>
      </c>
    </row>
    <row r="77" spans="1:14" ht="14.4" customHeight="1" x14ac:dyDescent="0.3">
      <c r="A77" s="393" t="s">
        <v>450</v>
      </c>
      <c r="B77" s="394" t="s">
        <v>452</v>
      </c>
      <c r="C77" s="395" t="s">
        <v>460</v>
      </c>
      <c r="D77" s="396" t="s">
        <v>461</v>
      </c>
      <c r="E77" s="395" t="s">
        <v>453</v>
      </c>
      <c r="F77" s="396" t="s">
        <v>454</v>
      </c>
      <c r="G77" s="395" t="s">
        <v>497</v>
      </c>
      <c r="H77" s="395" t="s">
        <v>732</v>
      </c>
      <c r="I77" s="395" t="s">
        <v>733</v>
      </c>
      <c r="J77" s="395" t="s">
        <v>734</v>
      </c>
      <c r="K77" s="395" t="s">
        <v>735</v>
      </c>
      <c r="L77" s="397">
        <v>110.7492769390212</v>
      </c>
      <c r="M77" s="397">
        <v>270</v>
      </c>
      <c r="N77" s="398">
        <v>29902.304773535725</v>
      </c>
    </row>
    <row r="78" spans="1:14" ht="14.4" customHeight="1" x14ac:dyDescent="0.3">
      <c r="A78" s="393" t="s">
        <v>450</v>
      </c>
      <c r="B78" s="394" t="s">
        <v>452</v>
      </c>
      <c r="C78" s="395" t="s">
        <v>460</v>
      </c>
      <c r="D78" s="396" t="s">
        <v>461</v>
      </c>
      <c r="E78" s="395" t="s">
        <v>453</v>
      </c>
      <c r="F78" s="396" t="s">
        <v>454</v>
      </c>
      <c r="G78" s="395" t="s">
        <v>497</v>
      </c>
      <c r="H78" s="395" t="s">
        <v>736</v>
      </c>
      <c r="I78" s="395" t="s">
        <v>737</v>
      </c>
      <c r="J78" s="395" t="s">
        <v>738</v>
      </c>
      <c r="K78" s="395" t="s">
        <v>739</v>
      </c>
      <c r="L78" s="397">
        <v>123.0914826299275</v>
      </c>
      <c r="M78" s="397">
        <v>4</v>
      </c>
      <c r="N78" s="398">
        <v>492.36593051970999</v>
      </c>
    </row>
    <row r="79" spans="1:14" ht="14.4" customHeight="1" x14ac:dyDescent="0.3">
      <c r="A79" s="393" t="s">
        <v>450</v>
      </c>
      <c r="B79" s="394" t="s">
        <v>452</v>
      </c>
      <c r="C79" s="395" t="s">
        <v>460</v>
      </c>
      <c r="D79" s="396" t="s">
        <v>461</v>
      </c>
      <c r="E79" s="395" t="s">
        <v>453</v>
      </c>
      <c r="F79" s="396" t="s">
        <v>454</v>
      </c>
      <c r="G79" s="395" t="s">
        <v>497</v>
      </c>
      <c r="H79" s="395" t="s">
        <v>740</v>
      </c>
      <c r="I79" s="395" t="s">
        <v>741</v>
      </c>
      <c r="J79" s="395" t="s">
        <v>742</v>
      </c>
      <c r="K79" s="395" t="s">
        <v>743</v>
      </c>
      <c r="L79" s="397">
        <v>42.503999999999998</v>
      </c>
      <c r="M79" s="397">
        <v>5</v>
      </c>
      <c r="N79" s="398">
        <v>212.51999999999998</v>
      </c>
    </row>
    <row r="80" spans="1:14" ht="14.4" customHeight="1" x14ac:dyDescent="0.3">
      <c r="A80" s="393" t="s">
        <v>450</v>
      </c>
      <c r="B80" s="394" t="s">
        <v>452</v>
      </c>
      <c r="C80" s="395" t="s">
        <v>460</v>
      </c>
      <c r="D80" s="396" t="s">
        <v>461</v>
      </c>
      <c r="E80" s="395" t="s">
        <v>453</v>
      </c>
      <c r="F80" s="396" t="s">
        <v>454</v>
      </c>
      <c r="G80" s="395" t="s">
        <v>497</v>
      </c>
      <c r="H80" s="395" t="s">
        <v>744</v>
      </c>
      <c r="I80" s="395" t="s">
        <v>745</v>
      </c>
      <c r="J80" s="395" t="s">
        <v>746</v>
      </c>
      <c r="K80" s="395" t="s">
        <v>747</v>
      </c>
      <c r="L80" s="397">
        <v>70.783859055364616</v>
      </c>
      <c r="M80" s="397">
        <v>18</v>
      </c>
      <c r="N80" s="398">
        <v>1274.109462996563</v>
      </c>
    </row>
    <row r="81" spans="1:14" ht="14.4" customHeight="1" x14ac:dyDescent="0.3">
      <c r="A81" s="393" t="s">
        <v>450</v>
      </c>
      <c r="B81" s="394" t="s">
        <v>452</v>
      </c>
      <c r="C81" s="395" t="s">
        <v>460</v>
      </c>
      <c r="D81" s="396" t="s">
        <v>461</v>
      </c>
      <c r="E81" s="395" t="s">
        <v>453</v>
      </c>
      <c r="F81" s="396" t="s">
        <v>454</v>
      </c>
      <c r="G81" s="395" t="s">
        <v>497</v>
      </c>
      <c r="H81" s="395" t="s">
        <v>748</v>
      </c>
      <c r="I81" s="395" t="s">
        <v>749</v>
      </c>
      <c r="J81" s="395" t="s">
        <v>750</v>
      </c>
      <c r="K81" s="395" t="s">
        <v>751</v>
      </c>
      <c r="L81" s="397">
        <v>61.379984319086603</v>
      </c>
      <c r="M81" s="397">
        <v>1</v>
      </c>
      <c r="N81" s="398">
        <v>61.379984319086603</v>
      </c>
    </row>
    <row r="82" spans="1:14" ht="14.4" customHeight="1" x14ac:dyDescent="0.3">
      <c r="A82" s="393" t="s">
        <v>450</v>
      </c>
      <c r="B82" s="394" t="s">
        <v>452</v>
      </c>
      <c r="C82" s="395" t="s">
        <v>460</v>
      </c>
      <c r="D82" s="396" t="s">
        <v>461</v>
      </c>
      <c r="E82" s="395" t="s">
        <v>453</v>
      </c>
      <c r="F82" s="396" t="s">
        <v>454</v>
      </c>
      <c r="G82" s="395" t="s">
        <v>497</v>
      </c>
      <c r="H82" s="395" t="s">
        <v>752</v>
      </c>
      <c r="I82" s="395" t="s">
        <v>753</v>
      </c>
      <c r="J82" s="395" t="s">
        <v>754</v>
      </c>
      <c r="K82" s="395" t="s">
        <v>755</v>
      </c>
      <c r="L82" s="397">
        <v>27.859999900942899</v>
      </c>
      <c r="M82" s="397">
        <v>30</v>
      </c>
      <c r="N82" s="398">
        <v>835.79999702828695</v>
      </c>
    </row>
    <row r="83" spans="1:14" ht="14.4" customHeight="1" x14ac:dyDescent="0.3">
      <c r="A83" s="393" t="s">
        <v>450</v>
      </c>
      <c r="B83" s="394" t="s">
        <v>452</v>
      </c>
      <c r="C83" s="395" t="s">
        <v>460</v>
      </c>
      <c r="D83" s="396" t="s">
        <v>461</v>
      </c>
      <c r="E83" s="395" t="s">
        <v>453</v>
      </c>
      <c r="F83" s="396" t="s">
        <v>454</v>
      </c>
      <c r="G83" s="395" t="s">
        <v>497</v>
      </c>
      <c r="H83" s="395" t="s">
        <v>756</v>
      </c>
      <c r="I83" s="395" t="s">
        <v>757</v>
      </c>
      <c r="J83" s="395" t="s">
        <v>758</v>
      </c>
      <c r="K83" s="395" t="s">
        <v>759</v>
      </c>
      <c r="L83" s="397">
        <v>217.2572837503912</v>
      </c>
      <c r="M83" s="397">
        <v>40</v>
      </c>
      <c r="N83" s="398">
        <v>8690.2913500156483</v>
      </c>
    </row>
    <row r="84" spans="1:14" ht="14.4" customHeight="1" x14ac:dyDescent="0.3">
      <c r="A84" s="393" t="s">
        <v>450</v>
      </c>
      <c r="B84" s="394" t="s">
        <v>452</v>
      </c>
      <c r="C84" s="395" t="s">
        <v>460</v>
      </c>
      <c r="D84" s="396" t="s">
        <v>461</v>
      </c>
      <c r="E84" s="395" t="s">
        <v>453</v>
      </c>
      <c r="F84" s="396" t="s">
        <v>454</v>
      </c>
      <c r="G84" s="395" t="s">
        <v>497</v>
      </c>
      <c r="H84" s="395" t="s">
        <v>760</v>
      </c>
      <c r="I84" s="395" t="s">
        <v>761</v>
      </c>
      <c r="J84" s="395" t="s">
        <v>762</v>
      </c>
      <c r="K84" s="395" t="s">
        <v>763</v>
      </c>
      <c r="L84" s="397">
        <v>527.85005520737798</v>
      </c>
      <c r="M84" s="397">
        <v>3</v>
      </c>
      <c r="N84" s="398">
        <v>1583.550165622134</v>
      </c>
    </row>
    <row r="85" spans="1:14" ht="14.4" customHeight="1" x14ac:dyDescent="0.3">
      <c r="A85" s="393" t="s">
        <v>450</v>
      </c>
      <c r="B85" s="394" t="s">
        <v>452</v>
      </c>
      <c r="C85" s="395" t="s">
        <v>460</v>
      </c>
      <c r="D85" s="396" t="s">
        <v>461</v>
      </c>
      <c r="E85" s="395" t="s">
        <v>453</v>
      </c>
      <c r="F85" s="396" t="s">
        <v>454</v>
      </c>
      <c r="G85" s="395" t="s">
        <v>497</v>
      </c>
      <c r="H85" s="395" t="s">
        <v>764</v>
      </c>
      <c r="I85" s="395" t="s">
        <v>720</v>
      </c>
      <c r="J85" s="395" t="s">
        <v>765</v>
      </c>
      <c r="K85" s="395"/>
      <c r="L85" s="397">
        <v>169.79</v>
      </c>
      <c r="M85" s="397">
        <v>3</v>
      </c>
      <c r="N85" s="398">
        <v>509.37</v>
      </c>
    </row>
    <row r="86" spans="1:14" ht="14.4" customHeight="1" x14ac:dyDescent="0.3">
      <c r="A86" s="393" t="s">
        <v>450</v>
      </c>
      <c r="B86" s="394" t="s">
        <v>452</v>
      </c>
      <c r="C86" s="395" t="s">
        <v>460</v>
      </c>
      <c r="D86" s="396" t="s">
        <v>461</v>
      </c>
      <c r="E86" s="395" t="s">
        <v>453</v>
      </c>
      <c r="F86" s="396" t="s">
        <v>454</v>
      </c>
      <c r="G86" s="395" t="s">
        <v>497</v>
      </c>
      <c r="H86" s="395" t="s">
        <v>766</v>
      </c>
      <c r="I86" s="395" t="s">
        <v>766</v>
      </c>
      <c r="J86" s="395" t="s">
        <v>499</v>
      </c>
      <c r="K86" s="395" t="s">
        <v>767</v>
      </c>
      <c r="L86" s="397">
        <v>275.66000000000003</v>
      </c>
      <c r="M86" s="397">
        <v>2</v>
      </c>
      <c r="N86" s="398">
        <v>551.32000000000005</v>
      </c>
    </row>
    <row r="87" spans="1:14" ht="14.4" customHeight="1" x14ac:dyDescent="0.3">
      <c r="A87" s="393" t="s">
        <v>450</v>
      </c>
      <c r="B87" s="394" t="s">
        <v>452</v>
      </c>
      <c r="C87" s="395" t="s">
        <v>460</v>
      </c>
      <c r="D87" s="396" t="s">
        <v>461</v>
      </c>
      <c r="E87" s="395" t="s">
        <v>453</v>
      </c>
      <c r="F87" s="396" t="s">
        <v>454</v>
      </c>
      <c r="G87" s="395" t="s">
        <v>497</v>
      </c>
      <c r="H87" s="395" t="s">
        <v>768</v>
      </c>
      <c r="I87" s="395" t="s">
        <v>769</v>
      </c>
      <c r="J87" s="395" t="s">
        <v>537</v>
      </c>
      <c r="K87" s="395" t="s">
        <v>770</v>
      </c>
      <c r="L87" s="397">
        <v>44.16</v>
      </c>
      <c r="M87" s="397">
        <v>6</v>
      </c>
      <c r="N87" s="398">
        <v>264.95999999999998</v>
      </c>
    </row>
    <row r="88" spans="1:14" ht="14.4" customHeight="1" x14ac:dyDescent="0.3">
      <c r="A88" s="393" t="s">
        <v>450</v>
      </c>
      <c r="B88" s="394" t="s">
        <v>452</v>
      </c>
      <c r="C88" s="395" t="s">
        <v>460</v>
      </c>
      <c r="D88" s="396" t="s">
        <v>461</v>
      </c>
      <c r="E88" s="395" t="s">
        <v>453</v>
      </c>
      <c r="F88" s="396" t="s">
        <v>454</v>
      </c>
      <c r="G88" s="395" t="s">
        <v>497</v>
      </c>
      <c r="H88" s="395" t="s">
        <v>771</v>
      </c>
      <c r="I88" s="395" t="s">
        <v>772</v>
      </c>
      <c r="J88" s="395" t="s">
        <v>773</v>
      </c>
      <c r="K88" s="395" t="s">
        <v>523</v>
      </c>
      <c r="L88" s="397">
        <v>56.35</v>
      </c>
      <c r="M88" s="397">
        <v>4</v>
      </c>
      <c r="N88" s="398">
        <v>225.4</v>
      </c>
    </row>
    <row r="89" spans="1:14" ht="14.4" customHeight="1" x14ac:dyDescent="0.3">
      <c r="A89" s="393" t="s">
        <v>450</v>
      </c>
      <c r="B89" s="394" t="s">
        <v>452</v>
      </c>
      <c r="C89" s="395" t="s">
        <v>460</v>
      </c>
      <c r="D89" s="396" t="s">
        <v>461</v>
      </c>
      <c r="E89" s="395" t="s">
        <v>453</v>
      </c>
      <c r="F89" s="396" t="s">
        <v>454</v>
      </c>
      <c r="G89" s="395" t="s">
        <v>497</v>
      </c>
      <c r="H89" s="395" t="s">
        <v>774</v>
      </c>
      <c r="I89" s="395" t="s">
        <v>775</v>
      </c>
      <c r="J89" s="395" t="s">
        <v>776</v>
      </c>
      <c r="K89" s="395" t="s">
        <v>777</v>
      </c>
      <c r="L89" s="397">
        <v>1648.0999975554873</v>
      </c>
      <c r="M89" s="397">
        <v>21</v>
      </c>
      <c r="N89" s="398">
        <v>34610.099948665236</v>
      </c>
    </row>
    <row r="90" spans="1:14" ht="14.4" customHeight="1" x14ac:dyDescent="0.3">
      <c r="A90" s="393" t="s">
        <v>450</v>
      </c>
      <c r="B90" s="394" t="s">
        <v>452</v>
      </c>
      <c r="C90" s="395" t="s">
        <v>460</v>
      </c>
      <c r="D90" s="396" t="s">
        <v>461</v>
      </c>
      <c r="E90" s="395" t="s">
        <v>453</v>
      </c>
      <c r="F90" s="396" t="s">
        <v>454</v>
      </c>
      <c r="G90" s="395" t="s">
        <v>497</v>
      </c>
      <c r="H90" s="395" t="s">
        <v>778</v>
      </c>
      <c r="I90" s="395" t="s">
        <v>779</v>
      </c>
      <c r="J90" s="395" t="s">
        <v>780</v>
      </c>
      <c r="K90" s="395" t="s">
        <v>781</v>
      </c>
      <c r="L90" s="397">
        <v>132.33116680961501</v>
      </c>
      <c r="M90" s="397">
        <v>2</v>
      </c>
      <c r="N90" s="398">
        <v>264.66233361923003</v>
      </c>
    </row>
    <row r="91" spans="1:14" ht="14.4" customHeight="1" x14ac:dyDescent="0.3">
      <c r="A91" s="393" t="s">
        <v>450</v>
      </c>
      <c r="B91" s="394" t="s">
        <v>452</v>
      </c>
      <c r="C91" s="395" t="s">
        <v>460</v>
      </c>
      <c r="D91" s="396" t="s">
        <v>461</v>
      </c>
      <c r="E91" s="395" t="s">
        <v>453</v>
      </c>
      <c r="F91" s="396" t="s">
        <v>454</v>
      </c>
      <c r="G91" s="395" t="s">
        <v>497</v>
      </c>
      <c r="H91" s="395" t="s">
        <v>782</v>
      </c>
      <c r="I91" s="395" t="s">
        <v>783</v>
      </c>
      <c r="J91" s="395" t="s">
        <v>784</v>
      </c>
      <c r="K91" s="395" t="s">
        <v>785</v>
      </c>
      <c r="L91" s="397">
        <v>125.79</v>
      </c>
      <c r="M91" s="397">
        <v>6</v>
      </c>
      <c r="N91" s="398">
        <v>754.74</v>
      </c>
    </row>
    <row r="92" spans="1:14" ht="14.4" customHeight="1" x14ac:dyDescent="0.3">
      <c r="A92" s="393" t="s">
        <v>450</v>
      </c>
      <c r="B92" s="394" t="s">
        <v>452</v>
      </c>
      <c r="C92" s="395" t="s">
        <v>460</v>
      </c>
      <c r="D92" s="396" t="s">
        <v>461</v>
      </c>
      <c r="E92" s="395" t="s">
        <v>453</v>
      </c>
      <c r="F92" s="396" t="s">
        <v>454</v>
      </c>
      <c r="G92" s="395" t="s">
        <v>497</v>
      </c>
      <c r="H92" s="395" t="s">
        <v>786</v>
      </c>
      <c r="I92" s="395" t="s">
        <v>787</v>
      </c>
      <c r="J92" s="395" t="s">
        <v>788</v>
      </c>
      <c r="K92" s="395" t="s">
        <v>789</v>
      </c>
      <c r="L92" s="397">
        <v>138.93919613029701</v>
      </c>
      <c r="M92" s="397">
        <v>1</v>
      </c>
      <c r="N92" s="398">
        <v>138.93919613029701</v>
      </c>
    </row>
    <row r="93" spans="1:14" ht="14.4" customHeight="1" x14ac:dyDescent="0.3">
      <c r="A93" s="393" t="s">
        <v>450</v>
      </c>
      <c r="B93" s="394" t="s">
        <v>452</v>
      </c>
      <c r="C93" s="395" t="s">
        <v>460</v>
      </c>
      <c r="D93" s="396" t="s">
        <v>461</v>
      </c>
      <c r="E93" s="395" t="s">
        <v>453</v>
      </c>
      <c r="F93" s="396" t="s">
        <v>454</v>
      </c>
      <c r="G93" s="395" t="s">
        <v>497</v>
      </c>
      <c r="H93" s="395" t="s">
        <v>790</v>
      </c>
      <c r="I93" s="395" t="s">
        <v>791</v>
      </c>
      <c r="J93" s="395" t="s">
        <v>563</v>
      </c>
      <c r="K93" s="395" t="s">
        <v>792</v>
      </c>
      <c r="L93" s="397">
        <v>60.349958963171368</v>
      </c>
      <c r="M93" s="397">
        <v>77</v>
      </c>
      <c r="N93" s="398">
        <v>4646.9468401641952</v>
      </c>
    </row>
    <row r="94" spans="1:14" ht="14.4" customHeight="1" x14ac:dyDescent="0.3">
      <c r="A94" s="393" t="s">
        <v>450</v>
      </c>
      <c r="B94" s="394" t="s">
        <v>452</v>
      </c>
      <c r="C94" s="395" t="s">
        <v>460</v>
      </c>
      <c r="D94" s="396" t="s">
        <v>461</v>
      </c>
      <c r="E94" s="395" t="s">
        <v>453</v>
      </c>
      <c r="F94" s="396" t="s">
        <v>454</v>
      </c>
      <c r="G94" s="395" t="s">
        <v>497</v>
      </c>
      <c r="H94" s="395" t="s">
        <v>793</v>
      </c>
      <c r="I94" s="395" t="s">
        <v>794</v>
      </c>
      <c r="J94" s="395" t="s">
        <v>795</v>
      </c>
      <c r="K94" s="395" t="s">
        <v>796</v>
      </c>
      <c r="L94" s="397">
        <v>197.47</v>
      </c>
      <c r="M94" s="397">
        <v>5</v>
      </c>
      <c r="N94" s="398">
        <v>987.35</v>
      </c>
    </row>
    <row r="95" spans="1:14" ht="14.4" customHeight="1" x14ac:dyDescent="0.3">
      <c r="A95" s="393" t="s">
        <v>450</v>
      </c>
      <c r="B95" s="394" t="s">
        <v>452</v>
      </c>
      <c r="C95" s="395" t="s">
        <v>460</v>
      </c>
      <c r="D95" s="396" t="s">
        <v>461</v>
      </c>
      <c r="E95" s="395" t="s">
        <v>453</v>
      </c>
      <c r="F95" s="396" t="s">
        <v>454</v>
      </c>
      <c r="G95" s="395" t="s">
        <v>497</v>
      </c>
      <c r="H95" s="395" t="s">
        <v>797</v>
      </c>
      <c r="I95" s="395" t="s">
        <v>798</v>
      </c>
      <c r="J95" s="395" t="s">
        <v>799</v>
      </c>
      <c r="K95" s="395" t="s">
        <v>800</v>
      </c>
      <c r="L95" s="397">
        <v>592.20087693140295</v>
      </c>
      <c r="M95" s="397">
        <v>2</v>
      </c>
      <c r="N95" s="398">
        <v>1184.4017538628059</v>
      </c>
    </row>
    <row r="96" spans="1:14" ht="14.4" customHeight="1" x14ac:dyDescent="0.3">
      <c r="A96" s="393" t="s">
        <v>450</v>
      </c>
      <c r="B96" s="394" t="s">
        <v>452</v>
      </c>
      <c r="C96" s="395" t="s">
        <v>460</v>
      </c>
      <c r="D96" s="396" t="s">
        <v>461</v>
      </c>
      <c r="E96" s="395" t="s">
        <v>453</v>
      </c>
      <c r="F96" s="396" t="s">
        <v>454</v>
      </c>
      <c r="G96" s="395" t="s">
        <v>497</v>
      </c>
      <c r="H96" s="395" t="s">
        <v>801</v>
      </c>
      <c r="I96" s="395" t="s">
        <v>802</v>
      </c>
      <c r="J96" s="395" t="s">
        <v>803</v>
      </c>
      <c r="K96" s="395" t="s">
        <v>804</v>
      </c>
      <c r="L96" s="397">
        <v>71.917000000000002</v>
      </c>
      <c r="M96" s="397">
        <v>10</v>
      </c>
      <c r="N96" s="398">
        <v>719.17000000000007</v>
      </c>
    </row>
    <row r="97" spans="1:14" ht="14.4" customHeight="1" x14ac:dyDescent="0.3">
      <c r="A97" s="393" t="s">
        <v>450</v>
      </c>
      <c r="B97" s="394" t="s">
        <v>452</v>
      </c>
      <c r="C97" s="395" t="s">
        <v>460</v>
      </c>
      <c r="D97" s="396" t="s">
        <v>461</v>
      </c>
      <c r="E97" s="395" t="s">
        <v>453</v>
      </c>
      <c r="F97" s="396" t="s">
        <v>454</v>
      </c>
      <c r="G97" s="395" t="s">
        <v>497</v>
      </c>
      <c r="H97" s="395" t="s">
        <v>805</v>
      </c>
      <c r="I97" s="395" t="s">
        <v>806</v>
      </c>
      <c r="J97" s="395" t="s">
        <v>807</v>
      </c>
      <c r="K97" s="395" t="s">
        <v>808</v>
      </c>
      <c r="L97" s="397">
        <v>54.336846886716728</v>
      </c>
      <c r="M97" s="397">
        <v>32</v>
      </c>
      <c r="N97" s="398">
        <v>1738.7791003749353</v>
      </c>
    </row>
    <row r="98" spans="1:14" ht="14.4" customHeight="1" x14ac:dyDescent="0.3">
      <c r="A98" s="393" t="s">
        <v>450</v>
      </c>
      <c r="B98" s="394" t="s">
        <v>452</v>
      </c>
      <c r="C98" s="395" t="s">
        <v>460</v>
      </c>
      <c r="D98" s="396" t="s">
        <v>461</v>
      </c>
      <c r="E98" s="395" t="s">
        <v>453</v>
      </c>
      <c r="F98" s="396" t="s">
        <v>454</v>
      </c>
      <c r="G98" s="395" t="s">
        <v>497</v>
      </c>
      <c r="H98" s="395" t="s">
        <v>809</v>
      </c>
      <c r="I98" s="395" t="s">
        <v>810</v>
      </c>
      <c r="J98" s="395" t="s">
        <v>811</v>
      </c>
      <c r="K98" s="395" t="s">
        <v>812</v>
      </c>
      <c r="L98" s="397">
        <v>17.999389192629899</v>
      </c>
      <c r="M98" s="397">
        <v>10</v>
      </c>
      <c r="N98" s="398">
        <v>179.993891926299</v>
      </c>
    </row>
    <row r="99" spans="1:14" ht="14.4" customHeight="1" x14ac:dyDescent="0.3">
      <c r="A99" s="393" t="s">
        <v>450</v>
      </c>
      <c r="B99" s="394" t="s">
        <v>452</v>
      </c>
      <c r="C99" s="395" t="s">
        <v>460</v>
      </c>
      <c r="D99" s="396" t="s">
        <v>461</v>
      </c>
      <c r="E99" s="395" t="s">
        <v>453</v>
      </c>
      <c r="F99" s="396" t="s">
        <v>454</v>
      </c>
      <c r="G99" s="395" t="s">
        <v>497</v>
      </c>
      <c r="H99" s="395" t="s">
        <v>813</v>
      </c>
      <c r="I99" s="395" t="s">
        <v>814</v>
      </c>
      <c r="J99" s="395" t="s">
        <v>815</v>
      </c>
      <c r="K99" s="395" t="s">
        <v>816</v>
      </c>
      <c r="L99" s="397">
        <v>59.05</v>
      </c>
      <c r="M99" s="397">
        <v>2</v>
      </c>
      <c r="N99" s="398">
        <v>118.1</v>
      </c>
    </row>
    <row r="100" spans="1:14" ht="14.4" customHeight="1" x14ac:dyDescent="0.3">
      <c r="A100" s="393" t="s">
        <v>450</v>
      </c>
      <c r="B100" s="394" t="s">
        <v>452</v>
      </c>
      <c r="C100" s="395" t="s">
        <v>460</v>
      </c>
      <c r="D100" s="396" t="s">
        <v>461</v>
      </c>
      <c r="E100" s="395" t="s">
        <v>453</v>
      </c>
      <c r="F100" s="396" t="s">
        <v>454</v>
      </c>
      <c r="G100" s="395" t="s">
        <v>497</v>
      </c>
      <c r="H100" s="395" t="s">
        <v>817</v>
      </c>
      <c r="I100" s="395" t="s">
        <v>818</v>
      </c>
      <c r="J100" s="395" t="s">
        <v>529</v>
      </c>
      <c r="K100" s="395" t="s">
        <v>819</v>
      </c>
      <c r="L100" s="397">
        <v>45.778349962908649</v>
      </c>
      <c r="M100" s="397">
        <v>120</v>
      </c>
      <c r="N100" s="398">
        <v>5493.4019955490376</v>
      </c>
    </row>
    <row r="101" spans="1:14" ht="14.4" customHeight="1" x14ac:dyDescent="0.3">
      <c r="A101" s="393" t="s">
        <v>450</v>
      </c>
      <c r="B101" s="394" t="s">
        <v>452</v>
      </c>
      <c r="C101" s="395" t="s">
        <v>460</v>
      </c>
      <c r="D101" s="396" t="s">
        <v>461</v>
      </c>
      <c r="E101" s="395" t="s">
        <v>453</v>
      </c>
      <c r="F101" s="396" t="s">
        <v>454</v>
      </c>
      <c r="G101" s="395" t="s">
        <v>497</v>
      </c>
      <c r="H101" s="395" t="s">
        <v>820</v>
      </c>
      <c r="I101" s="395" t="s">
        <v>821</v>
      </c>
      <c r="J101" s="395" t="s">
        <v>555</v>
      </c>
      <c r="K101" s="395" t="s">
        <v>822</v>
      </c>
      <c r="L101" s="397">
        <v>147.85922310898306</v>
      </c>
      <c r="M101" s="397">
        <v>28</v>
      </c>
      <c r="N101" s="398">
        <v>4140.0582470515255</v>
      </c>
    </row>
    <row r="102" spans="1:14" ht="14.4" customHeight="1" x14ac:dyDescent="0.3">
      <c r="A102" s="393" t="s">
        <v>450</v>
      </c>
      <c r="B102" s="394" t="s">
        <v>452</v>
      </c>
      <c r="C102" s="395" t="s">
        <v>460</v>
      </c>
      <c r="D102" s="396" t="s">
        <v>461</v>
      </c>
      <c r="E102" s="395" t="s">
        <v>453</v>
      </c>
      <c r="F102" s="396" t="s">
        <v>454</v>
      </c>
      <c r="G102" s="395" t="s">
        <v>497</v>
      </c>
      <c r="H102" s="395" t="s">
        <v>823</v>
      </c>
      <c r="I102" s="395" t="s">
        <v>824</v>
      </c>
      <c r="J102" s="395" t="s">
        <v>825</v>
      </c>
      <c r="K102" s="395" t="s">
        <v>826</v>
      </c>
      <c r="L102" s="397">
        <v>305.76</v>
      </c>
      <c r="M102" s="397">
        <v>1</v>
      </c>
      <c r="N102" s="398">
        <v>305.76</v>
      </c>
    </row>
    <row r="103" spans="1:14" ht="14.4" customHeight="1" x14ac:dyDescent="0.3">
      <c r="A103" s="393" t="s">
        <v>450</v>
      </c>
      <c r="B103" s="394" t="s">
        <v>452</v>
      </c>
      <c r="C103" s="395" t="s">
        <v>460</v>
      </c>
      <c r="D103" s="396" t="s">
        <v>461</v>
      </c>
      <c r="E103" s="395" t="s">
        <v>453</v>
      </c>
      <c r="F103" s="396" t="s">
        <v>454</v>
      </c>
      <c r="G103" s="395" t="s">
        <v>497</v>
      </c>
      <c r="H103" s="395" t="s">
        <v>827</v>
      </c>
      <c r="I103" s="395" t="s">
        <v>828</v>
      </c>
      <c r="J103" s="395" t="s">
        <v>829</v>
      </c>
      <c r="K103" s="395" t="s">
        <v>830</v>
      </c>
      <c r="L103" s="397">
        <v>63.370092798873088</v>
      </c>
      <c r="M103" s="397">
        <v>240</v>
      </c>
      <c r="N103" s="398">
        <v>15208.822271729541</v>
      </c>
    </row>
    <row r="104" spans="1:14" ht="14.4" customHeight="1" x14ac:dyDescent="0.3">
      <c r="A104" s="393" t="s">
        <v>450</v>
      </c>
      <c r="B104" s="394" t="s">
        <v>452</v>
      </c>
      <c r="C104" s="395" t="s">
        <v>460</v>
      </c>
      <c r="D104" s="396" t="s">
        <v>461</v>
      </c>
      <c r="E104" s="395" t="s">
        <v>453</v>
      </c>
      <c r="F104" s="396" t="s">
        <v>454</v>
      </c>
      <c r="G104" s="395" t="s">
        <v>497</v>
      </c>
      <c r="H104" s="395" t="s">
        <v>831</v>
      </c>
      <c r="I104" s="395" t="s">
        <v>720</v>
      </c>
      <c r="J104" s="395" t="s">
        <v>832</v>
      </c>
      <c r="K104" s="395" t="s">
        <v>833</v>
      </c>
      <c r="L104" s="397">
        <v>39.845599999999997</v>
      </c>
      <c r="M104" s="397">
        <v>10</v>
      </c>
      <c r="N104" s="398">
        <v>398.45599999999996</v>
      </c>
    </row>
    <row r="105" spans="1:14" ht="14.4" customHeight="1" x14ac:dyDescent="0.3">
      <c r="A105" s="393" t="s">
        <v>450</v>
      </c>
      <c r="B105" s="394" t="s">
        <v>452</v>
      </c>
      <c r="C105" s="395" t="s">
        <v>460</v>
      </c>
      <c r="D105" s="396" t="s">
        <v>461</v>
      </c>
      <c r="E105" s="395" t="s">
        <v>453</v>
      </c>
      <c r="F105" s="396" t="s">
        <v>454</v>
      </c>
      <c r="G105" s="395" t="s">
        <v>497</v>
      </c>
      <c r="H105" s="395" t="s">
        <v>834</v>
      </c>
      <c r="I105" s="395" t="s">
        <v>835</v>
      </c>
      <c r="J105" s="395" t="s">
        <v>836</v>
      </c>
      <c r="K105" s="395" t="s">
        <v>837</v>
      </c>
      <c r="L105" s="397">
        <v>147.17684038427001</v>
      </c>
      <c r="M105" s="397">
        <v>2</v>
      </c>
      <c r="N105" s="398">
        <v>294.35368076854002</v>
      </c>
    </row>
    <row r="106" spans="1:14" ht="14.4" customHeight="1" x14ac:dyDescent="0.3">
      <c r="A106" s="393" t="s">
        <v>450</v>
      </c>
      <c r="B106" s="394" t="s">
        <v>452</v>
      </c>
      <c r="C106" s="395" t="s">
        <v>460</v>
      </c>
      <c r="D106" s="396" t="s">
        <v>461</v>
      </c>
      <c r="E106" s="395" t="s">
        <v>453</v>
      </c>
      <c r="F106" s="396" t="s">
        <v>454</v>
      </c>
      <c r="G106" s="395" t="s">
        <v>497</v>
      </c>
      <c r="H106" s="395" t="s">
        <v>838</v>
      </c>
      <c r="I106" s="395" t="s">
        <v>839</v>
      </c>
      <c r="J106" s="395" t="s">
        <v>840</v>
      </c>
      <c r="K106" s="395" t="s">
        <v>841</v>
      </c>
      <c r="L106" s="397">
        <v>441.87991707875727</v>
      </c>
      <c r="M106" s="397">
        <v>7</v>
      </c>
      <c r="N106" s="398">
        <v>3093.1594195513007</v>
      </c>
    </row>
    <row r="107" spans="1:14" ht="14.4" customHeight="1" x14ac:dyDescent="0.3">
      <c r="A107" s="393" t="s">
        <v>450</v>
      </c>
      <c r="B107" s="394" t="s">
        <v>452</v>
      </c>
      <c r="C107" s="395" t="s">
        <v>460</v>
      </c>
      <c r="D107" s="396" t="s">
        <v>461</v>
      </c>
      <c r="E107" s="395" t="s">
        <v>453</v>
      </c>
      <c r="F107" s="396" t="s">
        <v>454</v>
      </c>
      <c r="G107" s="395" t="s">
        <v>497</v>
      </c>
      <c r="H107" s="395" t="s">
        <v>842</v>
      </c>
      <c r="I107" s="395" t="s">
        <v>843</v>
      </c>
      <c r="J107" s="395" t="s">
        <v>844</v>
      </c>
      <c r="K107" s="395" t="s">
        <v>845</v>
      </c>
      <c r="L107" s="397">
        <v>90.410000000000011</v>
      </c>
      <c r="M107" s="397">
        <v>6</v>
      </c>
      <c r="N107" s="398">
        <v>542.46</v>
      </c>
    </row>
    <row r="108" spans="1:14" ht="14.4" customHeight="1" x14ac:dyDescent="0.3">
      <c r="A108" s="393" t="s">
        <v>450</v>
      </c>
      <c r="B108" s="394" t="s">
        <v>452</v>
      </c>
      <c r="C108" s="395" t="s">
        <v>460</v>
      </c>
      <c r="D108" s="396" t="s">
        <v>461</v>
      </c>
      <c r="E108" s="395" t="s">
        <v>453</v>
      </c>
      <c r="F108" s="396" t="s">
        <v>454</v>
      </c>
      <c r="G108" s="395" t="s">
        <v>497</v>
      </c>
      <c r="H108" s="395" t="s">
        <v>846</v>
      </c>
      <c r="I108" s="395" t="s">
        <v>720</v>
      </c>
      <c r="J108" s="395" t="s">
        <v>847</v>
      </c>
      <c r="K108" s="395"/>
      <c r="L108" s="397">
        <v>109.07991070568499</v>
      </c>
      <c r="M108" s="397">
        <v>2</v>
      </c>
      <c r="N108" s="398">
        <v>218.15982141136999</v>
      </c>
    </row>
    <row r="109" spans="1:14" ht="14.4" customHeight="1" x14ac:dyDescent="0.3">
      <c r="A109" s="393" t="s">
        <v>450</v>
      </c>
      <c r="B109" s="394" t="s">
        <v>452</v>
      </c>
      <c r="C109" s="395" t="s">
        <v>460</v>
      </c>
      <c r="D109" s="396" t="s">
        <v>461</v>
      </c>
      <c r="E109" s="395" t="s">
        <v>453</v>
      </c>
      <c r="F109" s="396" t="s">
        <v>454</v>
      </c>
      <c r="G109" s="395" t="s">
        <v>497</v>
      </c>
      <c r="H109" s="395" t="s">
        <v>848</v>
      </c>
      <c r="I109" s="395" t="s">
        <v>849</v>
      </c>
      <c r="J109" s="395" t="s">
        <v>850</v>
      </c>
      <c r="K109" s="395" t="s">
        <v>851</v>
      </c>
      <c r="L109" s="397">
        <v>183</v>
      </c>
      <c r="M109" s="397">
        <v>2</v>
      </c>
      <c r="N109" s="398">
        <v>366</v>
      </c>
    </row>
    <row r="110" spans="1:14" ht="14.4" customHeight="1" x14ac:dyDescent="0.3">
      <c r="A110" s="393" t="s">
        <v>450</v>
      </c>
      <c r="B110" s="394" t="s">
        <v>452</v>
      </c>
      <c r="C110" s="395" t="s">
        <v>460</v>
      </c>
      <c r="D110" s="396" t="s">
        <v>461</v>
      </c>
      <c r="E110" s="395" t="s">
        <v>453</v>
      </c>
      <c r="F110" s="396" t="s">
        <v>454</v>
      </c>
      <c r="G110" s="395" t="s">
        <v>497</v>
      </c>
      <c r="H110" s="395" t="s">
        <v>852</v>
      </c>
      <c r="I110" s="395" t="s">
        <v>853</v>
      </c>
      <c r="J110" s="395" t="s">
        <v>854</v>
      </c>
      <c r="K110" s="395" t="s">
        <v>855</v>
      </c>
      <c r="L110" s="397">
        <v>128.41087077517599</v>
      </c>
      <c r="M110" s="397">
        <v>1</v>
      </c>
      <c r="N110" s="398">
        <v>128.41087077517599</v>
      </c>
    </row>
    <row r="111" spans="1:14" ht="14.4" customHeight="1" x14ac:dyDescent="0.3">
      <c r="A111" s="393" t="s">
        <v>450</v>
      </c>
      <c r="B111" s="394" t="s">
        <v>452</v>
      </c>
      <c r="C111" s="395" t="s">
        <v>460</v>
      </c>
      <c r="D111" s="396" t="s">
        <v>461</v>
      </c>
      <c r="E111" s="395" t="s">
        <v>453</v>
      </c>
      <c r="F111" s="396" t="s">
        <v>454</v>
      </c>
      <c r="G111" s="395" t="s">
        <v>497</v>
      </c>
      <c r="H111" s="395" t="s">
        <v>856</v>
      </c>
      <c r="I111" s="395" t="s">
        <v>720</v>
      </c>
      <c r="J111" s="395" t="s">
        <v>857</v>
      </c>
      <c r="K111" s="395"/>
      <c r="L111" s="397">
        <v>43.780999999999999</v>
      </c>
      <c r="M111" s="397">
        <v>6</v>
      </c>
      <c r="N111" s="398">
        <v>262.68599999999998</v>
      </c>
    </row>
    <row r="112" spans="1:14" ht="14.4" customHeight="1" x14ac:dyDescent="0.3">
      <c r="A112" s="393" t="s">
        <v>450</v>
      </c>
      <c r="B112" s="394" t="s">
        <v>452</v>
      </c>
      <c r="C112" s="395" t="s">
        <v>460</v>
      </c>
      <c r="D112" s="396" t="s">
        <v>461</v>
      </c>
      <c r="E112" s="395" t="s">
        <v>453</v>
      </c>
      <c r="F112" s="396" t="s">
        <v>454</v>
      </c>
      <c r="G112" s="395" t="s">
        <v>497</v>
      </c>
      <c r="H112" s="395" t="s">
        <v>858</v>
      </c>
      <c r="I112" s="395" t="s">
        <v>859</v>
      </c>
      <c r="J112" s="395" t="s">
        <v>773</v>
      </c>
      <c r="K112" s="395" t="s">
        <v>860</v>
      </c>
      <c r="L112" s="397">
        <v>59.625850953342251</v>
      </c>
      <c r="M112" s="397">
        <v>12</v>
      </c>
      <c r="N112" s="398">
        <v>715.51021144010701</v>
      </c>
    </row>
    <row r="113" spans="1:14" ht="14.4" customHeight="1" x14ac:dyDescent="0.3">
      <c r="A113" s="393" t="s">
        <v>450</v>
      </c>
      <c r="B113" s="394" t="s">
        <v>452</v>
      </c>
      <c r="C113" s="395" t="s">
        <v>460</v>
      </c>
      <c r="D113" s="396" t="s">
        <v>461</v>
      </c>
      <c r="E113" s="395" t="s">
        <v>453</v>
      </c>
      <c r="F113" s="396" t="s">
        <v>454</v>
      </c>
      <c r="G113" s="395" t="s">
        <v>497</v>
      </c>
      <c r="H113" s="395" t="s">
        <v>861</v>
      </c>
      <c r="I113" s="395" t="s">
        <v>862</v>
      </c>
      <c r="J113" s="395" t="s">
        <v>863</v>
      </c>
      <c r="K113" s="395" t="s">
        <v>864</v>
      </c>
      <c r="L113" s="397">
        <v>109.77008688150698</v>
      </c>
      <c r="M113" s="397">
        <v>9</v>
      </c>
      <c r="N113" s="398">
        <v>987.93078193356291</v>
      </c>
    </row>
    <row r="114" spans="1:14" ht="14.4" customHeight="1" x14ac:dyDescent="0.3">
      <c r="A114" s="393" t="s">
        <v>450</v>
      </c>
      <c r="B114" s="394" t="s">
        <v>452</v>
      </c>
      <c r="C114" s="395" t="s">
        <v>460</v>
      </c>
      <c r="D114" s="396" t="s">
        <v>461</v>
      </c>
      <c r="E114" s="395" t="s">
        <v>453</v>
      </c>
      <c r="F114" s="396" t="s">
        <v>454</v>
      </c>
      <c r="G114" s="395" t="s">
        <v>497</v>
      </c>
      <c r="H114" s="395" t="s">
        <v>865</v>
      </c>
      <c r="I114" s="395" t="s">
        <v>866</v>
      </c>
      <c r="J114" s="395" t="s">
        <v>867</v>
      </c>
      <c r="K114" s="395" t="s">
        <v>868</v>
      </c>
      <c r="L114" s="397">
        <v>571.05316838443696</v>
      </c>
      <c r="M114" s="397">
        <v>7</v>
      </c>
      <c r="N114" s="398">
        <v>3997.3721786910587</v>
      </c>
    </row>
    <row r="115" spans="1:14" ht="14.4" customHeight="1" x14ac:dyDescent="0.3">
      <c r="A115" s="393" t="s">
        <v>450</v>
      </c>
      <c r="B115" s="394" t="s">
        <v>452</v>
      </c>
      <c r="C115" s="395" t="s">
        <v>460</v>
      </c>
      <c r="D115" s="396" t="s">
        <v>461</v>
      </c>
      <c r="E115" s="395" t="s">
        <v>453</v>
      </c>
      <c r="F115" s="396" t="s">
        <v>454</v>
      </c>
      <c r="G115" s="395" t="s">
        <v>497</v>
      </c>
      <c r="H115" s="395" t="s">
        <v>869</v>
      </c>
      <c r="I115" s="395" t="s">
        <v>870</v>
      </c>
      <c r="J115" s="395" t="s">
        <v>593</v>
      </c>
      <c r="K115" s="395" t="s">
        <v>871</v>
      </c>
      <c r="L115" s="397">
        <v>337.85</v>
      </c>
      <c r="M115" s="397">
        <v>2</v>
      </c>
      <c r="N115" s="398">
        <v>675.7</v>
      </c>
    </row>
    <row r="116" spans="1:14" ht="14.4" customHeight="1" x14ac:dyDescent="0.3">
      <c r="A116" s="393" t="s">
        <v>450</v>
      </c>
      <c r="B116" s="394" t="s">
        <v>452</v>
      </c>
      <c r="C116" s="395" t="s">
        <v>460</v>
      </c>
      <c r="D116" s="396" t="s">
        <v>461</v>
      </c>
      <c r="E116" s="395" t="s">
        <v>453</v>
      </c>
      <c r="F116" s="396" t="s">
        <v>454</v>
      </c>
      <c r="G116" s="395" t="s">
        <v>497</v>
      </c>
      <c r="H116" s="395" t="s">
        <v>872</v>
      </c>
      <c r="I116" s="395" t="s">
        <v>873</v>
      </c>
      <c r="J116" s="395" t="s">
        <v>874</v>
      </c>
      <c r="K116" s="395" t="s">
        <v>875</v>
      </c>
      <c r="L116" s="397">
        <v>47.022500000000001</v>
      </c>
      <c r="M116" s="397">
        <v>16</v>
      </c>
      <c r="N116" s="398">
        <v>752.36</v>
      </c>
    </row>
    <row r="117" spans="1:14" ht="14.4" customHeight="1" x14ac:dyDescent="0.3">
      <c r="A117" s="393" t="s">
        <v>450</v>
      </c>
      <c r="B117" s="394" t="s">
        <v>452</v>
      </c>
      <c r="C117" s="395" t="s">
        <v>460</v>
      </c>
      <c r="D117" s="396" t="s">
        <v>461</v>
      </c>
      <c r="E117" s="395" t="s">
        <v>453</v>
      </c>
      <c r="F117" s="396" t="s">
        <v>454</v>
      </c>
      <c r="G117" s="395" t="s">
        <v>497</v>
      </c>
      <c r="H117" s="395" t="s">
        <v>876</v>
      </c>
      <c r="I117" s="395" t="s">
        <v>877</v>
      </c>
      <c r="J117" s="395" t="s">
        <v>878</v>
      </c>
      <c r="K117" s="395" t="s">
        <v>879</v>
      </c>
      <c r="L117" s="397">
        <v>49.815704426638064</v>
      </c>
      <c r="M117" s="397">
        <v>100</v>
      </c>
      <c r="N117" s="398">
        <v>4981.5704426638067</v>
      </c>
    </row>
    <row r="118" spans="1:14" ht="14.4" customHeight="1" x14ac:dyDescent="0.3">
      <c r="A118" s="393" t="s">
        <v>450</v>
      </c>
      <c r="B118" s="394" t="s">
        <v>452</v>
      </c>
      <c r="C118" s="395" t="s">
        <v>460</v>
      </c>
      <c r="D118" s="396" t="s">
        <v>461</v>
      </c>
      <c r="E118" s="395" t="s">
        <v>453</v>
      </c>
      <c r="F118" s="396" t="s">
        <v>454</v>
      </c>
      <c r="G118" s="395" t="s">
        <v>497</v>
      </c>
      <c r="H118" s="395" t="s">
        <v>880</v>
      </c>
      <c r="I118" s="395" t="s">
        <v>881</v>
      </c>
      <c r="J118" s="395" t="s">
        <v>685</v>
      </c>
      <c r="K118" s="395" t="s">
        <v>882</v>
      </c>
      <c r="L118" s="397">
        <v>113.3949612260466</v>
      </c>
      <c r="M118" s="397">
        <v>120</v>
      </c>
      <c r="N118" s="398">
        <v>13607.395347125592</v>
      </c>
    </row>
    <row r="119" spans="1:14" ht="14.4" customHeight="1" x14ac:dyDescent="0.3">
      <c r="A119" s="393" t="s">
        <v>450</v>
      </c>
      <c r="B119" s="394" t="s">
        <v>452</v>
      </c>
      <c r="C119" s="395" t="s">
        <v>460</v>
      </c>
      <c r="D119" s="396" t="s">
        <v>461</v>
      </c>
      <c r="E119" s="395" t="s">
        <v>453</v>
      </c>
      <c r="F119" s="396" t="s">
        <v>454</v>
      </c>
      <c r="G119" s="395" t="s">
        <v>497</v>
      </c>
      <c r="H119" s="395" t="s">
        <v>883</v>
      </c>
      <c r="I119" s="395" t="s">
        <v>884</v>
      </c>
      <c r="J119" s="395" t="s">
        <v>885</v>
      </c>
      <c r="K119" s="395" t="s">
        <v>886</v>
      </c>
      <c r="L119" s="397">
        <v>51.960131716510602</v>
      </c>
      <c r="M119" s="397">
        <v>6</v>
      </c>
      <c r="N119" s="398">
        <v>311.76079029906361</v>
      </c>
    </row>
    <row r="120" spans="1:14" ht="14.4" customHeight="1" x14ac:dyDescent="0.3">
      <c r="A120" s="393" t="s">
        <v>450</v>
      </c>
      <c r="B120" s="394" t="s">
        <v>452</v>
      </c>
      <c r="C120" s="395" t="s">
        <v>460</v>
      </c>
      <c r="D120" s="396" t="s">
        <v>461</v>
      </c>
      <c r="E120" s="395" t="s">
        <v>453</v>
      </c>
      <c r="F120" s="396" t="s">
        <v>454</v>
      </c>
      <c r="G120" s="395" t="s">
        <v>497</v>
      </c>
      <c r="H120" s="395" t="s">
        <v>887</v>
      </c>
      <c r="I120" s="395" t="s">
        <v>888</v>
      </c>
      <c r="J120" s="395" t="s">
        <v>889</v>
      </c>
      <c r="K120" s="395" t="s">
        <v>890</v>
      </c>
      <c r="L120" s="397">
        <v>38.94</v>
      </c>
      <c r="M120" s="397">
        <v>10</v>
      </c>
      <c r="N120" s="398">
        <v>389.4</v>
      </c>
    </row>
    <row r="121" spans="1:14" ht="14.4" customHeight="1" x14ac:dyDescent="0.3">
      <c r="A121" s="393" t="s">
        <v>450</v>
      </c>
      <c r="B121" s="394" t="s">
        <v>452</v>
      </c>
      <c r="C121" s="395" t="s">
        <v>460</v>
      </c>
      <c r="D121" s="396" t="s">
        <v>461</v>
      </c>
      <c r="E121" s="395" t="s">
        <v>453</v>
      </c>
      <c r="F121" s="396" t="s">
        <v>454</v>
      </c>
      <c r="G121" s="395" t="s">
        <v>497</v>
      </c>
      <c r="H121" s="395" t="s">
        <v>891</v>
      </c>
      <c r="I121" s="395" t="s">
        <v>892</v>
      </c>
      <c r="J121" s="395" t="s">
        <v>893</v>
      </c>
      <c r="K121" s="395" t="s">
        <v>894</v>
      </c>
      <c r="L121" s="397">
        <v>399.47923304348103</v>
      </c>
      <c r="M121" s="397">
        <v>4</v>
      </c>
      <c r="N121" s="398">
        <v>1597.9169321739241</v>
      </c>
    </row>
    <row r="122" spans="1:14" ht="14.4" customHeight="1" x14ac:dyDescent="0.3">
      <c r="A122" s="393" t="s">
        <v>450</v>
      </c>
      <c r="B122" s="394" t="s">
        <v>452</v>
      </c>
      <c r="C122" s="395" t="s">
        <v>460</v>
      </c>
      <c r="D122" s="396" t="s">
        <v>461</v>
      </c>
      <c r="E122" s="395" t="s">
        <v>453</v>
      </c>
      <c r="F122" s="396" t="s">
        <v>454</v>
      </c>
      <c r="G122" s="395" t="s">
        <v>497</v>
      </c>
      <c r="H122" s="395" t="s">
        <v>895</v>
      </c>
      <c r="I122" s="395" t="s">
        <v>896</v>
      </c>
      <c r="J122" s="395" t="s">
        <v>597</v>
      </c>
      <c r="K122" s="395" t="s">
        <v>897</v>
      </c>
      <c r="L122" s="397">
        <v>39.696999999999996</v>
      </c>
      <c r="M122" s="397">
        <v>10</v>
      </c>
      <c r="N122" s="398">
        <v>396.96999999999997</v>
      </c>
    </row>
    <row r="123" spans="1:14" ht="14.4" customHeight="1" x14ac:dyDescent="0.3">
      <c r="A123" s="393" t="s">
        <v>450</v>
      </c>
      <c r="B123" s="394" t="s">
        <v>452</v>
      </c>
      <c r="C123" s="395" t="s">
        <v>460</v>
      </c>
      <c r="D123" s="396" t="s">
        <v>461</v>
      </c>
      <c r="E123" s="395" t="s">
        <v>453</v>
      </c>
      <c r="F123" s="396" t="s">
        <v>454</v>
      </c>
      <c r="G123" s="395" t="s">
        <v>497</v>
      </c>
      <c r="H123" s="395" t="s">
        <v>898</v>
      </c>
      <c r="I123" s="395" t="s">
        <v>899</v>
      </c>
      <c r="J123" s="395" t="s">
        <v>900</v>
      </c>
      <c r="K123" s="395" t="s">
        <v>901</v>
      </c>
      <c r="L123" s="397">
        <v>92.925135135135136</v>
      </c>
      <c r="M123" s="397">
        <v>37</v>
      </c>
      <c r="N123" s="398">
        <v>3438.23</v>
      </c>
    </row>
    <row r="124" spans="1:14" ht="14.4" customHeight="1" x14ac:dyDescent="0.3">
      <c r="A124" s="393" t="s">
        <v>450</v>
      </c>
      <c r="B124" s="394" t="s">
        <v>452</v>
      </c>
      <c r="C124" s="395" t="s">
        <v>460</v>
      </c>
      <c r="D124" s="396" t="s">
        <v>461</v>
      </c>
      <c r="E124" s="395" t="s">
        <v>453</v>
      </c>
      <c r="F124" s="396" t="s">
        <v>454</v>
      </c>
      <c r="G124" s="395" t="s">
        <v>497</v>
      </c>
      <c r="H124" s="395" t="s">
        <v>902</v>
      </c>
      <c r="I124" s="395" t="s">
        <v>903</v>
      </c>
      <c r="J124" s="395" t="s">
        <v>904</v>
      </c>
      <c r="K124" s="395" t="s">
        <v>905</v>
      </c>
      <c r="L124" s="397">
        <v>217.46936023028599</v>
      </c>
      <c r="M124" s="397">
        <v>1</v>
      </c>
      <c r="N124" s="398">
        <v>217.46936023028599</v>
      </c>
    </row>
    <row r="125" spans="1:14" ht="14.4" customHeight="1" x14ac:dyDescent="0.3">
      <c r="A125" s="393" t="s">
        <v>450</v>
      </c>
      <c r="B125" s="394" t="s">
        <v>452</v>
      </c>
      <c r="C125" s="395" t="s">
        <v>460</v>
      </c>
      <c r="D125" s="396" t="s">
        <v>461</v>
      </c>
      <c r="E125" s="395" t="s">
        <v>453</v>
      </c>
      <c r="F125" s="396" t="s">
        <v>454</v>
      </c>
      <c r="G125" s="395" t="s">
        <v>497</v>
      </c>
      <c r="H125" s="395" t="s">
        <v>906</v>
      </c>
      <c r="I125" s="395" t="s">
        <v>720</v>
      </c>
      <c r="J125" s="395" t="s">
        <v>907</v>
      </c>
      <c r="K125" s="395"/>
      <c r="L125" s="397">
        <v>136.67202869739572</v>
      </c>
      <c r="M125" s="397">
        <v>40</v>
      </c>
      <c r="N125" s="398">
        <v>5466.8811478958287</v>
      </c>
    </row>
    <row r="126" spans="1:14" ht="14.4" customHeight="1" x14ac:dyDescent="0.3">
      <c r="A126" s="393" t="s">
        <v>450</v>
      </c>
      <c r="B126" s="394" t="s">
        <v>452</v>
      </c>
      <c r="C126" s="395" t="s">
        <v>460</v>
      </c>
      <c r="D126" s="396" t="s">
        <v>461</v>
      </c>
      <c r="E126" s="395" t="s">
        <v>453</v>
      </c>
      <c r="F126" s="396" t="s">
        <v>454</v>
      </c>
      <c r="G126" s="395" t="s">
        <v>497</v>
      </c>
      <c r="H126" s="395" t="s">
        <v>908</v>
      </c>
      <c r="I126" s="395" t="s">
        <v>909</v>
      </c>
      <c r="J126" s="395" t="s">
        <v>910</v>
      </c>
      <c r="K126" s="395" t="s">
        <v>911</v>
      </c>
      <c r="L126" s="397">
        <v>158.66999999999999</v>
      </c>
      <c r="M126" s="397">
        <v>1</v>
      </c>
      <c r="N126" s="398">
        <v>158.66999999999999</v>
      </c>
    </row>
    <row r="127" spans="1:14" ht="14.4" customHeight="1" x14ac:dyDescent="0.3">
      <c r="A127" s="393" t="s">
        <v>450</v>
      </c>
      <c r="B127" s="394" t="s">
        <v>452</v>
      </c>
      <c r="C127" s="395" t="s">
        <v>460</v>
      </c>
      <c r="D127" s="396" t="s">
        <v>461</v>
      </c>
      <c r="E127" s="395" t="s">
        <v>453</v>
      </c>
      <c r="F127" s="396" t="s">
        <v>454</v>
      </c>
      <c r="G127" s="395" t="s">
        <v>497</v>
      </c>
      <c r="H127" s="395" t="s">
        <v>912</v>
      </c>
      <c r="I127" s="395" t="s">
        <v>913</v>
      </c>
      <c r="J127" s="395" t="s">
        <v>914</v>
      </c>
      <c r="K127" s="395" t="s">
        <v>915</v>
      </c>
      <c r="L127" s="397">
        <v>334.4085</v>
      </c>
      <c r="M127" s="397">
        <v>1</v>
      </c>
      <c r="N127" s="398">
        <v>334.4085</v>
      </c>
    </row>
    <row r="128" spans="1:14" ht="14.4" customHeight="1" x14ac:dyDescent="0.3">
      <c r="A128" s="393" t="s">
        <v>450</v>
      </c>
      <c r="B128" s="394" t="s">
        <v>452</v>
      </c>
      <c r="C128" s="395" t="s">
        <v>460</v>
      </c>
      <c r="D128" s="396" t="s">
        <v>461</v>
      </c>
      <c r="E128" s="395" t="s">
        <v>453</v>
      </c>
      <c r="F128" s="396" t="s">
        <v>454</v>
      </c>
      <c r="G128" s="395" t="s">
        <v>497</v>
      </c>
      <c r="H128" s="395" t="s">
        <v>916</v>
      </c>
      <c r="I128" s="395" t="s">
        <v>720</v>
      </c>
      <c r="J128" s="395" t="s">
        <v>917</v>
      </c>
      <c r="K128" s="395"/>
      <c r="L128" s="397">
        <v>51.734945570000448</v>
      </c>
      <c r="M128" s="397">
        <v>32</v>
      </c>
      <c r="N128" s="398">
        <v>1655.5182582400143</v>
      </c>
    </row>
    <row r="129" spans="1:14" ht="14.4" customHeight="1" x14ac:dyDescent="0.3">
      <c r="A129" s="393" t="s">
        <v>450</v>
      </c>
      <c r="B129" s="394" t="s">
        <v>452</v>
      </c>
      <c r="C129" s="395" t="s">
        <v>460</v>
      </c>
      <c r="D129" s="396" t="s">
        <v>461</v>
      </c>
      <c r="E129" s="395" t="s">
        <v>453</v>
      </c>
      <c r="F129" s="396" t="s">
        <v>454</v>
      </c>
      <c r="G129" s="395" t="s">
        <v>497</v>
      </c>
      <c r="H129" s="395" t="s">
        <v>918</v>
      </c>
      <c r="I129" s="395" t="s">
        <v>720</v>
      </c>
      <c r="J129" s="395" t="s">
        <v>919</v>
      </c>
      <c r="K129" s="395"/>
      <c r="L129" s="397">
        <v>264.98238415555971</v>
      </c>
      <c r="M129" s="397">
        <v>23</v>
      </c>
      <c r="N129" s="398">
        <v>6094.5948355778728</v>
      </c>
    </row>
    <row r="130" spans="1:14" ht="14.4" customHeight="1" x14ac:dyDescent="0.3">
      <c r="A130" s="393" t="s">
        <v>450</v>
      </c>
      <c r="B130" s="394" t="s">
        <v>452</v>
      </c>
      <c r="C130" s="395" t="s">
        <v>460</v>
      </c>
      <c r="D130" s="396" t="s">
        <v>461</v>
      </c>
      <c r="E130" s="395" t="s">
        <v>453</v>
      </c>
      <c r="F130" s="396" t="s">
        <v>454</v>
      </c>
      <c r="G130" s="395" t="s">
        <v>497</v>
      </c>
      <c r="H130" s="395" t="s">
        <v>920</v>
      </c>
      <c r="I130" s="395" t="s">
        <v>921</v>
      </c>
      <c r="J130" s="395" t="s">
        <v>922</v>
      </c>
      <c r="K130" s="395" t="s">
        <v>923</v>
      </c>
      <c r="L130" s="397">
        <v>289.8</v>
      </c>
      <c r="M130" s="397">
        <v>3</v>
      </c>
      <c r="N130" s="398">
        <v>869.40000000000009</v>
      </c>
    </row>
    <row r="131" spans="1:14" ht="14.4" customHeight="1" x14ac:dyDescent="0.3">
      <c r="A131" s="393" t="s">
        <v>450</v>
      </c>
      <c r="B131" s="394" t="s">
        <v>452</v>
      </c>
      <c r="C131" s="395" t="s">
        <v>460</v>
      </c>
      <c r="D131" s="396" t="s">
        <v>461</v>
      </c>
      <c r="E131" s="395" t="s">
        <v>453</v>
      </c>
      <c r="F131" s="396" t="s">
        <v>454</v>
      </c>
      <c r="G131" s="395" t="s">
        <v>497</v>
      </c>
      <c r="H131" s="395" t="s">
        <v>924</v>
      </c>
      <c r="I131" s="395" t="s">
        <v>924</v>
      </c>
      <c r="J131" s="395" t="s">
        <v>925</v>
      </c>
      <c r="K131" s="395" t="s">
        <v>926</v>
      </c>
      <c r="L131" s="397">
        <v>114.5021744661169</v>
      </c>
      <c r="M131" s="397">
        <v>90</v>
      </c>
      <c r="N131" s="398">
        <v>10305.195701950521</v>
      </c>
    </row>
    <row r="132" spans="1:14" ht="14.4" customHeight="1" x14ac:dyDescent="0.3">
      <c r="A132" s="393" t="s">
        <v>450</v>
      </c>
      <c r="B132" s="394" t="s">
        <v>452</v>
      </c>
      <c r="C132" s="395" t="s">
        <v>460</v>
      </c>
      <c r="D132" s="396" t="s">
        <v>461</v>
      </c>
      <c r="E132" s="395" t="s">
        <v>453</v>
      </c>
      <c r="F132" s="396" t="s">
        <v>454</v>
      </c>
      <c r="G132" s="395" t="s">
        <v>497</v>
      </c>
      <c r="H132" s="395" t="s">
        <v>927</v>
      </c>
      <c r="I132" s="395" t="s">
        <v>928</v>
      </c>
      <c r="J132" s="395" t="s">
        <v>929</v>
      </c>
      <c r="K132" s="395" t="s">
        <v>930</v>
      </c>
      <c r="L132" s="397">
        <v>34.159999999999997</v>
      </c>
      <c r="M132" s="397">
        <v>2</v>
      </c>
      <c r="N132" s="398">
        <v>68.319999999999993</v>
      </c>
    </row>
    <row r="133" spans="1:14" ht="14.4" customHeight="1" x14ac:dyDescent="0.3">
      <c r="A133" s="393" t="s">
        <v>450</v>
      </c>
      <c r="B133" s="394" t="s">
        <v>452</v>
      </c>
      <c r="C133" s="395" t="s">
        <v>460</v>
      </c>
      <c r="D133" s="396" t="s">
        <v>461</v>
      </c>
      <c r="E133" s="395" t="s">
        <v>453</v>
      </c>
      <c r="F133" s="396" t="s">
        <v>454</v>
      </c>
      <c r="G133" s="395" t="s">
        <v>497</v>
      </c>
      <c r="H133" s="395" t="s">
        <v>931</v>
      </c>
      <c r="I133" s="395" t="s">
        <v>720</v>
      </c>
      <c r="J133" s="395" t="s">
        <v>932</v>
      </c>
      <c r="K133" s="395"/>
      <c r="L133" s="397">
        <v>169.79</v>
      </c>
      <c r="M133" s="397">
        <v>1</v>
      </c>
      <c r="N133" s="398">
        <v>169.79</v>
      </c>
    </row>
    <row r="134" spans="1:14" ht="14.4" customHeight="1" x14ac:dyDescent="0.3">
      <c r="A134" s="393" t="s">
        <v>450</v>
      </c>
      <c r="B134" s="394" t="s">
        <v>452</v>
      </c>
      <c r="C134" s="395" t="s">
        <v>460</v>
      </c>
      <c r="D134" s="396" t="s">
        <v>461</v>
      </c>
      <c r="E134" s="395" t="s">
        <v>453</v>
      </c>
      <c r="F134" s="396" t="s">
        <v>454</v>
      </c>
      <c r="G134" s="395" t="s">
        <v>497</v>
      </c>
      <c r="H134" s="395" t="s">
        <v>933</v>
      </c>
      <c r="I134" s="395" t="s">
        <v>933</v>
      </c>
      <c r="J134" s="395" t="s">
        <v>934</v>
      </c>
      <c r="K134" s="395" t="s">
        <v>935</v>
      </c>
      <c r="L134" s="397">
        <v>48.21</v>
      </c>
      <c r="M134" s="397">
        <v>6</v>
      </c>
      <c r="N134" s="398">
        <v>289.26</v>
      </c>
    </row>
    <row r="135" spans="1:14" ht="14.4" customHeight="1" x14ac:dyDescent="0.3">
      <c r="A135" s="393" t="s">
        <v>450</v>
      </c>
      <c r="B135" s="394" t="s">
        <v>452</v>
      </c>
      <c r="C135" s="395" t="s">
        <v>460</v>
      </c>
      <c r="D135" s="396" t="s">
        <v>461</v>
      </c>
      <c r="E135" s="395" t="s">
        <v>453</v>
      </c>
      <c r="F135" s="396" t="s">
        <v>454</v>
      </c>
      <c r="G135" s="395" t="s">
        <v>497</v>
      </c>
      <c r="H135" s="395" t="s">
        <v>936</v>
      </c>
      <c r="I135" s="395" t="s">
        <v>720</v>
      </c>
      <c r="J135" s="395" t="s">
        <v>937</v>
      </c>
      <c r="K135" s="395"/>
      <c r="L135" s="397">
        <v>101.94742322884463</v>
      </c>
      <c r="M135" s="397">
        <v>11</v>
      </c>
      <c r="N135" s="398">
        <v>1121.4216555172909</v>
      </c>
    </row>
    <row r="136" spans="1:14" ht="14.4" customHeight="1" x14ac:dyDescent="0.3">
      <c r="A136" s="393" t="s">
        <v>450</v>
      </c>
      <c r="B136" s="394" t="s">
        <v>452</v>
      </c>
      <c r="C136" s="395" t="s">
        <v>460</v>
      </c>
      <c r="D136" s="396" t="s">
        <v>461</v>
      </c>
      <c r="E136" s="395" t="s">
        <v>453</v>
      </c>
      <c r="F136" s="396" t="s">
        <v>454</v>
      </c>
      <c r="G136" s="395" t="s">
        <v>497</v>
      </c>
      <c r="H136" s="395" t="s">
        <v>938</v>
      </c>
      <c r="I136" s="395" t="s">
        <v>720</v>
      </c>
      <c r="J136" s="395" t="s">
        <v>939</v>
      </c>
      <c r="K136" s="395"/>
      <c r="L136" s="397">
        <v>105.05</v>
      </c>
      <c r="M136" s="397">
        <v>2</v>
      </c>
      <c r="N136" s="398">
        <v>210.1</v>
      </c>
    </row>
    <row r="137" spans="1:14" ht="14.4" customHeight="1" x14ac:dyDescent="0.3">
      <c r="A137" s="393" t="s">
        <v>450</v>
      </c>
      <c r="B137" s="394" t="s">
        <v>452</v>
      </c>
      <c r="C137" s="395" t="s">
        <v>460</v>
      </c>
      <c r="D137" s="396" t="s">
        <v>461</v>
      </c>
      <c r="E137" s="395" t="s">
        <v>453</v>
      </c>
      <c r="F137" s="396" t="s">
        <v>454</v>
      </c>
      <c r="G137" s="395" t="s">
        <v>497</v>
      </c>
      <c r="H137" s="395" t="s">
        <v>940</v>
      </c>
      <c r="I137" s="395" t="s">
        <v>941</v>
      </c>
      <c r="J137" s="395" t="s">
        <v>942</v>
      </c>
      <c r="K137" s="395" t="s">
        <v>943</v>
      </c>
      <c r="L137" s="397">
        <v>127.32</v>
      </c>
      <c r="M137" s="397">
        <v>6</v>
      </c>
      <c r="N137" s="398">
        <v>763.92</v>
      </c>
    </row>
    <row r="138" spans="1:14" ht="14.4" customHeight="1" x14ac:dyDescent="0.3">
      <c r="A138" s="393" t="s">
        <v>450</v>
      </c>
      <c r="B138" s="394" t="s">
        <v>452</v>
      </c>
      <c r="C138" s="395" t="s">
        <v>460</v>
      </c>
      <c r="D138" s="396" t="s">
        <v>461</v>
      </c>
      <c r="E138" s="395" t="s">
        <v>453</v>
      </c>
      <c r="F138" s="396" t="s">
        <v>454</v>
      </c>
      <c r="G138" s="395" t="s">
        <v>497</v>
      </c>
      <c r="H138" s="395" t="s">
        <v>944</v>
      </c>
      <c r="I138" s="395" t="s">
        <v>720</v>
      </c>
      <c r="J138" s="395" t="s">
        <v>945</v>
      </c>
      <c r="K138" s="395"/>
      <c r="L138" s="397">
        <v>278.27476147865502</v>
      </c>
      <c r="M138" s="397">
        <v>1</v>
      </c>
      <c r="N138" s="398">
        <v>278.27476147865502</v>
      </c>
    </row>
    <row r="139" spans="1:14" ht="14.4" customHeight="1" x14ac:dyDescent="0.3">
      <c r="A139" s="393" t="s">
        <v>450</v>
      </c>
      <c r="B139" s="394" t="s">
        <v>452</v>
      </c>
      <c r="C139" s="395" t="s">
        <v>460</v>
      </c>
      <c r="D139" s="396" t="s">
        <v>461</v>
      </c>
      <c r="E139" s="395" t="s">
        <v>453</v>
      </c>
      <c r="F139" s="396" t="s">
        <v>454</v>
      </c>
      <c r="G139" s="395" t="s">
        <v>497</v>
      </c>
      <c r="H139" s="395" t="s">
        <v>946</v>
      </c>
      <c r="I139" s="395" t="s">
        <v>947</v>
      </c>
      <c r="J139" s="395" t="s">
        <v>948</v>
      </c>
      <c r="K139" s="395" t="s">
        <v>949</v>
      </c>
      <c r="L139" s="397">
        <v>78.549949795954333</v>
      </c>
      <c r="M139" s="397">
        <v>3</v>
      </c>
      <c r="N139" s="398">
        <v>235.64984938786301</v>
      </c>
    </row>
    <row r="140" spans="1:14" ht="14.4" customHeight="1" x14ac:dyDescent="0.3">
      <c r="A140" s="393" t="s">
        <v>450</v>
      </c>
      <c r="B140" s="394" t="s">
        <v>452</v>
      </c>
      <c r="C140" s="395" t="s">
        <v>460</v>
      </c>
      <c r="D140" s="396" t="s">
        <v>461</v>
      </c>
      <c r="E140" s="395" t="s">
        <v>453</v>
      </c>
      <c r="F140" s="396" t="s">
        <v>454</v>
      </c>
      <c r="G140" s="395" t="s">
        <v>497</v>
      </c>
      <c r="H140" s="395" t="s">
        <v>950</v>
      </c>
      <c r="I140" s="395" t="s">
        <v>720</v>
      </c>
      <c r="J140" s="395" t="s">
        <v>951</v>
      </c>
      <c r="K140" s="395" t="s">
        <v>952</v>
      </c>
      <c r="L140" s="397">
        <v>192.51</v>
      </c>
      <c r="M140" s="397">
        <v>1</v>
      </c>
      <c r="N140" s="398">
        <v>192.51</v>
      </c>
    </row>
    <row r="141" spans="1:14" ht="14.4" customHeight="1" x14ac:dyDescent="0.3">
      <c r="A141" s="393" t="s">
        <v>450</v>
      </c>
      <c r="B141" s="394" t="s">
        <v>452</v>
      </c>
      <c r="C141" s="395" t="s">
        <v>460</v>
      </c>
      <c r="D141" s="396" t="s">
        <v>461</v>
      </c>
      <c r="E141" s="395" t="s">
        <v>453</v>
      </c>
      <c r="F141" s="396" t="s">
        <v>454</v>
      </c>
      <c r="G141" s="395" t="s">
        <v>497</v>
      </c>
      <c r="H141" s="395" t="s">
        <v>953</v>
      </c>
      <c r="I141" s="395" t="s">
        <v>954</v>
      </c>
      <c r="J141" s="395" t="s">
        <v>955</v>
      </c>
      <c r="K141" s="395"/>
      <c r="L141" s="397">
        <v>643.59749999999997</v>
      </c>
      <c r="M141" s="397">
        <v>0.6</v>
      </c>
      <c r="N141" s="398">
        <v>386.15849999999995</v>
      </c>
    </row>
    <row r="142" spans="1:14" ht="14.4" customHeight="1" x14ac:dyDescent="0.3">
      <c r="A142" s="393" t="s">
        <v>450</v>
      </c>
      <c r="B142" s="394" t="s">
        <v>452</v>
      </c>
      <c r="C142" s="395" t="s">
        <v>460</v>
      </c>
      <c r="D142" s="396" t="s">
        <v>461</v>
      </c>
      <c r="E142" s="395" t="s">
        <v>453</v>
      </c>
      <c r="F142" s="396" t="s">
        <v>454</v>
      </c>
      <c r="G142" s="395" t="s">
        <v>497</v>
      </c>
      <c r="H142" s="395" t="s">
        <v>956</v>
      </c>
      <c r="I142" s="395" t="s">
        <v>957</v>
      </c>
      <c r="J142" s="395" t="s">
        <v>958</v>
      </c>
      <c r="K142" s="395" t="s">
        <v>959</v>
      </c>
      <c r="L142" s="397">
        <v>119.31744829277437</v>
      </c>
      <c r="M142" s="397">
        <v>176</v>
      </c>
      <c r="N142" s="398">
        <v>20999.87089952829</v>
      </c>
    </row>
    <row r="143" spans="1:14" ht="14.4" customHeight="1" x14ac:dyDescent="0.3">
      <c r="A143" s="393" t="s">
        <v>450</v>
      </c>
      <c r="B143" s="394" t="s">
        <v>452</v>
      </c>
      <c r="C143" s="395" t="s">
        <v>460</v>
      </c>
      <c r="D143" s="396" t="s">
        <v>461</v>
      </c>
      <c r="E143" s="395" t="s">
        <v>453</v>
      </c>
      <c r="F143" s="396" t="s">
        <v>454</v>
      </c>
      <c r="G143" s="395" t="s">
        <v>497</v>
      </c>
      <c r="H143" s="395" t="s">
        <v>960</v>
      </c>
      <c r="I143" s="395" t="s">
        <v>961</v>
      </c>
      <c r="J143" s="395" t="s">
        <v>962</v>
      </c>
      <c r="K143" s="395" t="s">
        <v>963</v>
      </c>
      <c r="L143" s="397">
        <v>90.35</v>
      </c>
      <c r="M143" s="397">
        <v>1</v>
      </c>
      <c r="N143" s="398">
        <v>90.35</v>
      </c>
    </row>
    <row r="144" spans="1:14" ht="14.4" customHeight="1" x14ac:dyDescent="0.3">
      <c r="A144" s="393" t="s">
        <v>450</v>
      </c>
      <c r="B144" s="394" t="s">
        <v>452</v>
      </c>
      <c r="C144" s="395" t="s">
        <v>460</v>
      </c>
      <c r="D144" s="396" t="s">
        <v>461</v>
      </c>
      <c r="E144" s="395" t="s">
        <v>453</v>
      </c>
      <c r="F144" s="396" t="s">
        <v>454</v>
      </c>
      <c r="G144" s="395" t="s">
        <v>497</v>
      </c>
      <c r="H144" s="395" t="s">
        <v>964</v>
      </c>
      <c r="I144" s="395" t="s">
        <v>965</v>
      </c>
      <c r="J144" s="395" t="s">
        <v>966</v>
      </c>
      <c r="K144" s="395" t="s">
        <v>967</v>
      </c>
      <c r="L144" s="397">
        <v>109.77</v>
      </c>
      <c r="M144" s="397">
        <v>1</v>
      </c>
      <c r="N144" s="398">
        <v>109.77</v>
      </c>
    </row>
    <row r="145" spans="1:14" ht="14.4" customHeight="1" x14ac:dyDescent="0.3">
      <c r="A145" s="393" t="s">
        <v>450</v>
      </c>
      <c r="B145" s="394" t="s">
        <v>452</v>
      </c>
      <c r="C145" s="395" t="s">
        <v>460</v>
      </c>
      <c r="D145" s="396" t="s">
        <v>461</v>
      </c>
      <c r="E145" s="395" t="s">
        <v>453</v>
      </c>
      <c r="F145" s="396" t="s">
        <v>454</v>
      </c>
      <c r="G145" s="395" t="s">
        <v>497</v>
      </c>
      <c r="H145" s="395" t="s">
        <v>968</v>
      </c>
      <c r="I145" s="395" t="s">
        <v>969</v>
      </c>
      <c r="J145" s="395" t="s">
        <v>900</v>
      </c>
      <c r="K145" s="395" t="s">
        <v>970</v>
      </c>
      <c r="L145" s="397">
        <v>42.99</v>
      </c>
      <c r="M145" s="397">
        <v>3</v>
      </c>
      <c r="N145" s="398">
        <v>128.97</v>
      </c>
    </row>
    <row r="146" spans="1:14" ht="14.4" customHeight="1" x14ac:dyDescent="0.3">
      <c r="A146" s="393" t="s">
        <v>450</v>
      </c>
      <c r="B146" s="394" t="s">
        <v>452</v>
      </c>
      <c r="C146" s="395" t="s">
        <v>460</v>
      </c>
      <c r="D146" s="396" t="s">
        <v>461</v>
      </c>
      <c r="E146" s="395" t="s">
        <v>453</v>
      </c>
      <c r="F146" s="396" t="s">
        <v>454</v>
      </c>
      <c r="G146" s="395" t="s">
        <v>497</v>
      </c>
      <c r="H146" s="395" t="s">
        <v>971</v>
      </c>
      <c r="I146" s="395" t="s">
        <v>720</v>
      </c>
      <c r="J146" s="395" t="s">
        <v>972</v>
      </c>
      <c r="K146" s="395"/>
      <c r="L146" s="397">
        <v>60.186138183976652</v>
      </c>
      <c r="M146" s="397">
        <v>32</v>
      </c>
      <c r="N146" s="398">
        <v>1925.9564218872529</v>
      </c>
    </row>
    <row r="147" spans="1:14" ht="14.4" customHeight="1" x14ac:dyDescent="0.3">
      <c r="A147" s="393" t="s">
        <v>450</v>
      </c>
      <c r="B147" s="394" t="s">
        <v>452</v>
      </c>
      <c r="C147" s="395" t="s">
        <v>460</v>
      </c>
      <c r="D147" s="396" t="s">
        <v>461</v>
      </c>
      <c r="E147" s="395" t="s">
        <v>453</v>
      </c>
      <c r="F147" s="396" t="s">
        <v>454</v>
      </c>
      <c r="G147" s="395" t="s">
        <v>497</v>
      </c>
      <c r="H147" s="395" t="s">
        <v>973</v>
      </c>
      <c r="I147" s="395" t="s">
        <v>720</v>
      </c>
      <c r="J147" s="395" t="s">
        <v>974</v>
      </c>
      <c r="K147" s="395"/>
      <c r="L147" s="397">
        <v>82.263261881077398</v>
      </c>
      <c r="M147" s="397">
        <v>1</v>
      </c>
      <c r="N147" s="398">
        <v>82.263261881077398</v>
      </c>
    </row>
    <row r="148" spans="1:14" ht="14.4" customHeight="1" x14ac:dyDescent="0.3">
      <c r="A148" s="393" t="s">
        <v>450</v>
      </c>
      <c r="B148" s="394" t="s">
        <v>452</v>
      </c>
      <c r="C148" s="395" t="s">
        <v>460</v>
      </c>
      <c r="D148" s="396" t="s">
        <v>461</v>
      </c>
      <c r="E148" s="395" t="s">
        <v>453</v>
      </c>
      <c r="F148" s="396" t="s">
        <v>454</v>
      </c>
      <c r="G148" s="395" t="s">
        <v>497</v>
      </c>
      <c r="H148" s="395" t="s">
        <v>975</v>
      </c>
      <c r="I148" s="395" t="s">
        <v>720</v>
      </c>
      <c r="J148" s="395" t="s">
        <v>976</v>
      </c>
      <c r="K148" s="395"/>
      <c r="L148" s="397">
        <v>55.082314878378213</v>
      </c>
      <c r="M148" s="397">
        <v>35</v>
      </c>
      <c r="N148" s="398">
        <v>1927.8810207432375</v>
      </c>
    </row>
    <row r="149" spans="1:14" ht="14.4" customHeight="1" x14ac:dyDescent="0.3">
      <c r="A149" s="393" t="s">
        <v>450</v>
      </c>
      <c r="B149" s="394" t="s">
        <v>452</v>
      </c>
      <c r="C149" s="395" t="s">
        <v>460</v>
      </c>
      <c r="D149" s="396" t="s">
        <v>461</v>
      </c>
      <c r="E149" s="395" t="s">
        <v>453</v>
      </c>
      <c r="F149" s="396" t="s">
        <v>454</v>
      </c>
      <c r="G149" s="395" t="s">
        <v>497</v>
      </c>
      <c r="H149" s="395" t="s">
        <v>977</v>
      </c>
      <c r="I149" s="395" t="s">
        <v>720</v>
      </c>
      <c r="J149" s="395" t="s">
        <v>978</v>
      </c>
      <c r="K149" s="395"/>
      <c r="L149" s="397">
        <v>131.68058671773838</v>
      </c>
      <c r="M149" s="397">
        <v>21</v>
      </c>
      <c r="N149" s="398">
        <v>2765.2923210725062</v>
      </c>
    </row>
    <row r="150" spans="1:14" ht="14.4" customHeight="1" x14ac:dyDescent="0.3">
      <c r="A150" s="393" t="s">
        <v>450</v>
      </c>
      <c r="B150" s="394" t="s">
        <v>452</v>
      </c>
      <c r="C150" s="395" t="s">
        <v>460</v>
      </c>
      <c r="D150" s="396" t="s">
        <v>461</v>
      </c>
      <c r="E150" s="395" t="s">
        <v>453</v>
      </c>
      <c r="F150" s="396" t="s">
        <v>454</v>
      </c>
      <c r="G150" s="395" t="s">
        <v>497</v>
      </c>
      <c r="H150" s="395" t="s">
        <v>979</v>
      </c>
      <c r="I150" s="395" t="s">
        <v>980</v>
      </c>
      <c r="J150" s="395" t="s">
        <v>981</v>
      </c>
      <c r="K150" s="395" t="s">
        <v>982</v>
      </c>
      <c r="L150" s="397">
        <v>166.6</v>
      </c>
      <c r="M150" s="397">
        <v>2</v>
      </c>
      <c r="N150" s="398">
        <v>333.2</v>
      </c>
    </row>
    <row r="151" spans="1:14" ht="14.4" customHeight="1" x14ac:dyDescent="0.3">
      <c r="A151" s="393" t="s">
        <v>450</v>
      </c>
      <c r="B151" s="394" t="s">
        <v>452</v>
      </c>
      <c r="C151" s="395" t="s">
        <v>460</v>
      </c>
      <c r="D151" s="396" t="s">
        <v>461</v>
      </c>
      <c r="E151" s="395" t="s">
        <v>453</v>
      </c>
      <c r="F151" s="396" t="s">
        <v>454</v>
      </c>
      <c r="G151" s="395" t="s">
        <v>497</v>
      </c>
      <c r="H151" s="395" t="s">
        <v>983</v>
      </c>
      <c r="I151" s="395" t="s">
        <v>984</v>
      </c>
      <c r="J151" s="395" t="s">
        <v>985</v>
      </c>
      <c r="K151" s="395" t="s">
        <v>986</v>
      </c>
      <c r="L151" s="397">
        <v>68.77</v>
      </c>
      <c r="M151" s="397">
        <v>2</v>
      </c>
      <c r="N151" s="398">
        <v>137.54</v>
      </c>
    </row>
    <row r="152" spans="1:14" ht="14.4" customHeight="1" x14ac:dyDescent="0.3">
      <c r="A152" s="393" t="s">
        <v>450</v>
      </c>
      <c r="B152" s="394" t="s">
        <v>452</v>
      </c>
      <c r="C152" s="395" t="s">
        <v>460</v>
      </c>
      <c r="D152" s="396" t="s">
        <v>461</v>
      </c>
      <c r="E152" s="395" t="s">
        <v>453</v>
      </c>
      <c r="F152" s="396" t="s">
        <v>454</v>
      </c>
      <c r="G152" s="395" t="s">
        <v>987</v>
      </c>
      <c r="H152" s="395" t="s">
        <v>988</v>
      </c>
      <c r="I152" s="395" t="s">
        <v>989</v>
      </c>
      <c r="J152" s="395" t="s">
        <v>990</v>
      </c>
      <c r="K152" s="395" t="s">
        <v>991</v>
      </c>
      <c r="L152" s="397">
        <v>36.33</v>
      </c>
      <c r="M152" s="397">
        <v>16</v>
      </c>
      <c r="N152" s="398">
        <v>581.28</v>
      </c>
    </row>
    <row r="153" spans="1:14" ht="14.4" customHeight="1" x14ac:dyDescent="0.3">
      <c r="A153" s="393" t="s">
        <v>450</v>
      </c>
      <c r="B153" s="394" t="s">
        <v>452</v>
      </c>
      <c r="C153" s="395" t="s">
        <v>460</v>
      </c>
      <c r="D153" s="396" t="s">
        <v>461</v>
      </c>
      <c r="E153" s="395" t="s">
        <v>453</v>
      </c>
      <c r="F153" s="396" t="s">
        <v>454</v>
      </c>
      <c r="G153" s="395" t="s">
        <v>987</v>
      </c>
      <c r="H153" s="395" t="s">
        <v>992</v>
      </c>
      <c r="I153" s="395" t="s">
        <v>993</v>
      </c>
      <c r="J153" s="395" t="s">
        <v>994</v>
      </c>
      <c r="K153" s="395" t="s">
        <v>995</v>
      </c>
      <c r="L153" s="397">
        <v>144.52983035466332</v>
      </c>
      <c r="M153" s="397">
        <v>3</v>
      </c>
      <c r="N153" s="398">
        <v>433.58949106398995</v>
      </c>
    </row>
    <row r="154" spans="1:14" ht="14.4" customHeight="1" x14ac:dyDescent="0.3">
      <c r="A154" s="393" t="s">
        <v>450</v>
      </c>
      <c r="B154" s="394" t="s">
        <v>452</v>
      </c>
      <c r="C154" s="395" t="s">
        <v>460</v>
      </c>
      <c r="D154" s="396" t="s">
        <v>461</v>
      </c>
      <c r="E154" s="395" t="s">
        <v>453</v>
      </c>
      <c r="F154" s="396" t="s">
        <v>454</v>
      </c>
      <c r="G154" s="395" t="s">
        <v>987</v>
      </c>
      <c r="H154" s="395" t="s">
        <v>996</v>
      </c>
      <c r="I154" s="395" t="s">
        <v>997</v>
      </c>
      <c r="J154" s="395" t="s">
        <v>998</v>
      </c>
      <c r="K154" s="395" t="s">
        <v>999</v>
      </c>
      <c r="L154" s="397">
        <v>492.19999999999987</v>
      </c>
      <c r="M154" s="397">
        <v>13</v>
      </c>
      <c r="N154" s="398">
        <v>6398.5999999999985</v>
      </c>
    </row>
    <row r="155" spans="1:14" ht="14.4" customHeight="1" x14ac:dyDescent="0.3">
      <c r="A155" s="393" t="s">
        <v>450</v>
      </c>
      <c r="B155" s="394" t="s">
        <v>452</v>
      </c>
      <c r="C155" s="395" t="s">
        <v>460</v>
      </c>
      <c r="D155" s="396" t="s">
        <v>461</v>
      </c>
      <c r="E155" s="395" t="s">
        <v>453</v>
      </c>
      <c r="F155" s="396" t="s">
        <v>454</v>
      </c>
      <c r="G155" s="395" t="s">
        <v>987</v>
      </c>
      <c r="H155" s="395" t="s">
        <v>1000</v>
      </c>
      <c r="I155" s="395" t="s">
        <v>1001</v>
      </c>
      <c r="J155" s="395" t="s">
        <v>998</v>
      </c>
      <c r="K155" s="395" t="s">
        <v>1002</v>
      </c>
      <c r="L155" s="397">
        <v>943.0001914325162</v>
      </c>
      <c r="M155" s="397">
        <v>9</v>
      </c>
      <c r="N155" s="398">
        <v>8487.0017228926463</v>
      </c>
    </row>
    <row r="156" spans="1:14" ht="14.4" customHeight="1" x14ac:dyDescent="0.3">
      <c r="A156" s="393" t="s">
        <v>450</v>
      </c>
      <c r="B156" s="394" t="s">
        <v>452</v>
      </c>
      <c r="C156" s="395" t="s">
        <v>460</v>
      </c>
      <c r="D156" s="396" t="s">
        <v>461</v>
      </c>
      <c r="E156" s="395" t="s">
        <v>453</v>
      </c>
      <c r="F156" s="396" t="s">
        <v>454</v>
      </c>
      <c r="G156" s="395" t="s">
        <v>987</v>
      </c>
      <c r="H156" s="395" t="s">
        <v>1003</v>
      </c>
      <c r="I156" s="395" t="s">
        <v>1004</v>
      </c>
      <c r="J156" s="395" t="s">
        <v>998</v>
      </c>
      <c r="K156" s="395" t="s">
        <v>1005</v>
      </c>
      <c r="L156" s="397">
        <v>1057.46</v>
      </c>
      <c r="M156" s="397">
        <v>1</v>
      </c>
      <c r="N156" s="398">
        <v>1057.46</v>
      </c>
    </row>
    <row r="157" spans="1:14" ht="14.4" customHeight="1" x14ac:dyDescent="0.3">
      <c r="A157" s="393" t="s">
        <v>450</v>
      </c>
      <c r="B157" s="394" t="s">
        <v>452</v>
      </c>
      <c r="C157" s="395" t="s">
        <v>460</v>
      </c>
      <c r="D157" s="396" t="s">
        <v>461</v>
      </c>
      <c r="E157" s="395" t="s">
        <v>453</v>
      </c>
      <c r="F157" s="396" t="s">
        <v>454</v>
      </c>
      <c r="G157" s="395" t="s">
        <v>987</v>
      </c>
      <c r="H157" s="395" t="s">
        <v>1006</v>
      </c>
      <c r="I157" s="395" t="s">
        <v>1007</v>
      </c>
      <c r="J157" s="395" t="s">
        <v>1008</v>
      </c>
      <c r="K157" s="395" t="s">
        <v>1009</v>
      </c>
      <c r="L157" s="397">
        <v>61.312303430645144</v>
      </c>
      <c r="M157" s="397">
        <v>52</v>
      </c>
      <c r="N157" s="398">
        <v>3188.2397783935476</v>
      </c>
    </row>
    <row r="158" spans="1:14" ht="14.4" customHeight="1" x14ac:dyDescent="0.3">
      <c r="A158" s="393" t="s">
        <v>450</v>
      </c>
      <c r="B158" s="394" t="s">
        <v>452</v>
      </c>
      <c r="C158" s="395" t="s">
        <v>460</v>
      </c>
      <c r="D158" s="396" t="s">
        <v>461</v>
      </c>
      <c r="E158" s="395" t="s">
        <v>453</v>
      </c>
      <c r="F158" s="396" t="s">
        <v>454</v>
      </c>
      <c r="G158" s="395" t="s">
        <v>987</v>
      </c>
      <c r="H158" s="395" t="s">
        <v>1010</v>
      </c>
      <c r="I158" s="395" t="s">
        <v>1011</v>
      </c>
      <c r="J158" s="395" t="s">
        <v>1012</v>
      </c>
      <c r="K158" s="395" t="s">
        <v>1013</v>
      </c>
      <c r="L158" s="397">
        <v>58.934548165003818</v>
      </c>
      <c r="M158" s="397">
        <v>32</v>
      </c>
      <c r="N158" s="398">
        <v>1885.9055412801222</v>
      </c>
    </row>
    <row r="159" spans="1:14" ht="14.4" customHeight="1" x14ac:dyDescent="0.3">
      <c r="A159" s="393" t="s">
        <v>450</v>
      </c>
      <c r="B159" s="394" t="s">
        <v>452</v>
      </c>
      <c r="C159" s="395" t="s">
        <v>460</v>
      </c>
      <c r="D159" s="396" t="s">
        <v>461</v>
      </c>
      <c r="E159" s="395" t="s">
        <v>453</v>
      </c>
      <c r="F159" s="396" t="s">
        <v>454</v>
      </c>
      <c r="G159" s="395" t="s">
        <v>987</v>
      </c>
      <c r="H159" s="395" t="s">
        <v>1014</v>
      </c>
      <c r="I159" s="395" t="s">
        <v>1015</v>
      </c>
      <c r="J159" s="395" t="s">
        <v>1016</v>
      </c>
      <c r="K159" s="395" t="s">
        <v>1017</v>
      </c>
      <c r="L159" s="397">
        <v>48.94</v>
      </c>
      <c r="M159" s="397">
        <v>2</v>
      </c>
      <c r="N159" s="398">
        <v>97.88</v>
      </c>
    </row>
    <row r="160" spans="1:14" ht="14.4" customHeight="1" x14ac:dyDescent="0.3">
      <c r="A160" s="393" t="s">
        <v>450</v>
      </c>
      <c r="B160" s="394" t="s">
        <v>452</v>
      </c>
      <c r="C160" s="395" t="s">
        <v>460</v>
      </c>
      <c r="D160" s="396" t="s">
        <v>461</v>
      </c>
      <c r="E160" s="395" t="s">
        <v>453</v>
      </c>
      <c r="F160" s="396" t="s">
        <v>454</v>
      </c>
      <c r="G160" s="395" t="s">
        <v>987</v>
      </c>
      <c r="H160" s="395" t="s">
        <v>1018</v>
      </c>
      <c r="I160" s="395" t="s">
        <v>1019</v>
      </c>
      <c r="J160" s="395" t="s">
        <v>1020</v>
      </c>
      <c r="K160" s="395" t="s">
        <v>1021</v>
      </c>
      <c r="L160" s="397">
        <v>85.539194359084377</v>
      </c>
      <c r="M160" s="397">
        <v>23</v>
      </c>
      <c r="N160" s="398">
        <v>1967.4014702589407</v>
      </c>
    </row>
    <row r="161" spans="1:14" ht="14.4" customHeight="1" x14ac:dyDescent="0.3">
      <c r="A161" s="393" t="s">
        <v>450</v>
      </c>
      <c r="B161" s="394" t="s">
        <v>452</v>
      </c>
      <c r="C161" s="395" t="s">
        <v>460</v>
      </c>
      <c r="D161" s="396" t="s">
        <v>461</v>
      </c>
      <c r="E161" s="395" t="s">
        <v>453</v>
      </c>
      <c r="F161" s="396" t="s">
        <v>454</v>
      </c>
      <c r="G161" s="395" t="s">
        <v>987</v>
      </c>
      <c r="H161" s="395" t="s">
        <v>1022</v>
      </c>
      <c r="I161" s="395" t="s">
        <v>1022</v>
      </c>
      <c r="J161" s="395" t="s">
        <v>1023</v>
      </c>
      <c r="K161" s="395" t="s">
        <v>496</v>
      </c>
      <c r="L161" s="397">
        <v>65.23</v>
      </c>
      <c r="M161" s="397">
        <v>2</v>
      </c>
      <c r="N161" s="398">
        <v>130.46</v>
      </c>
    </row>
    <row r="162" spans="1:14" ht="14.4" customHeight="1" x14ac:dyDescent="0.3">
      <c r="A162" s="393" t="s">
        <v>450</v>
      </c>
      <c r="B162" s="394" t="s">
        <v>452</v>
      </c>
      <c r="C162" s="395" t="s">
        <v>460</v>
      </c>
      <c r="D162" s="396" t="s">
        <v>461</v>
      </c>
      <c r="E162" s="395" t="s">
        <v>453</v>
      </c>
      <c r="F162" s="396" t="s">
        <v>454</v>
      </c>
      <c r="G162" s="395" t="s">
        <v>987</v>
      </c>
      <c r="H162" s="395" t="s">
        <v>1024</v>
      </c>
      <c r="I162" s="395" t="s">
        <v>1025</v>
      </c>
      <c r="J162" s="395" t="s">
        <v>1026</v>
      </c>
      <c r="K162" s="395" t="s">
        <v>1027</v>
      </c>
      <c r="L162" s="397">
        <v>43.098224234726537</v>
      </c>
      <c r="M162" s="397">
        <v>40</v>
      </c>
      <c r="N162" s="398">
        <v>1723.9289693890614</v>
      </c>
    </row>
    <row r="163" spans="1:14" ht="14.4" customHeight="1" x14ac:dyDescent="0.3">
      <c r="A163" s="393" t="s">
        <v>450</v>
      </c>
      <c r="B163" s="394" t="s">
        <v>452</v>
      </c>
      <c r="C163" s="395" t="s">
        <v>460</v>
      </c>
      <c r="D163" s="396" t="s">
        <v>461</v>
      </c>
      <c r="E163" s="395" t="s">
        <v>453</v>
      </c>
      <c r="F163" s="396" t="s">
        <v>454</v>
      </c>
      <c r="G163" s="395" t="s">
        <v>987</v>
      </c>
      <c r="H163" s="395" t="s">
        <v>1028</v>
      </c>
      <c r="I163" s="395" t="s">
        <v>1029</v>
      </c>
      <c r="J163" s="395" t="s">
        <v>1030</v>
      </c>
      <c r="K163" s="395" t="s">
        <v>1031</v>
      </c>
      <c r="L163" s="397">
        <v>135.20868339495999</v>
      </c>
      <c r="M163" s="397">
        <v>4</v>
      </c>
      <c r="N163" s="398">
        <v>540.83473357983996</v>
      </c>
    </row>
    <row r="164" spans="1:14" ht="14.4" customHeight="1" x14ac:dyDescent="0.3">
      <c r="A164" s="393" t="s">
        <v>450</v>
      </c>
      <c r="B164" s="394" t="s">
        <v>452</v>
      </c>
      <c r="C164" s="395" t="s">
        <v>460</v>
      </c>
      <c r="D164" s="396" t="s">
        <v>461</v>
      </c>
      <c r="E164" s="395" t="s">
        <v>453</v>
      </c>
      <c r="F164" s="396" t="s">
        <v>454</v>
      </c>
      <c r="G164" s="395" t="s">
        <v>987</v>
      </c>
      <c r="H164" s="395" t="s">
        <v>1032</v>
      </c>
      <c r="I164" s="395" t="s">
        <v>1033</v>
      </c>
      <c r="J164" s="395" t="s">
        <v>1034</v>
      </c>
      <c r="K164" s="395" t="s">
        <v>1035</v>
      </c>
      <c r="L164" s="397">
        <v>313.17788693660202</v>
      </c>
      <c r="M164" s="397">
        <v>2</v>
      </c>
      <c r="N164" s="398">
        <v>626.35577387320404</v>
      </c>
    </row>
    <row r="165" spans="1:14" ht="14.4" customHeight="1" x14ac:dyDescent="0.3">
      <c r="A165" s="393" t="s">
        <v>450</v>
      </c>
      <c r="B165" s="394" t="s">
        <v>452</v>
      </c>
      <c r="C165" s="395" t="s">
        <v>460</v>
      </c>
      <c r="D165" s="396" t="s">
        <v>461</v>
      </c>
      <c r="E165" s="395" t="s">
        <v>453</v>
      </c>
      <c r="F165" s="396" t="s">
        <v>454</v>
      </c>
      <c r="G165" s="395" t="s">
        <v>987</v>
      </c>
      <c r="H165" s="395" t="s">
        <v>1036</v>
      </c>
      <c r="I165" s="395" t="s">
        <v>1037</v>
      </c>
      <c r="J165" s="395" t="s">
        <v>1038</v>
      </c>
      <c r="K165" s="395" t="s">
        <v>1039</v>
      </c>
      <c r="L165" s="397">
        <v>87.914999999999992</v>
      </c>
      <c r="M165" s="397">
        <v>2</v>
      </c>
      <c r="N165" s="398">
        <v>175.82999999999998</v>
      </c>
    </row>
    <row r="166" spans="1:14" ht="14.4" customHeight="1" x14ac:dyDescent="0.3">
      <c r="A166" s="393" t="s">
        <v>450</v>
      </c>
      <c r="B166" s="394" t="s">
        <v>452</v>
      </c>
      <c r="C166" s="395" t="s">
        <v>460</v>
      </c>
      <c r="D166" s="396" t="s">
        <v>461</v>
      </c>
      <c r="E166" s="395" t="s">
        <v>453</v>
      </c>
      <c r="F166" s="396" t="s">
        <v>454</v>
      </c>
      <c r="G166" s="395" t="s">
        <v>987</v>
      </c>
      <c r="H166" s="395" t="s">
        <v>1040</v>
      </c>
      <c r="I166" s="395" t="s">
        <v>1041</v>
      </c>
      <c r="J166" s="395" t="s">
        <v>1042</v>
      </c>
      <c r="K166" s="395" t="s">
        <v>1043</v>
      </c>
      <c r="L166" s="397">
        <v>71.039173479641789</v>
      </c>
      <c r="M166" s="397">
        <v>260</v>
      </c>
      <c r="N166" s="398">
        <v>18470.185104706867</v>
      </c>
    </row>
    <row r="167" spans="1:14" ht="14.4" customHeight="1" x14ac:dyDescent="0.3">
      <c r="A167" s="393" t="s">
        <v>450</v>
      </c>
      <c r="B167" s="394" t="s">
        <v>452</v>
      </c>
      <c r="C167" s="395" t="s">
        <v>460</v>
      </c>
      <c r="D167" s="396" t="s">
        <v>461</v>
      </c>
      <c r="E167" s="395" t="s">
        <v>453</v>
      </c>
      <c r="F167" s="396" t="s">
        <v>454</v>
      </c>
      <c r="G167" s="395" t="s">
        <v>987</v>
      </c>
      <c r="H167" s="395" t="s">
        <v>1044</v>
      </c>
      <c r="I167" s="395" t="s">
        <v>1045</v>
      </c>
      <c r="J167" s="395" t="s">
        <v>998</v>
      </c>
      <c r="K167" s="395" t="s">
        <v>1046</v>
      </c>
      <c r="L167" s="397">
        <v>356.5001517116205</v>
      </c>
      <c r="M167" s="397">
        <v>4</v>
      </c>
      <c r="N167" s="398">
        <v>1426.000606846482</v>
      </c>
    </row>
    <row r="168" spans="1:14" ht="14.4" customHeight="1" x14ac:dyDescent="0.3">
      <c r="A168" s="393" t="s">
        <v>450</v>
      </c>
      <c r="B168" s="394" t="s">
        <v>452</v>
      </c>
      <c r="C168" s="395" t="s">
        <v>460</v>
      </c>
      <c r="D168" s="396" t="s">
        <v>461</v>
      </c>
      <c r="E168" s="395" t="s">
        <v>453</v>
      </c>
      <c r="F168" s="396" t="s">
        <v>454</v>
      </c>
      <c r="G168" s="395" t="s">
        <v>987</v>
      </c>
      <c r="H168" s="395" t="s">
        <v>1047</v>
      </c>
      <c r="I168" s="395" t="s">
        <v>1048</v>
      </c>
      <c r="J168" s="395" t="s">
        <v>998</v>
      </c>
      <c r="K168" s="395" t="s">
        <v>1049</v>
      </c>
      <c r="L168" s="397">
        <v>413.62038295878921</v>
      </c>
      <c r="M168" s="397">
        <v>19</v>
      </c>
      <c r="N168" s="398">
        <v>7858.7872762169955</v>
      </c>
    </row>
    <row r="169" spans="1:14" ht="14.4" customHeight="1" x14ac:dyDescent="0.3">
      <c r="A169" s="393" t="s">
        <v>450</v>
      </c>
      <c r="B169" s="394" t="s">
        <v>452</v>
      </c>
      <c r="C169" s="395" t="s">
        <v>460</v>
      </c>
      <c r="D169" s="396" t="s">
        <v>461</v>
      </c>
      <c r="E169" s="395" t="s">
        <v>453</v>
      </c>
      <c r="F169" s="396" t="s">
        <v>454</v>
      </c>
      <c r="G169" s="395" t="s">
        <v>987</v>
      </c>
      <c r="H169" s="395" t="s">
        <v>1050</v>
      </c>
      <c r="I169" s="395" t="s">
        <v>1051</v>
      </c>
      <c r="J169" s="395" t="s">
        <v>1052</v>
      </c>
      <c r="K169" s="395" t="s">
        <v>871</v>
      </c>
      <c r="L169" s="397">
        <v>312.21380394622599</v>
      </c>
      <c r="M169" s="397">
        <v>3</v>
      </c>
      <c r="N169" s="398">
        <v>936.64141183867798</v>
      </c>
    </row>
    <row r="170" spans="1:14" ht="14.4" customHeight="1" x14ac:dyDescent="0.3">
      <c r="A170" s="393" t="s">
        <v>450</v>
      </c>
      <c r="B170" s="394" t="s">
        <v>452</v>
      </c>
      <c r="C170" s="395" t="s">
        <v>460</v>
      </c>
      <c r="D170" s="396" t="s">
        <v>461</v>
      </c>
      <c r="E170" s="395" t="s">
        <v>453</v>
      </c>
      <c r="F170" s="396" t="s">
        <v>454</v>
      </c>
      <c r="G170" s="395" t="s">
        <v>987</v>
      </c>
      <c r="H170" s="395" t="s">
        <v>1053</v>
      </c>
      <c r="I170" s="395" t="s">
        <v>1054</v>
      </c>
      <c r="J170" s="395" t="s">
        <v>1055</v>
      </c>
      <c r="K170" s="395" t="s">
        <v>1056</v>
      </c>
      <c r="L170" s="397">
        <v>1172.72</v>
      </c>
      <c r="M170" s="397">
        <v>1</v>
      </c>
      <c r="N170" s="398">
        <v>1172.72</v>
      </c>
    </row>
    <row r="171" spans="1:14" ht="14.4" customHeight="1" x14ac:dyDescent="0.3">
      <c r="A171" s="393" t="s">
        <v>450</v>
      </c>
      <c r="B171" s="394" t="s">
        <v>452</v>
      </c>
      <c r="C171" s="395" t="s">
        <v>460</v>
      </c>
      <c r="D171" s="396" t="s">
        <v>461</v>
      </c>
      <c r="E171" s="395" t="s">
        <v>453</v>
      </c>
      <c r="F171" s="396" t="s">
        <v>454</v>
      </c>
      <c r="G171" s="395" t="s">
        <v>987</v>
      </c>
      <c r="H171" s="395" t="s">
        <v>1057</v>
      </c>
      <c r="I171" s="395" t="s">
        <v>1058</v>
      </c>
      <c r="J171" s="395" t="s">
        <v>1059</v>
      </c>
      <c r="K171" s="395" t="s">
        <v>1060</v>
      </c>
      <c r="L171" s="397">
        <v>130.800075768173</v>
      </c>
      <c r="M171" s="397">
        <v>1</v>
      </c>
      <c r="N171" s="398">
        <v>130.800075768173</v>
      </c>
    </row>
    <row r="172" spans="1:14" ht="14.4" customHeight="1" x14ac:dyDescent="0.3">
      <c r="A172" s="393" t="s">
        <v>450</v>
      </c>
      <c r="B172" s="394" t="s">
        <v>452</v>
      </c>
      <c r="C172" s="395" t="s">
        <v>460</v>
      </c>
      <c r="D172" s="396" t="s">
        <v>461</v>
      </c>
      <c r="E172" s="395" t="s">
        <v>453</v>
      </c>
      <c r="F172" s="396" t="s">
        <v>454</v>
      </c>
      <c r="G172" s="395" t="s">
        <v>987</v>
      </c>
      <c r="H172" s="395" t="s">
        <v>1061</v>
      </c>
      <c r="I172" s="395" t="s">
        <v>1062</v>
      </c>
      <c r="J172" s="395" t="s">
        <v>1063</v>
      </c>
      <c r="K172" s="395" t="s">
        <v>1064</v>
      </c>
      <c r="L172" s="397">
        <v>39.259891351819618</v>
      </c>
      <c r="M172" s="397">
        <v>11</v>
      </c>
      <c r="N172" s="398">
        <v>431.85880487001577</v>
      </c>
    </row>
    <row r="173" spans="1:14" ht="14.4" customHeight="1" x14ac:dyDescent="0.3">
      <c r="A173" s="393" t="s">
        <v>450</v>
      </c>
      <c r="B173" s="394" t="s">
        <v>452</v>
      </c>
      <c r="C173" s="395" t="s">
        <v>460</v>
      </c>
      <c r="D173" s="396" t="s">
        <v>461</v>
      </c>
      <c r="E173" s="395" t="s">
        <v>453</v>
      </c>
      <c r="F173" s="396" t="s">
        <v>454</v>
      </c>
      <c r="G173" s="395" t="s">
        <v>987</v>
      </c>
      <c r="H173" s="395" t="s">
        <v>1065</v>
      </c>
      <c r="I173" s="395" t="s">
        <v>1066</v>
      </c>
      <c r="J173" s="395" t="s">
        <v>1067</v>
      </c>
      <c r="K173" s="395" t="s">
        <v>1068</v>
      </c>
      <c r="L173" s="397">
        <v>1001.9373007033615</v>
      </c>
      <c r="M173" s="397">
        <v>2</v>
      </c>
      <c r="N173" s="398">
        <v>2003.8746014067231</v>
      </c>
    </row>
    <row r="174" spans="1:14" ht="14.4" customHeight="1" x14ac:dyDescent="0.3">
      <c r="A174" s="393" t="s">
        <v>450</v>
      </c>
      <c r="B174" s="394" t="s">
        <v>452</v>
      </c>
      <c r="C174" s="395" t="s">
        <v>460</v>
      </c>
      <c r="D174" s="396" t="s">
        <v>461</v>
      </c>
      <c r="E174" s="395" t="s">
        <v>457</v>
      </c>
      <c r="F174" s="396" t="s">
        <v>458</v>
      </c>
      <c r="G174" s="395"/>
      <c r="H174" s="395" t="s">
        <v>1069</v>
      </c>
      <c r="I174" s="395" t="s">
        <v>1070</v>
      </c>
      <c r="J174" s="395" t="s">
        <v>1071</v>
      </c>
      <c r="K174" s="395" t="s">
        <v>1072</v>
      </c>
      <c r="L174" s="397">
        <v>322.76</v>
      </c>
      <c r="M174" s="397">
        <v>3</v>
      </c>
      <c r="N174" s="398">
        <v>968.28</v>
      </c>
    </row>
    <row r="175" spans="1:14" ht="14.4" customHeight="1" x14ac:dyDescent="0.3">
      <c r="A175" s="393" t="s">
        <v>450</v>
      </c>
      <c r="B175" s="394" t="s">
        <v>452</v>
      </c>
      <c r="C175" s="395" t="s">
        <v>460</v>
      </c>
      <c r="D175" s="396" t="s">
        <v>461</v>
      </c>
      <c r="E175" s="395" t="s">
        <v>457</v>
      </c>
      <c r="F175" s="396" t="s">
        <v>458</v>
      </c>
      <c r="G175" s="395" t="s">
        <v>497</v>
      </c>
      <c r="H175" s="395" t="s">
        <v>1073</v>
      </c>
      <c r="I175" s="395" t="s">
        <v>1074</v>
      </c>
      <c r="J175" s="395" t="s">
        <v>1075</v>
      </c>
      <c r="K175" s="395" t="s">
        <v>1076</v>
      </c>
      <c r="L175" s="397">
        <v>37.771481376903736</v>
      </c>
      <c r="M175" s="397">
        <v>40</v>
      </c>
      <c r="N175" s="398">
        <v>1510.8592550761493</v>
      </c>
    </row>
    <row r="176" spans="1:14" ht="14.4" customHeight="1" x14ac:dyDescent="0.3">
      <c r="A176" s="393" t="s">
        <v>450</v>
      </c>
      <c r="B176" s="394" t="s">
        <v>452</v>
      </c>
      <c r="C176" s="395" t="s">
        <v>460</v>
      </c>
      <c r="D176" s="396" t="s">
        <v>461</v>
      </c>
      <c r="E176" s="395" t="s">
        <v>457</v>
      </c>
      <c r="F176" s="396" t="s">
        <v>458</v>
      </c>
      <c r="G176" s="395" t="s">
        <v>497</v>
      </c>
      <c r="H176" s="395" t="s">
        <v>1077</v>
      </c>
      <c r="I176" s="395" t="s">
        <v>1078</v>
      </c>
      <c r="J176" s="395" t="s">
        <v>1079</v>
      </c>
      <c r="K176" s="395" t="s">
        <v>1080</v>
      </c>
      <c r="L176" s="397">
        <v>25.39</v>
      </c>
      <c r="M176" s="397">
        <v>6</v>
      </c>
      <c r="N176" s="398">
        <v>152.34</v>
      </c>
    </row>
    <row r="177" spans="1:14" ht="14.4" customHeight="1" x14ac:dyDescent="0.3">
      <c r="A177" s="393" t="s">
        <v>450</v>
      </c>
      <c r="B177" s="394" t="s">
        <v>452</v>
      </c>
      <c r="C177" s="395" t="s">
        <v>460</v>
      </c>
      <c r="D177" s="396" t="s">
        <v>461</v>
      </c>
      <c r="E177" s="395" t="s">
        <v>457</v>
      </c>
      <c r="F177" s="396" t="s">
        <v>458</v>
      </c>
      <c r="G177" s="395" t="s">
        <v>497</v>
      </c>
      <c r="H177" s="395" t="s">
        <v>1081</v>
      </c>
      <c r="I177" s="395" t="s">
        <v>1082</v>
      </c>
      <c r="J177" s="395" t="s">
        <v>1083</v>
      </c>
      <c r="K177" s="395" t="s">
        <v>1080</v>
      </c>
      <c r="L177" s="397">
        <v>32.79</v>
      </c>
      <c r="M177" s="397">
        <v>10</v>
      </c>
      <c r="N177" s="398">
        <v>327.9</v>
      </c>
    </row>
    <row r="178" spans="1:14" ht="14.4" customHeight="1" x14ac:dyDescent="0.3">
      <c r="A178" s="393" t="s">
        <v>450</v>
      </c>
      <c r="B178" s="394" t="s">
        <v>452</v>
      </c>
      <c r="C178" s="395" t="s">
        <v>460</v>
      </c>
      <c r="D178" s="396" t="s">
        <v>461</v>
      </c>
      <c r="E178" s="395" t="s">
        <v>457</v>
      </c>
      <c r="F178" s="396" t="s">
        <v>458</v>
      </c>
      <c r="G178" s="395" t="s">
        <v>497</v>
      </c>
      <c r="H178" s="395" t="s">
        <v>1084</v>
      </c>
      <c r="I178" s="395" t="s">
        <v>1085</v>
      </c>
      <c r="J178" s="395" t="s">
        <v>1086</v>
      </c>
      <c r="K178" s="395" t="s">
        <v>1087</v>
      </c>
      <c r="L178" s="397">
        <v>153.79390954706943</v>
      </c>
      <c r="M178" s="397">
        <v>9</v>
      </c>
      <c r="N178" s="398">
        <v>1384.1451859236249</v>
      </c>
    </row>
    <row r="179" spans="1:14" ht="14.4" customHeight="1" x14ac:dyDescent="0.3">
      <c r="A179" s="393" t="s">
        <v>450</v>
      </c>
      <c r="B179" s="394" t="s">
        <v>452</v>
      </c>
      <c r="C179" s="395" t="s">
        <v>460</v>
      </c>
      <c r="D179" s="396" t="s">
        <v>461</v>
      </c>
      <c r="E179" s="395" t="s">
        <v>457</v>
      </c>
      <c r="F179" s="396" t="s">
        <v>458</v>
      </c>
      <c r="G179" s="395" t="s">
        <v>497</v>
      </c>
      <c r="H179" s="395" t="s">
        <v>1088</v>
      </c>
      <c r="I179" s="395" t="s">
        <v>1089</v>
      </c>
      <c r="J179" s="395" t="s">
        <v>1075</v>
      </c>
      <c r="K179" s="395" t="s">
        <v>1090</v>
      </c>
      <c r="L179" s="397">
        <v>45.678487402176749</v>
      </c>
      <c r="M179" s="397">
        <v>11</v>
      </c>
      <c r="N179" s="398">
        <v>502.46336142394421</v>
      </c>
    </row>
    <row r="180" spans="1:14" ht="14.4" customHeight="1" x14ac:dyDescent="0.3">
      <c r="A180" s="393" t="s">
        <v>450</v>
      </c>
      <c r="B180" s="394" t="s">
        <v>452</v>
      </c>
      <c r="C180" s="395" t="s">
        <v>460</v>
      </c>
      <c r="D180" s="396" t="s">
        <v>461</v>
      </c>
      <c r="E180" s="395" t="s">
        <v>457</v>
      </c>
      <c r="F180" s="396" t="s">
        <v>458</v>
      </c>
      <c r="G180" s="395" t="s">
        <v>497</v>
      </c>
      <c r="H180" s="395" t="s">
        <v>1091</v>
      </c>
      <c r="I180" s="395" t="s">
        <v>1092</v>
      </c>
      <c r="J180" s="395" t="s">
        <v>1093</v>
      </c>
      <c r="K180" s="395" t="s">
        <v>1094</v>
      </c>
      <c r="L180" s="397">
        <v>257.77289926862102</v>
      </c>
      <c r="M180" s="397">
        <v>2</v>
      </c>
      <c r="N180" s="398">
        <v>515.54579853724204</v>
      </c>
    </row>
    <row r="181" spans="1:14" ht="14.4" customHeight="1" x14ac:dyDescent="0.3">
      <c r="A181" s="393" t="s">
        <v>450</v>
      </c>
      <c r="B181" s="394" t="s">
        <v>452</v>
      </c>
      <c r="C181" s="395" t="s">
        <v>460</v>
      </c>
      <c r="D181" s="396" t="s">
        <v>461</v>
      </c>
      <c r="E181" s="395" t="s">
        <v>457</v>
      </c>
      <c r="F181" s="396" t="s">
        <v>458</v>
      </c>
      <c r="G181" s="395" t="s">
        <v>987</v>
      </c>
      <c r="H181" s="395" t="s">
        <v>1095</v>
      </c>
      <c r="I181" s="395" t="s">
        <v>1096</v>
      </c>
      <c r="J181" s="395" t="s">
        <v>1097</v>
      </c>
      <c r="K181" s="395" t="s">
        <v>1098</v>
      </c>
      <c r="L181" s="397">
        <v>266.36604847536381</v>
      </c>
      <c r="M181" s="397">
        <v>30</v>
      </c>
      <c r="N181" s="398">
        <v>7990.9814542609147</v>
      </c>
    </row>
    <row r="182" spans="1:14" ht="14.4" customHeight="1" x14ac:dyDescent="0.3">
      <c r="A182" s="393" t="s">
        <v>450</v>
      </c>
      <c r="B182" s="394" t="s">
        <v>452</v>
      </c>
      <c r="C182" s="395" t="s">
        <v>460</v>
      </c>
      <c r="D182" s="396" t="s">
        <v>461</v>
      </c>
      <c r="E182" s="395" t="s">
        <v>457</v>
      </c>
      <c r="F182" s="396" t="s">
        <v>458</v>
      </c>
      <c r="G182" s="395" t="s">
        <v>987</v>
      </c>
      <c r="H182" s="395" t="s">
        <v>1099</v>
      </c>
      <c r="I182" s="395" t="s">
        <v>1100</v>
      </c>
      <c r="J182" s="395" t="s">
        <v>1101</v>
      </c>
      <c r="K182" s="395" t="s">
        <v>1102</v>
      </c>
      <c r="L182" s="397">
        <v>53.817775518943122</v>
      </c>
      <c r="M182" s="397">
        <v>18</v>
      </c>
      <c r="N182" s="398">
        <v>968.71995934097617</v>
      </c>
    </row>
    <row r="183" spans="1:14" ht="14.4" customHeight="1" x14ac:dyDescent="0.3">
      <c r="A183" s="393" t="s">
        <v>450</v>
      </c>
      <c r="B183" s="394" t="s">
        <v>452</v>
      </c>
      <c r="C183" s="395" t="s">
        <v>460</v>
      </c>
      <c r="D183" s="396" t="s">
        <v>461</v>
      </c>
      <c r="E183" s="395" t="s">
        <v>457</v>
      </c>
      <c r="F183" s="396" t="s">
        <v>458</v>
      </c>
      <c r="G183" s="395" t="s">
        <v>987</v>
      </c>
      <c r="H183" s="395" t="s">
        <v>1103</v>
      </c>
      <c r="I183" s="395" t="s">
        <v>1104</v>
      </c>
      <c r="J183" s="395" t="s">
        <v>1105</v>
      </c>
      <c r="K183" s="395" t="s">
        <v>1106</v>
      </c>
      <c r="L183" s="397">
        <v>226.24929597875274</v>
      </c>
      <c r="M183" s="397">
        <v>37</v>
      </c>
      <c r="N183" s="398">
        <v>8371.2239512138513</v>
      </c>
    </row>
    <row r="184" spans="1:14" ht="14.4" customHeight="1" x14ac:dyDescent="0.3">
      <c r="A184" s="393" t="s">
        <v>450</v>
      </c>
      <c r="B184" s="394" t="s">
        <v>452</v>
      </c>
      <c r="C184" s="395" t="s">
        <v>460</v>
      </c>
      <c r="D184" s="396" t="s">
        <v>461</v>
      </c>
      <c r="E184" s="395" t="s">
        <v>457</v>
      </c>
      <c r="F184" s="396" t="s">
        <v>458</v>
      </c>
      <c r="G184" s="395" t="s">
        <v>987</v>
      </c>
      <c r="H184" s="395" t="s">
        <v>1107</v>
      </c>
      <c r="I184" s="395" t="s">
        <v>1108</v>
      </c>
      <c r="J184" s="395" t="s">
        <v>1109</v>
      </c>
      <c r="K184" s="395" t="s">
        <v>1110</v>
      </c>
      <c r="L184" s="397">
        <v>309.92098055276551</v>
      </c>
      <c r="M184" s="397">
        <v>8</v>
      </c>
      <c r="N184" s="398">
        <v>2479.3678444221241</v>
      </c>
    </row>
    <row r="185" spans="1:14" ht="14.4" customHeight="1" x14ac:dyDescent="0.3">
      <c r="A185" s="393" t="s">
        <v>450</v>
      </c>
      <c r="B185" s="394" t="s">
        <v>452</v>
      </c>
      <c r="C185" s="395" t="s">
        <v>460</v>
      </c>
      <c r="D185" s="396" t="s">
        <v>461</v>
      </c>
      <c r="E185" s="395" t="s">
        <v>457</v>
      </c>
      <c r="F185" s="396" t="s">
        <v>458</v>
      </c>
      <c r="G185" s="395" t="s">
        <v>987</v>
      </c>
      <c r="H185" s="395" t="s">
        <v>1111</v>
      </c>
      <c r="I185" s="395" t="s">
        <v>1112</v>
      </c>
      <c r="J185" s="395" t="s">
        <v>1113</v>
      </c>
      <c r="K185" s="395" t="s">
        <v>1114</v>
      </c>
      <c r="L185" s="397">
        <v>164.67</v>
      </c>
      <c r="M185" s="397">
        <v>2</v>
      </c>
      <c r="N185" s="398">
        <v>329.34</v>
      </c>
    </row>
    <row r="186" spans="1:14" ht="14.4" customHeight="1" x14ac:dyDescent="0.3">
      <c r="A186" s="393" t="s">
        <v>450</v>
      </c>
      <c r="B186" s="394" t="s">
        <v>452</v>
      </c>
      <c r="C186" s="395" t="s">
        <v>460</v>
      </c>
      <c r="D186" s="396" t="s">
        <v>461</v>
      </c>
      <c r="E186" s="395" t="s">
        <v>455</v>
      </c>
      <c r="F186" s="396" t="s">
        <v>456</v>
      </c>
      <c r="G186" s="395"/>
      <c r="H186" s="395"/>
      <c r="I186" s="395" t="s">
        <v>1115</v>
      </c>
      <c r="J186" s="395" t="s">
        <v>1116</v>
      </c>
      <c r="K186" s="395"/>
      <c r="L186" s="397">
        <v>3842.04</v>
      </c>
      <c r="M186" s="397">
        <v>2</v>
      </c>
      <c r="N186" s="398">
        <v>7684.08</v>
      </c>
    </row>
    <row r="187" spans="1:14" ht="14.4" customHeight="1" x14ac:dyDescent="0.3">
      <c r="A187" s="393" t="s">
        <v>450</v>
      </c>
      <c r="B187" s="394" t="s">
        <v>452</v>
      </c>
      <c r="C187" s="395" t="s">
        <v>464</v>
      </c>
      <c r="D187" s="396" t="s">
        <v>465</v>
      </c>
      <c r="E187" s="395" t="s">
        <v>453</v>
      </c>
      <c r="F187" s="396" t="s">
        <v>454</v>
      </c>
      <c r="G187" s="395"/>
      <c r="H187" s="395" t="s">
        <v>474</v>
      </c>
      <c r="I187" s="395" t="s">
        <v>475</v>
      </c>
      <c r="J187" s="395" t="s">
        <v>476</v>
      </c>
      <c r="K187" s="395"/>
      <c r="L187" s="397">
        <v>79.079968134862</v>
      </c>
      <c r="M187" s="397">
        <v>50</v>
      </c>
      <c r="N187" s="398">
        <v>3953.9984067431001</v>
      </c>
    </row>
    <row r="188" spans="1:14" ht="14.4" customHeight="1" x14ac:dyDescent="0.3">
      <c r="A188" s="393" t="s">
        <v>450</v>
      </c>
      <c r="B188" s="394" t="s">
        <v>452</v>
      </c>
      <c r="C188" s="395" t="s">
        <v>464</v>
      </c>
      <c r="D188" s="396" t="s">
        <v>465</v>
      </c>
      <c r="E188" s="395" t="s">
        <v>453</v>
      </c>
      <c r="F188" s="396" t="s">
        <v>454</v>
      </c>
      <c r="G188" s="395"/>
      <c r="H188" s="395" t="s">
        <v>1117</v>
      </c>
      <c r="I188" s="395" t="s">
        <v>1118</v>
      </c>
      <c r="J188" s="395" t="s">
        <v>491</v>
      </c>
      <c r="K188" s="395" t="s">
        <v>1119</v>
      </c>
      <c r="L188" s="397">
        <v>171.91993251775801</v>
      </c>
      <c r="M188" s="397">
        <v>2</v>
      </c>
      <c r="N188" s="398">
        <v>343.83986503551603</v>
      </c>
    </row>
    <row r="189" spans="1:14" ht="14.4" customHeight="1" x14ac:dyDescent="0.3">
      <c r="A189" s="393" t="s">
        <v>450</v>
      </c>
      <c r="B189" s="394" t="s">
        <v>452</v>
      </c>
      <c r="C189" s="395" t="s">
        <v>464</v>
      </c>
      <c r="D189" s="396" t="s">
        <v>465</v>
      </c>
      <c r="E189" s="395" t="s">
        <v>453</v>
      </c>
      <c r="F189" s="396" t="s">
        <v>454</v>
      </c>
      <c r="G189" s="395"/>
      <c r="H189" s="395" t="s">
        <v>485</v>
      </c>
      <c r="I189" s="395" t="s">
        <v>486</v>
      </c>
      <c r="J189" s="395" t="s">
        <v>487</v>
      </c>
      <c r="K189" s="395" t="s">
        <v>488</v>
      </c>
      <c r="L189" s="397">
        <v>108.27</v>
      </c>
      <c r="M189" s="397">
        <v>3</v>
      </c>
      <c r="N189" s="398">
        <v>324.81</v>
      </c>
    </row>
    <row r="190" spans="1:14" ht="14.4" customHeight="1" x14ac:dyDescent="0.3">
      <c r="A190" s="393" t="s">
        <v>450</v>
      </c>
      <c r="B190" s="394" t="s">
        <v>452</v>
      </c>
      <c r="C190" s="395" t="s">
        <v>464</v>
      </c>
      <c r="D190" s="396" t="s">
        <v>465</v>
      </c>
      <c r="E190" s="395" t="s">
        <v>453</v>
      </c>
      <c r="F190" s="396" t="s">
        <v>454</v>
      </c>
      <c r="G190" s="395" t="s">
        <v>497</v>
      </c>
      <c r="H190" s="395" t="s">
        <v>498</v>
      </c>
      <c r="I190" s="395" t="s">
        <v>498</v>
      </c>
      <c r="J190" s="395" t="s">
        <v>499</v>
      </c>
      <c r="K190" s="395" t="s">
        <v>500</v>
      </c>
      <c r="L190" s="397">
        <v>259.44089633860102</v>
      </c>
      <c r="M190" s="397">
        <v>6</v>
      </c>
      <c r="N190" s="398">
        <v>1556.645378031606</v>
      </c>
    </row>
    <row r="191" spans="1:14" ht="14.4" customHeight="1" x14ac:dyDescent="0.3">
      <c r="A191" s="393" t="s">
        <v>450</v>
      </c>
      <c r="B191" s="394" t="s">
        <v>452</v>
      </c>
      <c r="C191" s="395" t="s">
        <v>464</v>
      </c>
      <c r="D191" s="396" t="s">
        <v>465</v>
      </c>
      <c r="E191" s="395" t="s">
        <v>453</v>
      </c>
      <c r="F191" s="396" t="s">
        <v>454</v>
      </c>
      <c r="G191" s="395" t="s">
        <v>497</v>
      </c>
      <c r="H191" s="395" t="s">
        <v>501</v>
      </c>
      <c r="I191" s="395" t="s">
        <v>501</v>
      </c>
      <c r="J191" s="395" t="s">
        <v>502</v>
      </c>
      <c r="K191" s="395" t="s">
        <v>503</v>
      </c>
      <c r="L191" s="397">
        <v>181.59</v>
      </c>
      <c r="M191" s="397">
        <v>1</v>
      </c>
      <c r="N191" s="398">
        <v>181.59</v>
      </c>
    </row>
    <row r="192" spans="1:14" ht="14.4" customHeight="1" x14ac:dyDescent="0.3">
      <c r="A192" s="393" t="s">
        <v>450</v>
      </c>
      <c r="B192" s="394" t="s">
        <v>452</v>
      </c>
      <c r="C192" s="395" t="s">
        <v>464</v>
      </c>
      <c r="D192" s="396" t="s">
        <v>465</v>
      </c>
      <c r="E192" s="395" t="s">
        <v>453</v>
      </c>
      <c r="F192" s="396" t="s">
        <v>454</v>
      </c>
      <c r="G192" s="395" t="s">
        <v>497</v>
      </c>
      <c r="H192" s="395" t="s">
        <v>508</v>
      </c>
      <c r="I192" s="395" t="s">
        <v>508</v>
      </c>
      <c r="J192" s="395" t="s">
        <v>499</v>
      </c>
      <c r="K192" s="395" t="s">
        <v>509</v>
      </c>
      <c r="L192" s="397">
        <v>145.94</v>
      </c>
      <c r="M192" s="397">
        <v>3</v>
      </c>
      <c r="N192" s="398">
        <v>437.82</v>
      </c>
    </row>
    <row r="193" spans="1:14" ht="14.4" customHeight="1" x14ac:dyDescent="0.3">
      <c r="A193" s="393" t="s">
        <v>450</v>
      </c>
      <c r="B193" s="394" t="s">
        <v>452</v>
      </c>
      <c r="C193" s="395" t="s">
        <v>464</v>
      </c>
      <c r="D193" s="396" t="s">
        <v>465</v>
      </c>
      <c r="E193" s="395" t="s">
        <v>453</v>
      </c>
      <c r="F193" s="396" t="s">
        <v>454</v>
      </c>
      <c r="G193" s="395" t="s">
        <v>497</v>
      </c>
      <c r="H193" s="395" t="s">
        <v>512</v>
      </c>
      <c r="I193" s="395" t="s">
        <v>513</v>
      </c>
      <c r="J193" s="395" t="s">
        <v>514</v>
      </c>
      <c r="K193" s="395" t="s">
        <v>515</v>
      </c>
      <c r="L193" s="397">
        <v>53.650097664148298</v>
      </c>
      <c r="M193" s="397">
        <v>2</v>
      </c>
      <c r="N193" s="398">
        <v>107.3001953282966</v>
      </c>
    </row>
    <row r="194" spans="1:14" ht="14.4" customHeight="1" x14ac:dyDescent="0.3">
      <c r="A194" s="393" t="s">
        <v>450</v>
      </c>
      <c r="B194" s="394" t="s">
        <v>452</v>
      </c>
      <c r="C194" s="395" t="s">
        <v>464</v>
      </c>
      <c r="D194" s="396" t="s">
        <v>465</v>
      </c>
      <c r="E194" s="395" t="s">
        <v>453</v>
      </c>
      <c r="F194" s="396" t="s">
        <v>454</v>
      </c>
      <c r="G194" s="395" t="s">
        <v>497</v>
      </c>
      <c r="H194" s="395" t="s">
        <v>520</v>
      </c>
      <c r="I194" s="395" t="s">
        <v>521</v>
      </c>
      <c r="J194" s="395" t="s">
        <v>522</v>
      </c>
      <c r="K194" s="395" t="s">
        <v>523</v>
      </c>
      <c r="L194" s="397">
        <v>93.89</v>
      </c>
      <c r="M194" s="397">
        <v>6</v>
      </c>
      <c r="N194" s="398">
        <v>563.34</v>
      </c>
    </row>
    <row r="195" spans="1:14" ht="14.4" customHeight="1" x14ac:dyDescent="0.3">
      <c r="A195" s="393" t="s">
        <v>450</v>
      </c>
      <c r="B195" s="394" t="s">
        <v>452</v>
      </c>
      <c r="C195" s="395" t="s">
        <v>464</v>
      </c>
      <c r="D195" s="396" t="s">
        <v>465</v>
      </c>
      <c r="E195" s="395" t="s">
        <v>453</v>
      </c>
      <c r="F195" s="396" t="s">
        <v>454</v>
      </c>
      <c r="G195" s="395" t="s">
        <v>497</v>
      </c>
      <c r="H195" s="395" t="s">
        <v>524</v>
      </c>
      <c r="I195" s="395" t="s">
        <v>525</v>
      </c>
      <c r="J195" s="395" t="s">
        <v>522</v>
      </c>
      <c r="K195" s="395" t="s">
        <v>526</v>
      </c>
      <c r="L195" s="397">
        <v>98.684622867886645</v>
      </c>
      <c r="M195" s="397">
        <v>20</v>
      </c>
      <c r="N195" s="398">
        <v>1973.6924573577328</v>
      </c>
    </row>
    <row r="196" spans="1:14" ht="14.4" customHeight="1" x14ac:dyDescent="0.3">
      <c r="A196" s="393" t="s">
        <v>450</v>
      </c>
      <c r="B196" s="394" t="s">
        <v>452</v>
      </c>
      <c r="C196" s="395" t="s">
        <v>464</v>
      </c>
      <c r="D196" s="396" t="s">
        <v>465</v>
      </c>
      <c r="E196" s="395" t="s">
        <v>453</v>
      </c>
      <c r="F196" s="396" t="s">
        <v>454</v>
      </c>
      <c r="G196" s="395" t="s">
        <v>497</v>
      </c>
      <c r="H196" s="395" t="s">
        <v>527</v>
      </c>
      <c r="I196" s="395" t="s">
        <v>528</v>
      </c>
      <c r="J196" s="395" t="s">
        <v>529</v>
      </c>
      <c r="K196" s="395" t="s">
        <v>530</v>
      </c>
      <c r="L196" s="397">
        <v>164.76215238700158</v>
      </c>
      <c r="M196" s="397">
        <v>26</v>
      </c>
      <c r="N196" s="398">
        <v>4283.8159620620409</v>
      </c>
    </row>
    <row r="197" spans="1:14" ht="14.4" customHeight="1" x14ac:dyDescent="0.3">
      <c r="A197" s="393" t="s">
        <v>450</v>
      </c>
      <c r="B197" s="394" t="s">
        <v>452</v>
      </c>
      <c r="C197" s="395" t="s">
        <v>464</v>
      </c>
      <c r="D197" s="396" t="s">
        <v>465</v>
      </c>
      <c r="E197" s="395" t="s">
        <v>453</v>
      </c>
      <c r="F197" s="396" t="s">
        <v>454</v>
      </c>
      <c r="G197" s="395" t="s">
        <v>497</v>
      </c>
      <c r="H197" s="395" t="s">
        <v>531</v>
      </c>
      <c r="I197" s="395" t="s">
        <v>532</v>
      </c>
      <c r="J197" s="395" t="s">
        <v>533</v>
      </c>
      <c r="K197" s="395" t="s">
        <v>534</v>
      </c>
      <c r="L197" s="397">
        <v>63.38000000000001</v>
      </c>
      <c r="M197" s="397">
        <v>10</v>
      </c>
      <c r="N197" s="398">
        <v>633.80000000000007</v>
      </c>
    </row>
    <row r="198" spans="1:14" ht="14.4" customHeight="1" x14ac:dyDescent="0.3">
      <c r="A198" s="393" t="s">
        <v>450</v>
      </c>
      <c r="B198" s="394" t="s">
        <v>452</v>
      </c>
      <c r="C198" s="395" t="s">
        <v>464</v>
      </c>
      <c r="D198" s="396" t="s">
        <v>465</v>
      </c>
      <c r="E198" s="395" t="s">
        <v>453</v>
      </c>
      <c r="F198" s="396" t="s">
        <v>454</v>
      </c>
      <c r="G198" s="395" t="s">
        <v>497</v>
      </c>
      <c r="H198" s="395" t="s">
        <v>543</v>
      </c>
      <c r="I198" s="395" t="s">
        <v>544</v>
      </c>
      <c r="J198" s="395" t="s">
        <v>545</v>
      </c>
      <c r="K198" s="395" t="s">
        <v>546</v>
      </c>
      <c r="L198" s="397">
        <v>27.420000000000005</v>
      </c>
      <c r="M198" s="397">
        <v>6</v>
      </c>
      <c r="N198" s="398">
        <v>164.52000000000004</v>
      </c>
    </row>
    <row r="199" spans="1:14" ht="14.4" customHeight="1" x14ac:dyDescent="0.3">
      <c r="A199" s="393" t="s">
        <v>450</v>
      </c>
      <c r="B199" s="394" t="s">
        <v>452</v>
      </c>
      <c r="C199" s="395" t="s">
        <v>464</v>
      </c>
      <c r="D199" s="396" t="s">
        <v>465</v>
      </c>
      <c r="E199" s="395" t="s">
        <v>453</v>
      </c>
      <c r="F199" s="396" t="s">
        <v>454</v>
      </c>
      <c r="G199" s="395" t="s">
        <v>497</v>
      </c>
      <c r="H199" s="395" t="s">
        <v>557</v>
      </c>
      <c r="I199" s="395" t="s">
        <v>558</v>
      </c>
      <c r="J199" s="395" t="s">
        <v>559</v>
      </c>
      <c r="K199" s="395" t="s">
        <v>560</v>
      </c>
      <c r="L199" s="397">
        <v>59.199955962250101</v>
      </c>
      <c r="M199" s="397">
        <v>4</v>
      </c>
      <c r="N199" s="398">
        <v>236.7998238490004</v>
      </c>
    </row>
    <row r="200" spans="1:14" ht="14.4" customHeight="1" x14ac:dyDescent="0.3">
      <c r="A200" s="393" t="s">
        <v>450</v>
      </c>
      <c r="B200" s="394" t="s">
        <v>452</v>
      </c>
      <c r="C200" s="395" t="s">
        <v>464</v>
      </c>
      <c r="D200" s="396" t="s">
        <v>465</v>
      </c>
      <c r="E200" s="395" t="s">
        <v>453</v>
      </c>
      <c r="F200" s="396" t="s">
        <v>454</v>
      </c>
      <c r="G200" s="395" t="s">
        <v>497</v>
      </c>
      <c r="H200" s="395" t="s">
        <v>561</v>
      </c>
      <c r="I200" s="395" t="s">
        <v>562</v>
      </c>
      <c r="J200" s="395" t="s">
        <v>563</v>
      </c>
      <c r="K200" s="395" t="s">
        <v>564</v>
      </c>
      <c r="L200" s="397">
        <v>60.350005479604832</v>
      </c>
      <c r="M200" s="397">
        <v>40</v>
      </c>
      <c r="N200" s="398">
        <v>2414.0002191841932</v>
      </c>
    </row>
    <row r="201" spans="1:14" ht="14.4" customHeight="1" x14ac:dyDescent="0.3">
      <c r="A201" s="393" t="s">
        <v>450</v>
      </c>
      <c r="B201" s="394" t="s">
        <v>452</v>
      </c>
      <c r="C201" s="395" t="s">
        <v>464</v>
      </c>
      <c r="D201" s="396" t="s">
        <v>465</v>
      </c>
      <c r="E201" s="395" t="s">
        <v>453</v>
      </c>
      <c r="F201" s="396" t="s">
        <v>454</v>
      </c>
      <c r="G201" s="395" t="s">
        <v>497</v>
      </c>
      <c r="H201" s="395" t="s">
        <v>1120</v>
      </c>
      <c r="I201" s="395" t="s">
        <v>1121</v>
      </c>
      <c r="J201" s="395" t="s">
        <v>689</v>
      </c>
      <c r="K201" s="395" t="s">
        <v>1122</v>
      </c>
      <c r="L201" s="397">
        <v>43.23</v>
      </c>
      <c r="M201" s="397">
        <v>6</v>
      </c>
      <c r="N201" s="398">
        <v>259.38</v>
      </c>
    </row>
    <row r="202" spans="1:14" ht="14.4" customHeight="1" x14ac:dyDescent="0.3">
      <c r="A202" s="393" t="s">
        <v>450</v>
      </c>
      <c r="B202" s="394" t="s">
        <v>452</v>
      </c>
      <c r="C202" s="395" t="s">
        <v>464</v>
      </c>
      <c r="D202" s="396" t="s">
        <v>465</v>
      </c>
      <c r="E202" s="395" t="s">
        <v>453</v>
      </c>
      <c r="F202" s="396" t="s">
        <v>454</v>
      </c>
      <c r="G202" s="395" t="s">
        <v>497</v>
      </c>
      <c r="H202" s="395" t="s">
        <v>569</v>
      </c>
      <c r="I202" s="395" t="s">
        <v>570</v>
      </c>
      <c r="J202" s="395" t="s">
        <v>571</v>
      </c>
      <c r="K202" s="395" t="s">
        <v>572</v>
      </c>
      <c r="L202" s="397">
        <v>260</v>
      </c>
      <c r="M202" s="397">
        <v>4</v>
      </c>
      <c r="N202" s="398">
        <v>1040</v>
      </c>
    </row>
    <row r="203" spans="1:14" ht="14.4" customHeight="1" x14ac:dyDescent="0.3">
      <c r="A203" s="393" t="s">
        <v>450</v>
      </c>
      <c r="B203" s="394" t="s">
        <v>452</v>
      </c>
      <c r="C203" s="395" t="s">
        <v>464</v>
      </c>
      <c r="D203" s="396" t="s">
        <v>465</v>
      </c>
      <c r="E203" s="395" t="s">
        <v>453</v>
      </c>
      <c r="F203" s="396" t="s">
        <v>454</v>
      </c>
      <c r="G203" s="395" t="s">
        <v>497</v>
      </c>
      <c r="H203" s="395" t="s">
        <v>1123</v>
      </c>
      <c r="I203" s="395" t="s">
        <v>1124</v>
      </c>
      <c r="J203" s="395" t="s">
        <v>1125</v>
      </c>
      <c r="K203" s="395" t="s">
        <v>1126</v>
      </c>
      <c r="L203" s="397">
        <v>295.26</v>
      </c>
      <c r="M203" s="397">
        <v>3</v>
      </c>
      <c r="N203" s="398">
        <v>885.78</v>
      </c>
    </row>
    <row r="204" spans="1:14" ht="14.4" customHeight="1" x14ac:dyDescent="0.3">
      <c r="A204" s="393" t="s">
        <v>450</v>
      </c>
      <c r="B204" s="394" t="s">
        <v>452</v>
      </c>
      <c r="C204" s="395" t="s">
        <v>464</v>
      </c>
      <c r="D204" s="396" t="s">
        <v>465</v>
      </c>
      <c r="E204" s="395" t="s">
        <v>453</v>
      </c>
      <c r="F204" s="396" t="s">
        <v>454</v>
      </c>
      <c r="G204" s="395" t="s">
        <v>497</v>
      </c>
      <c r="H204" s="395" t="s">
        <v>581</v>
      </c>
      <c r="I204" s="395" t="s">
        <v>581</v>
      </c>
      <c r="J204" s="395" t="s">
        <v>582</v>
      </c>
      <c r="K204" s="395" t="s">
        <v>583</v>
      </c>
      <c r="L204" s="397">
        <v>38.018888888888888</v>
      </c>
      <c r="M204" s="397">
        <v>90</v>
      </c>
      <c r="N204" s="398">
        <v>3421.7</v>
      </c>
    </row>
    <row r="205" spans="1:14" ht="14.4" customHeight="1" x14ac:dyDescent="0.3">
      <c r="A205" s="393" t="s">
        <v>450</v>
      </c>
      <c r="B205" s="394" t="s">
        <v>452</v>
      </c>
      <c r="C205" s="395" t="s">
        <v>464</v>
      </c>
      <c r="D205" s="396" t="s">
        <v>465</v>
      </c>
      <c r="E205" s="395" t="s">
        <v>453</v>
      </c>
      <c r="F205" s="396" t="s">
        <v>454</v>
      </c>
      <c r="G205" s="395" t="s">
        <v>497</v>
      </c>
      <c r="H205" s="395" t="s">
        <v>588</v>
      </c>
      <c r="I205" s="395" t="s">
        <v>589</v>
      </c>
      <c r="J205" s="395" t="s">
        <v>586</v>
      </c>
      <c r="K205" s="395" t="s">
        <v>590</v>
      </c>
      <c r="L205" s="397">
        <v>357.28208740043016</v>
      </c>
      <c r="M205" s="397">
        <v>6</v>
      </c>
      <c r="N205" s="398">
        <v>2143.6925244025811</v>
      </c>
    </row>
    <row r="206" spans="1:14" ht="14.4" customHeight="1" x14ac:dyDescent="0.3">
      <c r="A206" s="393" t="s">
        <v>450</v>
      </c>
      <c r="B206" s="394" t="s">
        <v>452</v>
      </c>
      <c r="C206" s="395" t="s">
        <v>464</v>
      </c>
      <c r="D206" s="396" t="s">
        <v>465</v>
      </c>
      <c r="E206" s="395" t="s">
        <v>453</v>
      </c>
      <c r="F206" s="396" t="s">
        <v>454</v>
      </c>
      <c r="G206" s="395" t="s">
        <v>497</v>
      </c>
      <c r="H206" s="395" t="s">
        <v>591</v>
      </c>
      <c r="I206" s="395" t="s">
        <v>592</v>
      </c>
      <c r="J206" s="395" t="s">
        <v>593</v>
      </c>
      <c r="K206" s="395" t="s">
        <v>594</v>
      </c>
      <c r="L206" s="397">
        <v>126.032083314548</v>
      </c>
      <c r="M206" s="397">
        <v>3</v>
      </c>
      <c r="N206" s="398">
        <v>378.09624994364401</v>
      </c>
    </row>
    <row r="207" spans="1:14" ht="14.4" customHeight="1" x14ac:dyDescent="0.3">
      <c r="A207" s="393" t="s">
        <v>450</v>
      </c>
      <c r="B207" s="394" t="s">
        <v>452</v>
      </c>
      <c r="C207" s="395" t="s">
        <v>464</v>
      </c>
      <c r="D207" s="396" t="s">
        <v>465</v>
      </c>
      <c r="E207" s="395" t="s">
        <v>453</v>
      </c>
      <c r="F207" s="396" t="s">
        <v>454</v>
      </c>
      <c r="G207" s="395" t="s">
        <v>497</v>
      </c>
      <c r="H207" s="395" t="s">
        <v>595</v>
      </c>
      <c r="I207" s="395" t="s">
        <v>596</v>
      </c>
      <c r="J207" s="395" t="s">
        <v>597</v>
      </c>
      <c r="K207" s="395" t="s">
        <v>598</v>
      </c>
      <c r="L207" s="397">
        <v>55.576666666666661</v>
      </c>
      <c r="M207" s="397">
        <v>3</v>
      </c>
      <c r="N207" s="398">
        <v>166.73</v>
      </c>
    </row>
    <row r="208" spans="1:14" ht="14.4" customHeight="1" x14ac:dyDescent="0.3">
      <c r="A208" s="393" t="s">
        <v>450</v>
      </c>
      <c r="B208" s="394" t="s">
        <v>452</v>
      </c>
      <c r="C208" s="395" t="s">
        <v>464</v>
      </c>
      <c r="D208" s="396" t="s">
        <v>465</v>
      </c>
      <c r="E208" s="395" t="s">
        <v>453</v>
      </c>
      <c r="F208" s="396" t="s">
        <v>454</v>
      </c>
      <c r="G208" s="395" t="s">
        <v>497</v>
      </c>
      <c r="H208" s="395" t="s">
        <v>624</v>
      </c>
      <c r="I208" s="395" t="s">
        <v>625</v>
      </c>
      <c r="J208" s="395" t="s">
        <v>626</v>
      </c>
      <c r="K208" s="395" t="s">
        <v>627</v>
      </c>
      <c r="L208" s="397">
        <v>57.979507992296597</v>
      </c>
      <c r="M208" s="397">
        <v>3</v>
      </c>
      <c r="N208" s="398">
        <v>173.9385239768898</v>
      </c>
    </row>
    <row r="209" spans="1:14" ht="14.4" customHeight="1" x14ac:dyDescent="0.3">
      <c r="A209" s="393" t="s">
        <v>450</v>
      </c>
      <c r="B209" s="394" t="s">
        <v>452</v>
      </c>
      <c r="C209" s="395" t="s">
        <v>464</v>
      </c>
      <c r="D209" s="396" t="s">
        <v>465</v>
      </c>
      <c r="E209" s="395" t="s">
        <v>453</v>
      </c>
      <c r="F209" s="396" t="s">
        <v>454</v>
      </c>
      <c r="G209" s="395" t="s">
        <v>497</v>
      </c>
      <c r="H209" s="395" t="s">
        <v>628</v>
      </c>
      <c r="I209" s="395" t="s">
        <v>629</v>
      </c>
      <c r="J209" s="395" t="s">
        <v>630</v>
      </c>
      <c r="K209" s="395" t="s">
        <v>631</v>
      </c>
      <c r="L209" s="397">
        <v>57.989817516184395</v>
      </c>
      <c r="M209" s="397">
        <v>3</v>
      </c>
      <c r="N209" s="398">
        <v>173.96945254855319</v>
      </c>
    </row>
    <row r="210" spans="1:14" ht="14.4" customHeight="1" x14ac:dyDescent="0.3">
      <c r="A210" s="393" t="s">
        <v>450</v>
      </c>
      <c r="B210" s="394" t="s">
        <v>452</v>
      </c>
      <c r="C210" s="395" t="s">
        <v>464</v>
      </c>
      <c r="D210" s="396" t="s">
        <v>465</v>
      </c>
      <c r="E210" s="395" t="s">
        <v>453</v>
      </c>
      <c r="F210" s="396" t="s">
        <v>454</v>
      </c>
      <c r="G210" s="395" t="s">
        <v>497</v>
      </c>
      <c r="H210" s="395" t="s">
        <v>640</v>
      </c>
      <c r="I210" s="395" t="s">
        <v>641</v>
      </c>
      <c r="J210" s="395" t="s">
        <v>642</v>
      </c>
      <c r="K210" s="395"/>
      <c r="L210" s="397">
        <v>183.36073251011624</v>
      </c>
      <c r="M210" s="397">
        <v>8</v>
      </c>
      <c r="N210" s="398">
        <v>1466.8858600809299</v>
      </c>
    </row>
    <row r="211" spans="1:14" ht="14.4" customHeight="1" x14ac:dyDescent="0.3">
      <c r="A211" s="393" t="s">
        <v>450</v>
      </c>
      <c r="B211" s="394" t="s">
        <v>452</v>
      </c>
      <c r="C211" s="395" t="s">
        <v>464</v>
      </c>
      <c r="D211" s="396" t="s">
        <v>465</v>
      </c>
      <c r="E211" s="395" t="s">
        <v>453</v>
      </c>
      <c r="F211" s="396" t="s">
        <v>454</v>
      </c>
      <c r="G211" s="395" t="s">
        <v>497</v>
      </c>
      <c r="H211" s="395" t="s">
        <v>663</v>
      </c>
      <c r="I211" s="395" t="s">
        <v>664</v>
      </c>
      <c r="J211" s="395" t="s">
        <v>665</v>
      </c>
      <c r="K211" s="395" t="s">
        <v>666</v>
      </c>
      <c r="L211" s="397">
        <v>63.15</v>
      </c>
      <c r="M211" s="397">
        <v>6</v>
      </c>
      <c r="N211" s="398">
        <v>378.9</v>
      </c>
    </row>
    <row r="212" spans="1:14" ht="14.4" customHeight="1" x14ac:dyDescent="0.3">
      <c r="A212" s="393" t="s">
        <v>450</v>
      </c>
      <c r="B212" s="394" t="s">
        <v>452</v>
      </c>
      <c r="C212" s="395" t="s">
        <v>464</v>
      </c>
      <c r="D212" s="396" t="s">
        <v>465</v>
      </c>
      <c r="E212" s="395" t="s">
        <v>453</v>
      </c>
      <c r="F212" s="396" t="s">
        <v>454</v>
      </c>
      <c r="G212" s="395" t="s">
        <v>497</v>
      </c>
      <c r="H212" s="395" t="s">
        <v>675</v>
      </c>
      <c r="I212" s="395" t="s">
        <v>676</v>
      </c>
      <c r="J212" s="395" t="s">
        <v>677</v>
      </c>
      <c r="K212" s="395" t="s">
        <v>678</v>
      </c>
      <c r="L212" s="397">
        <v>121.46833333333335</v>
      </c>
      <c r="M212" s="397">
        <v>12</v>
      </c>
      <c r="N212" s="398">
        <v>1457.6200000000001</v>
      </c>
    </row>
    <row r="213" spans="1:14" ht="14.4" customHeight="1" x14ac:dyDescent="0.3">
      <c r="A213" s="393" t="s">
        <v>450</v>
      </c>
      <c r="B213" s="394" t="s">
        <v>452</v>
      </c>
      <c r="C213" s="395" t="s">
        <v>464</v>
      </c>
      <c r="D213" s="396" t="s">
        <v>465</v>
      </c>
      <c r="E213" s="395" t="s">
        <v>453</v>
      </c>
      <c r="F213" s="396" t="s">
        <v>454</v>
      </c>
      <c r="G213" s="395" t="s">
        <v>497</v>
      </c>
      <c r="H213" s="395" t="s">
        <v>687</v>
      </c>
      <c r="I213" s="395" t="s">
        <v>688</v>
      </c>
      <c r="J213" s="395" t="s">
        <v>689</v>
      </c>
      <c r="K213" s="395" t="s">
        <v>690</v>
      </c>
      <c r="L213" s="397">
        <v>46.779999999999951</v>
      </c>
      <c r="M213" s="397">
        <v>20</v>
      </c>
      <c r="N213" s="398">
        <v>935.599999999999</v>
      </c>
    </row>
    <row r="214" spans="1:14" ht="14.4" customHeight="1" x14ac:dyDescent="0.3">
      <c r="A214" s="393" t="s">
        <v>450</v>
      </c>
      <c r="B214" s="394" t="s">
        <v>452</v>
      </c>
      <c r="C214" s="395" t="s">
        <v>464</v>
      </c>
      <c r="D214" s="396" t="s">
        <v>465</v>
      </c>
      <c r="E214" s="395" t="s">
        <v>453</v>
      </c>
      <c r="F214" s="396" t="s">
        <v>454</v>
      </c>
      <c r="G214" s="395" t="s">
        <v>497</v>
      </c>
      <c r="H214" s="395" t="s">
        <v>1127</v>
      </c>
      <c r="I214" s="395" t="s">
        <v>1128</v>
      </c>
      <c r="J214" s="395" t="s">
        <v>1129</v>
      </c>
      <c r="K214" s="395" t="s">
        <v>1130</v>
      </c>
      <c r="L214" s="397">
        <v>47.359250009897501</v>
      </c>
      <c r="M214" s="397">
        <v>10</v>
      </c>
      <c r="N214" s="398">
        <v>473.59250009897499</v>
      </c>
    </row>
    <row r="215" spans="1:14" ht="14.4" customHeight="1" x14ac:dyDescent="0.3">
      <c r="A215" s="393" t="s">
        <v>450</v>
      </c>
      <c r="B215" s="394" t="s">
        <v>452</v>
      </c>
      <c r="C215" s="395" t="s">
        <v>464</v>
      </c>
      <c r="D215" s="396" t="s">
        <v>465</v>
      </c>
      <c r="E215" s="395" t="s">
        <v>453</v>
      </c>
      <c r="F215" s="396" t="s">
        <v>454</v>
      </c>
      <c r="G215" s="395" t="s">
        <v>497</v>
      </c>
      <c r="H215" s="395" t="s">
        <v>691</v>
      </c>
      <c r="I215" s="395" t="s">
        <v>691</v>
      </c>
      <c r="J215" s="395" t="s">
        <v>567</v>
      </c>
      <c r="K215" s="395" t="s">
        <v>692</v>
      </c>
      <c r="L215" s="397">
        <v>106.98</v>
      </c>
      <c r="M215" s="397">
        <v>2</v>
      </c>
      <c r="N215" s="398">
        <v>213.96</v>
      </c>
    </row>
    <row r="216" spans="1:14" ht="14.4" customHeight="1" x14ac:dyDescent="0.3">
      <c r="A216" s="393" t="s">
        <v>450</v>
      </c>
      <c r="B216" s="394" t="s">
        <v>452</v>
      </c>
      <c r="C216" s="395" t="s">
        <v>464</v>
      </c>
      <c r="D216" s="396" t="s">
        <v>465</v>
      </c>
      <c r="E216" s="395" t="s">
        <v>453</v>
      </c>
      <c r="F216" s="396" t="s">
        <v>454</v>
      </c>
      <c r="G216" s="395" t="s">
        <v>497</v>
      </c>
      <c r="H216" s="395" t="s">
        <v>700</v>
      </c>
      <c r="I216" s="395" t="s">
        <v>701</v>
      </c>
      <c r="J216" s="395" t="s">
        <v>702</v>
      </c>
      <c r="K216" s="395" t="s">
        <v>703</v>
      </c>
      <c r="L216" s="397">
        <v>75.54007385876794</v>
      </c>
      <c r="M216" s="397">
        <v>3</v>
      </c>
      <c r="N216" s="398">
        <v>226.62022157630383</v>
      </c>
    </row>
    <row r="217" spans="1:14" ht="14.4" customHeight="1" x14ac:dyDescent="0.3">
      <c r="A217" s="393" t="s">
        <v>450</v>
      </c>
      <c r="B217" s="394" t="s">
        <v>452</v>
      </c>
      <c r="C217" s="395" t="s">
        <v>464</v>
      </c>
      <c r="D217" s="396" t="s">
        <v>465</v>
      </c>
      <c r="E217" s="395" t="s">
        <v>453</v>
      </c>
      <c r="F217" s="396" t="s">
        <v>454</v>
      </c>
      <c r="G217" s="395" t="s">
        <v>497</v>
      </c>
      <c r="H217" s="395" t="s">
        <v>704</v>
      </c>
      <c r="I217" s="395" t="s">
        <v>705</v>
      </c>
      <c r="J217" s="395" t="s">
        <v>706</v>
      </c>
      <c r="K217" s="395" t="s">
        <v>707</v>
      </c>
      <c r="L217" s="397">
        <v>367.72</v>
      </c>
      <c r="M217" s="397">
        <v>2</v>
      </c>
      <c r="N217" s="398">
        <v>735.44</v>
      </c>
    </row>
    <row r="218" spans="1:14" ht="14.4" customHeight="1" x14ac:dyDescent="0.3">
      <c r="A218" s="393" t="s">
        <v>450</v>
      </c>
      <c r="B218" s="394" t="s">
        <v>452</v>
      </c>
      <c r="C218" s="395" t="s">
        <v>464</v>
      </c>
      <c r="D218" s="396" t="s">
        <v>465</v>
      </c>
      <c r="E218" s="395" t="s">
        <v>453</v>
      </c>
      <c r="F218" s="396" t="s">
        <v>454</v>
      </c>
      <c r="G218" s="395" t="s">
        <v>497</v>
      </c>
      <c r="H218" s="395" t="s">
        <v>732</v>
      </c>
      <c r="I218" s="395" t="s">
        <v>733</v>
      </c>
      <c r="J218" s="395" t="s">
        <v>734</v>
      </c>
      <c r="K218" s="395" t="s">
        <v>735</v>
      </c>
      <c r="L218" s="397">
        <v>110.23510670155201</v>
      </c>
      <c r="M218" s="397">
        <v>40</v>
      </c>
      <c r="N218" s="398">
        <v>4409.4042680620805</v>
      </c>
    </row>
    <row r="219" spans="1:14" ht="14.4" customHeight="1" x14ac:dyDescent="0.3">
      <c r="A219" s="393" t="s">
        <v>450</v>
      </c>
      <c r="B219" s="394" t="s">
        <v>452</v>
      </c>
      <c r="C219" s="395" t="s">
        <v>464</v>
      </c>
      <c r="D219" s="396" t="s">
        <v>465</v>
      </c>
      <c r="E219" s="395" t="s">
        <v>453</v>
      </c>
      <c r="F219" s="396" t="s">
        <v>454</v>
      </c>
      <c r="G219" s="395" t="s">
        <v>497</v>
      </c>
      <c r="H219" s="395" t="s">
        <v>744</v>
      </c>
      <c r="I219" s="395" t="s">
        <v>745</v>
      </c>
      <c r="J219" s="395" t="s">
        <v>746</v>
      </c>
      <c r="K219" s="395" t="s">
        <v>747</v>
      </c>
      <c r="L219" s="397">
        <v>71.059288591447398</v>
      </c>
      <c r="M219" s="397">
        <v>4</v>
      </c>
      <c r="N219" s="398">
        <v>284.23715436578959</v>
      </c>
    </row>
    <row r="220" spans="1:14" ht="14.4" customHeight="1" x14ac:dyDescent="0.3">
      <c r="A220" s="393" t="s">
        <v>450</v>
      </c>
      <c r="B220" s="394" t="s">
        <v>452</v>
      </c>
      <c r="C220" s="395" t="s">
        <v>464</v>
      </c>
      <c r="D220" s="396" t="s">
        <v>465</v>
      </c>
      <c r="E220" s="395" t="s">
        <v>453</v>
      </c>
      <c r="F220" s="396" t="s">
        <v>454</v>
      </c>
      <c r="G220" s="395" t="s">
        <v>497</v>
      </c>
      <c r="H220" s="395" t="s">
        <v>774</v>
      </c>
      <c r="I220" s="395" t="s">
        <v>775</v>
      </c>
      <c r="J220" s="395" t="s">
        <v>776</v>
      </c>
      <c r="K220" s="395" t="s">
        <v>777</v>
      </c>
      <c r="L220" s="397">
        <v>1665.2</v>
      </c>
      <c r="M220" s="397">
        <v>1</v>
      </c>
      <c r="N220" s="398">
        <v>1665.2</v>
      </c>
    </row>
    <row r="221" spans="1:14" ht="14.4" customHeight="1" x14ac:dyDescent="0.3">
      <c r="A221" s="393" t="s">
        <v>450</v>
      </c>
      <c r="B221" s="394" t="s">
        <v>452</v>
      </c>
      <c r="C221" s="395" t="s">
        <v>464</v>
      </c>
      <c r="D221" s="396" t="s">
        <v>465</v>
      </c>
      <c r="E221" s="395" t="s">
        <v>453</v>
      </c>
      <c r="F221" s="396" t="s">
        <v>454</v>
      </c>
      <c r="G221" s="395" t="s">
        <v>497</v>
      </c>
      <c r="H221" s="395" t="s">
        <v>782</v>
      </c>
      <c r="I221" s="395" t="s">
        <v>783</v>
      </c>
      <c r="J221" s="395" t="s">
        <v>784</v>
      </c>
      <c r="K221" s="395" t="s">
        <v>785</v>
      </c>
      <c r="L221" s="397">
        <v>125.91</v>
      </c>
      <c r="M221" s="397">
        <v>2</v>
      </c>
      <c r="N221" s="398">
        <v>251.82</v>
      </c>
    </row>
    <row r="222" spans="1:14" ht="14.4" customHeight="1" x14ac:dyDescent="0.3">
      <c r="A222" s="393" t="s">
        <v>450</v>
      </c>
      <c r="B222" s="394" t="s">
        <v>452</v>
      </c>
      <c r="C222" s="395" t="s">
        <v>464</v>
      </c>
      <c r="D222" s="396" t="s">
        <v>465</v>
      </c>
      <c r="E222" s="395" t="s">
        <v>453</v>
      </c>
      <c r="F222" s="396" t="s">
        <v>454</v>
      </c>
      <c r="G222" s="395" t="s">
        <v>497</v>
      </c>
      <c r="H222" s="395" t="s">
        <v>790</v>
      </c>
      <c r="I222" s="395" t="s">
        <v>791</v>
      </c>
      <c r="J222" s="395" t="s">
        <v>563</v>
      </c>
      <c r="K222" s="395" t="s">
        <v>792</v>
      </c>
      <c r="L222" s="397">
        <v>60.350021918419301</v>
      </c>
      <c r="M222" s="397">
        <v>10</v>
      </c>
      <c r="N222" s="398">
        <v>603.50021918419304</v>
      </c>
    </row>
    <row r="223" spans="1:14" ht="14.4" customHeight="1" x14ac:dyDescent="0.3">
      <c r="A223" s="393" t="s">
        <v>450</v>
      </c>
      <c r="B223" s="394" t="s">
        <v>452</v>
      </c>
      <c r="C223" s="395" t="s">
        <v>464</v>
      </c>
      <c r="D223" s="396" t="s">
        <v>465</v>
      </c>
      <c r="E223" s="395" t="s">
        <v>453</v>
      </c>
      <c r="F223" s="396" t="s">
        <v>454</v>
      </c>
      <c r="G223" s="395" t="s">
        <v>497</v>
      </c>
      <c r="H223" s="395" t="s">
        <v>805</v>
      </c>
      <c r="I223" s="395" t="s">
        <v>806</v>
      </c>
      <c r="J223" s="395" t="s">
        <v>807</v>
      </c>
      <c r="K223" s="395" t="s">
        <v>808</v>
      </c>
      <c r="L223" s="397">
        <v>54.65</v>
      </c>
      <c r="M223" s="397">
        <v>5</v>
      </c>
      <c r="N223" s="398">
        <v>273.25</v>
      </c>
    </row>
    <row r="224" spans="1:14" ht="14.4" customHeight="1" x14ac:dyDescent="0.3">
      <c r="A224" s="393" t="s">
        <v>450</v>
      </c>
      <c r="B224" s="394" t="s">
        <v>452</v>
      </c>
      <c r="C224" s="395" t="s">
        <v>464</v>
      </c>
      <c r="D224" s="396" t="s">
        <v>465</v>
      </c>
      <c r="E224" s="395" t="s">
        <v>453</v>
      </c>
      <c r="F224" s="396" t="s">
        <v>454</v>
      </c>
      <c r="G224" s="395" t="s">
        <v>497</v>
      </c>
      <c r="H224" s="395" t="s">
        <v>820</v>
      </c>
      <c r="I224" s="395" t="s">
        <v>821</v>
      </c>
      <c r="J224" s="395" t="s">
        <v>555</v>
      </c>
      <c r="K224" s="395" t="s">
        <v>822</v>
      </c>
      <c r="L224" s="397">
        <v>148.21</v>
      </c>
      <c r="M224" s="397">
        <v>2</v>
      </c>
      <c r="N224" s="398">
        <v>296.42</v>
      </c>
    </row>
    <row r="225" spans="1:14" ht="14.4" customHeight="1" x14ac:dyDescent="0.3">
      <c r="A225" s="393" t="s">
        <v>450</v>
      </c>
      <c r="B225" s="394" t="s">
        <v>452</v>
      </c>
      <c r="C225" s="395" t="s">
        <v>464</v>
      </c>
      <c r="D225" s="396" t="s">
        <v>465</v>
      </c>
      <c r="E225" s="395" t="s">
        <v>453</v>
      </c>
      <c r="F225" s="396" t="s">
        <v>454</v>
      </c>
      <c r="G225" s="395" t="s">
        <v>497</v>
      </c>
      <c r="H225" s="395" t="s">
        <v>827</v>
      </c>
      <c r="I225" s="395" t="s">
        <v>828</v>
      </c>
      <c r="J225" s="395" t="s">
        <v>829</v>
      </c>
      <c r="K225" s="395" t="s">
        <v>830</v>
      </c>
      <c r="L225" s="397">
        <v>63.088475203621009</v>
      </c>
      <c r="M225" s="397">
        <v>20</v>
      </c>
      <c r="N225" s="398">
        <v>1261.7695040724202</v>
      </c>
    </row>
    <row r="226" spans="1:14" ht="14.4" customHeight="1" x14ac:dyDescent="0.3">
      <c r="A226" s="393" t="s">
        <v>450</v>
      </c>
      <c r="B226" s="394" t="s">
        <v>452</v>
      </c>
      <c r="C226" s="395" t="s">
        <v>464</v>
      </c>
      <c r="D226" s="396" t="s">
        <v>465</v>
      </c>
      <c r="E226" s="395" t="s">
        <v>453</v>
      </c>
      <c r="F226" s="396" t="s">
        <v>454</v>
      </c>
      <c r="G226" s="395" t="s">
        <v>497</v>
      </c>
      <c r="H226" s="395" t="s">
        <v>838</v>
      </c>
      <c r="I226" s="395" t="s">
        <v>839</v>
      </c>
      <c r="J226" s="395" t="s">
        <v>840</v>
      </c>
      <c r="K226" s="395" t="s">
        <v>841</v>
      </c>
      <c r="L226" s="397">
        <v>430.20274778586725</v>
      </c>
      <c r="M226" s="397">
        <v>4</v>
      </c>
      <c r="N226" s="398">
        <v>1720.810991143469</v>
      </c>
    </row>
    <row r="227" spans="1:14" ht="14.4" customHeight="1" x14ac:dyDescent="0.3">
      <c r="A227" s="393" t="s">
        <v>450</v>
      </c>
      <c r="B227" s="394" t="s">
        <v>452</v>
      </c>
      <c r="C227" s="395" t="s">
        <v>464</v>
      </c>
      <c r="D227" s="396" t="s">
        <v>465</v>
      </c>
      <c r="E227" s="395" t="s">
        <v>453</v>
      </c>
      <c r="F227" s="396" t="s">
        <v>454</v>
      </c>
      <c r="G227" s="395" t="s">
        <v>497</v>
      </c>
      <c r="H227" s="395" t="s">
        <v>848</v>
      </c>
      <c r="I227" s="395" t="s">
        <v>849</v>
      </c>
      <c r="J227" s="395" t="s">
        <v>850</v>
      </c>
      <c r="K227" s="395" t="s">
        <v>851</v>
      </c>
      <c r="L227" s="397">
        <v>182.26385285006901</v>
      </c>
      <c r="M227" s="397">
        <v>6</v>
      </c>
      <c r="N227" s="398">
        <v>1093.583117100414</v>
      </c>
    </row>
    <row r="228" spans="1:14" ht="14.4" customHeight="1" x14ac:dyDescent="0.3">
      <c r="A228" s="393" t="s">
        <v>450</v>
      </c>
      <c r="B228" s="394" t="s">
        <v>452</v>
      </c>
      <c r="C228" s="395" t="s">
        <v>464</v>
      </c>
      <c r="D228" s="396" t="s">
        <v>465</v>
      </c>
      <c r="E228" s="395" t="s">
        <v>453</v>
      </c>
      <c r="F228" s="396" t="s">
        <v>454</v>
      </c>
      <c r="G228" s="395" t="s">
        <v>497</v>
      </c>
      <c r="H228" s="395" t="s">
        <v>865</v>
      </c>
      <c r="I228" s="395" t="s">
        <v>866</v>
      </c>
      <c r="J228" s="395" t="s">
        <v>867</v>
      </c>
      <c r="K228" s="395" t="s">
        <v>868</v>
      </c>
      <c r="L228" s="397">
        <v>622.13499999999999</v>
      </c>
      <c r="M228" s="397">
        <v>4</v>
      </c>
      <c r="N228" s="398">
        <v>2488.54</v>
      </c>
    </row>
    <row r="229" spans="1:14" ht="14.4" customHeight="1" x14ac:dyDescent="0.3">
      <c r="A229" s="393" t="s">
        <v>450</v>
      </c>
      <c r="B229" s="394" t="s">
        <v>452</v>
      </c>
      <c r="C229" s="395" t="s">
        <v>464</v>
      </c>
      <c r="D229" s="396" t="s">
        <v>465</v>
      </c>
      <c r="E229" s="395" t="s">
        <v>453</v>
      </c>
      <c r="F229" s="396" t="s">
        <v>454</v>
      </c>
      <c r="G229" s="395" t="s">
        <v>497</v>
      </c>
      <c r="H229" s="395" t="s">
        <v>869</v>
      </c>
      <c r="I229" s="395" t="s">
        <v>870</v>
      </c>
      <c r="J229" s="395" t="s">
        <v>593</v>
      </c>
      <c r="K229" s="395" t="s">
        <v>871</v>
      </c>
      <c r="L229" s="397">
        <v>337.85</v>
      </c>
      <c r="M229" s="397">
        <v>1</v>
      </c>
      <c r="N229" s="398">
        <v>337.85</v>
      </c>
    </row>
    <row r="230" spans="1:14" ht="14.4" customHeight="1" x14ac:dyDescent="0.3">
      <c r="A230" s="393" t="s">
        <v>450</v>
      </c>
      <c r="B230" s="394" t="s">
        <v>452</v>
      </c>
      <c r="C230" s="395" t="s">
        <v>464</v>
      </c>
      <c r="D230" s="396" t="s">
        <v>465</v>
      </c>
      <c r="E230" s="395" t="s">
        <v>453</v>
      </c>
      <c r="F230" s="396" t="s">
        <v>454</v>
      </c>
      <c r="G230" s="395" t="s">
        <v>497</v>
      </c>
      <c r="H230" s="395" t="s">
        <v>872</v>
      </c>
      <c r="I230" s="395" t="s">
        <v>873</v>
      </c>
      <c r="J230" s="395" t="s">
        <v>874</v>
      </c>
      <c r="K230" s="395" t="s">
        <v>875</v>
      </c>
      <c r="L230" s="397">
        <v>47.360003633829102</v>
      </c>
      <c r="M230" s="397">
        <v>10</v>
      </c>
      <c r="N230" s="398">
        <v>473.60003633829103</v>
      </c>
    </row>
    <row r="231" spans="1:14" ht="14.4" customHeight="1" x14ac:dyDescent="0.3">
      <c r="A231" s="393" t="s">
        <v>450</v>
      </c>
      <c r="B231" s="394" t="s">
        <v>452</v>
      </c>
      <c r="C231" s="395" t="s">
        <v>464</v>
      </c>
      <c r="D231" s="396" t="s">
        <v>465</v>
      </c>
      <c r="E231" s="395" t="s">
        <v>453</v>
      </c>
      <c r="F231" s="396" t="s">
        <v>454</v>
      </c>
      <c r="G231" s="395" t="s">
        <v>497</v>
      </c>
      <c r="H231" s="395" t="s">
        <v>876</v>
      </c>
      <c r="I231" s="395" t="s">
        <v>877</v>
      </c>
      <c r="J231" s="395" t="s">
        <v>878</v>
      </c>
      <c r="K231" s="395" t="s">
        <v>879</v>
      </c>
      <c r="L231" s="397">
        <v>49.700813320786999</v>
      </c>
      <c r="M231" s="397">
        <v>10</v>
      </c>
      <c r="N231" s="398">
        <v>497.00813320787</v>
      </c>
    </row>
    <row r="232" spans="1:14" ht="14.4" customHeight="1" x14ac:dyDescent="0.3">
      <c r="A232" s="393" t="s">
        <v>450</v>
      </c>
      <c r="B232" s="394" t="s">
        <v>452</v>
      </c>
      <c r="C232" s="395" t="s">
        <v>464</v>
      </c>
      <c r="D232" s="396" t="s">
        <v>465</v>
      </c>
      <c r="E232" s="395" t="s">
        <v>453</v>
      </c>
      <c r="F232" s="396" t="s">
        <v>454</v>
      </c>
      <c r="G232" s="395" t="s">
        <v>497</v>
      </c>
      <c r="H232" s="395" t="s">
        <v>880</v>
      </c>
      <c r="I232" s="395" t="s">
        <v>881</v>
      </c>
      <c r="J232" s="395" t="s">
        <v>685</v>
      </c>
      <c r="K232" s="395" t="s">
        <v>882</v>
      </c>
      <c r="L232" s="397">
        <v>111.58</v>
      </c>
      <c r="M232" s="397">
        <v>12</v>
      </c>
      <c r="N232" s="398">
        <v>1338.96</v>
      </c>
    </row>
    <row r="233" spans="1:14" ht="14.4" customHeight="1" x14ac:dyDescent="0.3">
      <c r="A233" s="393" t="s">
        <v>450</v>
      </c>
      <c r="B233" s="394" t="s">
        <v>452</v>
      </c>
      <c r="C233" s="395" t="s">
        <v>464</v>
      </c>
      <c r="D233" s="396" t="s">
        <v>465</v>
      </c>
      <c r="E233" s="395" t="s">
        <v>453</v>
      </c>
      <c r="F233" s="396" t="s">
        <v>454</v>
      </c>
      <c r="G233" s="395" t="s">
        <v>497</v>
      </c>
      <c r="H233" s="395" t="s">
        <v>898</v>
      </c>
      <c r="I233" s="395" t="s">
        <v>899</v>
      </c>
      <c r="J233" s="395" t="s">
        <v>900</v>
      </c>
      <c r="K233" s="395" t="s">
        <v>901</v>
      </c>
      <c r="L233" s="397">
        <v>92.806666666666658</v>
      </c>
      <c r="M233" s="397">
        <v>18</v>
      </c>
      <c r="N233" s="398">
        <v>1670.5199999999998</v>
      </c>
    </row>
    <row r="234" spans="1:14" ht="14.4" customHeight="1" x14ac:dyDescent="0.3">
      <c r="A234" s="393" t="s">
        <v>450</v>
      </c>
      <c r="B234" s="394" t="s">
        <v>452</v>
      </c>
      <c r="C234" s="395" t="s">
        <v>464</v>
      </c>
      <c r="D234" s="396" t="s">
        <v>465</v>
      </c>
      <c r="E234" s="395" t="s">
        <v>453</v>
      </c>
      <c r="F234" s="396" t="s">
        <v>454</v>
      </c>
      <c r="G234" s="395" t="s">
        <v>497</v>
      </c>
      <c r="H234" s="395" t="s">
        <v>1131</v>
      </c>
      <c r="I234" s="395" t="s">
        <v>1132</v>
      </c>
      <c r="J234" s="395" t="s">
        <v>1133</v>
      </c>
      <c r="K234" s="395" t="s">
        <v>1134</v>
      </c>
      <c r="L234" s="397">
        <v>107.85</v>
      </c>
      <c r="M234" s="397">
        <v>1</v>
      </c>
      <c r="N234" s="398">
        <v>107.85</v>
      </c>
    </row>
    <row r="235" spans="1:14" ht="14.4" customHeight="1" x14ac:dyDescent="0.3">
      <c r="A235" s="393" t="s">
        <v>450</v>
      </c>
      <c r="B235" s="394" t="s">
        <v>452</v>
      </c>
      <c r="C235" s="395" t="s">
        <v>464</v>
      </c>
      <c r="D235" s="396" t="s">
        <v>465</v>
      </c>
      <c r="E235" s="395" t="s">
        <v>453</v>
      </c>
      <c r="F235" s="396" t="s">
        <v>454</v>
      </c>
      <c r="G235" s="395" t="s">
        <v>497</v>
      </c>
      <c r="H235" s="395" t="s">
        <v>918</v>
      </c>
      <c r="I235" s="395" t="s">
        <v>720</v>
      </c>
      <c r="J235" s="395" t="s">
        <v>919</v>
      </c>
      <c r="K235" s="395"/>
      <c r="L235" s="397">
        <v>265.40623734996717</v>
      </c>
      <c r="M235" s="397">
        <v>5</v>
      </c>
      <c r="N235" s="398">
        <v>1327.0311867498358</v>
      </c>
    </row>
    <row r="236" spans="1:14" ht="14.4" customHeight="1" x14ac:dyDescent="0.3">
      <c r="A236" s="393" t="s">
        <v>450</v>
      </c>
      <c r="B236" s="394" t="s">
        <v>452</v>
      </c>
      <c r="C236" s="395" t="s">
        <v>464</v>
      </c>
      <c r="D236" s="396" t="s">
        <v>465</v>
      </c>
      <c r="E236" s="395" t="s">
        <v>453</v>
      </c>
      <c r="F236" s="396" t="s">
        <v>454</v>
      </c>
      <c r="G236" s="395" t="s">
        <v>497</v>
      </c>
      <c r="H236" s="395" t="s">
        <v>924</v>
      </c>
      <c r="I236" s="395" t="s">
        <v>924</v>
      </c>
      <c r="J236" s="395" t="s">
        <v>925</v>
      </c>
      <c r="K236" s="395" t="s">
        <v>926</v>
      </c>
      <c r="L236" s="397">
        <v>113.62</v>
      </c>
      <c r="M236" s="397">
        <v>20</v>
      </c>
      <c r="N236" s="398">
        <v>2272.4</v>
      </c>
    </row>
    <row r="237" spans="1:14" ht="14.4" customHeight="1" x14ac:dyDescent="0.3">
      <c r="A237" s="393" t="s">
        <v>450</v>
      </c>
      <c r="B237" s="394" t="s">
        <v>452</v>
      </c>
      <c r="C237" s="395" t="s">
        <v>464</v>
      </c>
      <c r="D237" s="396" t="s">
        <v>465</v>
      </c>
      <c r="E237" s="395" t="s">
        <v>453</v>
      </c>
      <c r="F237" s="396" t="s">
        <v>454</v>
      </c>
      <c r="G237" s="395" t="s">
        <v>497</v>
      </c>
      <c r="H237" s="395" t="s">
        <v>938</v>
      </c>
      <c r="I237" s="395" t="s">
        <v>720</v>
      </c>
      <c r="J237" s="395" t="s">
        <v>939</v>
      </c>
      <c r="K237" s="395"/>
      <c r="L237" s="397">
        <v>105.05</v>
      </c>
      <c r="M237" s="397">
        <v>2</v>
      </c>
      <c r="N237" s="398">
        <v>210.1</v>
      </c>
    </row>
    <row r="238" spans="1:14" ht="14.4" customHeight="1" x14ac:dyDescent="0.3">
      <c r="A238" s="393" t="s">
        <v>450</v>
      </c>
      <c r="B238" s="394" t="s">
        <v>452</v>
      </c>
      <c r="C238" s="395" t="s">
        <v>464</v>
      </c>
      <c r="D238" s="396" t="s">
        <v>465</v>
      </c>
      <c r="E238" s="395" t="s">
        <v>453</v>
      </c>
      <c r="F238" s="396" t="s">
        <v>454</v>
      </c>
      <c r="G238" s="395" t="s">
        <v>497</v>
      </c>
      <c r="H238" s="395" t="s">
        <v>944</v>
      </c>
      <c r="I238" s="395" t="s">
        <v>720</v>
      </c>
      <c r="J238" s="395" t="s">
        <v>945</v>
      </c>
      <c r="K238" s="395"/>
      <c r="L238" s="397">
        <v>289.00996881888199</v>
      </c>
      <c r="M238" s="397">
        <v>1</v>
      </c>
      <c r="N238" s="398">
        <v>289.00996881888199</v>
      </c>
    </row>
    <row r="239" spans="1:14" ht="14.4" customHeight="1" x14ac:dyDescent="0.3">
      <c r="A239" s="393" t="s">
        <v>450</v>
      </c>
      <c r="B239" s="394" t="s">
        <v>452</v>
      </c>
      <c r="C239" s="395" t="s">
        <v>464</v>
      </c>
      <c r="D239" s="396" t="s">
        <v>465</v>
      </c>
      <c r="E239" s="395" t="s">
        <v>453</v>
      </c>
      <c r="F239" s="396" t="s">
        <v>454</v>
      </c>
      <c r="G239" s="395" t="s">
        <v>497</v>
      </c>
      <c r="H239" s="395" t="s">
        <v>956</v>
      </c>
      <c r="I239" s="395" t="s">
        <v>957</v>
      </c>
      <c r="J239" s="395" t="s">
        <v>958</v>
      </c>
      <c r="K239" s="395" t="s">
        <v>959</v>
      </c>
      <c r="L239" s="397">
        <v>119.41999999999999</v>
      </c>
      <c r="M239" s="397">
        <v>46</v>
      </c>
      <c r="N239" s="398">
        <v>5493.32</v>
      </c>
    </row>
    <row r="240" spans="1:14" ht="14.4" customHeight="1" x14ac:dyDescent="0.3">
      <c r="A240" s="393" t="s">
        <v>450</v>
      </c>
      <c r="B240" s="394" t="s">
        <v>452</v>
      </c>
      <c r="C240" s="395" t="s">
        <v>464</v>
      </c>
      <c r="D240" s="396" t="s">
        <v>465</v>
      </c>
      <c r="E240" s="395" t="s">
        <v>453</v>
      </c>
      <c r="F240" s="396" t="s">
        <v>454</v>
      </c>
      <c r="G240" s="395" t="s">
        <v>497</v>
      </c>
      <c r="H240" s="395" t="s">
        <v>1135</v>
      </c>
      <c r="I240" s="395" t="s">
        <v>1136</v>
      </c>
      <c r="J240" s="395" t="s">
        <v>1137</v>
      </c>
      <c r="K240" s="395" t="s">
        <v>1138</v>
      </c>
      <c r="L240" s="397">
        <v>191.61</v>
      </c>
      <c r="M240" s="397">
        <v>1</v>
      </c>
      <c r="N240" s="398">
        <v>191.61</v>
      </c>
    </row>
    <row r="241" spans="1:14" ht="14.4" customHeight="1" x14ac:dyDescent="0.3">
      <c r="A241" s="393" t="s">
        <v>450</v>
      </c>
      <c r="B241" s="394" t="s">
        <v>452</v>
      </c>
      <c r="C241" s="395" t="s">
        <v>464</v>
      </c>
      <c r="D241" s="396" t="s">
        <v>465</v>
      </c>
      <c r="E241" s="395" t="s">
        <v>453</v>
      </c>
      <c r="F241" s="396" t="s">
        <v>454</v>
      </c>
      <c r="G241" s="395" t="s">
        <v>497</v>
      </c>
      <c r="H241" s="395" t="s">
        <v>977</v>
      </c>
      <c r="I241" s="395" t="s">
        <v>720</v>
      </c>
      <c r="J241" s="395" t="s">
        <v>978</v>
      </c>
      <c r="K241" s="395"/>
      <c r="L241" s="397">
        <v>147.107332834272</v>
      </c>
      <c r="M241" s="397">
        <v>1</v>
      </c>
      <c r="N241" s="398">
        <v>147.107332834272</v>
      </c>
    </row>
    <row r="242" spans="1:14" ht="14.4" customHeight="1" x14ac:dyDescent="0.3">
      <c r="A242" s="393" t="s">
        <v>450</v>
      </c>
      <c r="B242" s="394" t="s">
        <v>452</v>
      </c>
      <c r="C242" s="395" t="s">
        <v>464</v>
      </c>
      <c r="D242" s="396" t="s">
        <v>465</v>
      </c>
      <c r="E242" s="395" t="s">
        <v>453</v>
      </c>
      <c r="F242" s="396" t="s">
        <v>454</v>
      </c>
      <c r="G242" s="395" t="s">
        <v>497</v>
      </c>
      <c r="H242" s="395" t="s">
        <v>1139</v>
      </c>
      <c r="I242" s="395" t="s">
        <v>1140</v>
      </c>
      <c r="J242" s="395" t="s">
        <v>1141</v>
      </c>
      <c r="K242" s="395" t="s">
        <v>1142</v>
      </c>
      <c r="L242" s="397">
        <v>137.46</v>
      </c>
      <c r="M242" s="397">
        <v>1</v>
      </c>
      <c r="N242" s="398">
        <v>137.46</v>
      </c>
    </row>
    <row r="243" spans="1:14" ht="14.4" customHeight="1" x14ac:dyDescent="0.3">
      <c r="A243" s="393" t="s">
        <v>450</v>
      </c>
      <c r="B243" s="394" t="s">
        <v>452</v>
      </c>
      <c r="C243" s="395" t="s">
        <v>464</v>
      </c>
      <c r="D243" s="396" t="s">
        <v>465</v>
      </c>
      <c r="E243" s="395" t="s">
        <v>453</v>
      </c>
      <c r="F243" s="396" t="s">
        <v>454</v>
      </c>
      <c r="G243" s="395" t="s">
        <v>987</v>
      </c>
      <c r="H243" s="395" t="s">
        <v>996</v>
      </c>
      <c r="I243" s="395" t="s">
        <v>997</v>
      </c>
      <c r="J243" s="395" t="s">
        <v>998</v>
      </c>
      <c r="K243" s="395" t="s">
        <v>999</v>
      </c>
      <c r="L243" s="397">
        <v>492.19857613117949</v>
      </c>
      <c r="M243" s="397">
        <v>2</v>
      </c>
      <c r="N243" s="398">
        <v>984.39715226235899</v>
      </c>
    </row>
    <row r="244" spans="1:14" ht="14.4" customHeight="1" x14ac:dyDescent="0.3">
      <c r="A244" s="393" t="s">
        <v>450</v>
      </c>
      <c r="B244" s="394" t="s">
        <v>452</v>
      </c>
      <c r="C244" s="395" t="s">
        <v>464</v>
      </c>
      <c r="D244" s="396" t="s">
        <v>465</v>
      </c>
      <c r="E244" s="395" t="s">
        <v>453</v>
      </c>
      <c r="F244" s="396" t="s">
        <v>454</v>
      </c>
      <c r="G244" s="395" t="s">
        <v>987</v>
      </c>
      <c r="H244" s="395" t="s">
        <v>1000</v>
      </c>
      <c r="I244" s="395" t="s">
        <v>1001</v>
      </c>
      <c r="J244" s="395" t="s">
        <v>998</v>
      </c>
      <c r="K244" s="395" t="s">
        <v>1002</v>
      </c>
      <c r="L244" s="397">
        <v>943</v>
      </c>
      <c r="M244" s="397">
        <v>1</v>
      </c>
      <c r="N244" s="398">
        <v>943</v>
      </c>
    </row>
    <row r="245" spans="1:14" ht="14.4" customHeight="1" x14ac:dyDescent="0.3">
      <c r="A245" s="393" t="s">
        <v>450</v>
      </c>
      <c r="B245" s="394" t="s">
        <v>452</v>
      </c>
      <c r="C245" s="395" t="s">
        <v>464</v>
      </c>
      <c r="D245" s="396" t="s">
        <v>465</v>
      </c>
      <c r="E245" s="395" t="s">
        <v>453</v>
      </c>
      <c r="F245" s="396" t="s">
        <v>454</v>
      </c>
      <c r="G245" s="395" t="s">
        <v>987</v>
      </c>
      <c r="H245" s="395" t="s">
        <v>1006</v>
      </c>
      <c r="I245" s="395" t="s">
        <v>1007</v>
      </c>
      <c r="J245" s="395" t="s">
        <v>1008</v>
      </c>
      <c r="K245" s="395" t="s">
        <v>1009</v>
      </c>
      <c r="L245" s="397">
        <v>61.470000000000006</v>
      </c>
      <c r="M245" s="397">
        <v>10</v>
      </c>
      <c r="N245" s="398">
        <v>614.70000000000005</v>
      </c>
    </row>
    <row r="246" spans="1:14" ht="14.4" customHeight="1" x14ac:dyDescent="0.3">
      <c r="A246" s="393" t="s">
        <v>450</v>
      </c>
      <c r="B246" s="394" t="s">
        <v>452</v>
      </c>
      <c r="C246" s="395" t="s">
        <v>464</v>
      </c>
      <c r="D246" s="396" t="s">
        <v>465</v>
      </c>
      <c r="E246" s="395" t="s">
        <v>453</v>
      </c>
      <c r="F246" s="396" t="s">
        <v>454</v>
      </c>
      <c r="G246" s="395" t="s">
        <v>987</v>
      </c>
      <c r="H246" s="395" t="s">
        <v>1010</v>
      </c>
      <c r="I246" s="395" t="s">
        <v>1011</v>
      </c>
      <c r="J246" s="395" t="s">
        <v>1012</v>
      </c>
      <c r="K246" s="395" t="s">
        <v>1013</v>
      </c>
      <c r="L246" s="397">
        <v>58.696000000000005</v>
      </c>
      <c r="M246" s="397">
        <v>10</v>
      </c>
      <c r="N246" s="398">
        <v>586.96</v>
      </c>
    </row>
    <row r="247" spans="1:14" ht="14.4" customHeight="1" x14ac:dyDescent="0.3">
      <c r="A247" s="393" t="s">
        <v>450</v>
      </c>
      <c r="B247" s="394" t="s">
        <v>452</v>
      </c>
      <c r="C247" s="395" t="s">
        <v>464</v>
      </c>
      <c r="D247" s="396" t="s">
        <v>465</v>
      </c>
      <c r="E247" s="395" t="s">
        <v>453</v>
      </c>
      <c r="F247" s="396" t="s">
        <v>454</v>
      </c>
      <c r="G247" s="395" t="s">
        <v>987</v>
      </c>
      <c r="H247" s="395" t="s">
        <v>1032</v>
      </c>
      <c r="I247" s="395" t="s">
        <v>1033</v>
      </c>
      <c r="J247" s="395" t="s">
        <v>1034</v>
      </c>
      <c r="K247" s="395" t="s">
        <v>1035</v>
      </c>
      <c r="L247" s="397">
        <v>315.64000512371075</v>
      </c>
      <c r="M247" s="397">
        <v>5</v>
      </c>
      <c r="N247" s="398">
        <v>1578.2000256185538</v>
      </c>
    </row>
    <row r="248" spans="1:14" ht="14.4" customHeight="1" x14ac:dyDescent="0.3">
      <c r="A248" s="393" t="s">
        <v>450</v>
      </c>
      <c r="B248" s="394" t="s">
        <v>452</v>
      </c>
      <c r="C248" s="395" t="s">
        <v>464</v>
      </c>
      <c r="D248" s="396" t="s">
        <v>465</v>
      </c>
      <c r="E248" s="395" t="s">
        <v>453</v>
      </c>
      <c r="F248" s="396" t="s">
        <v>454</v>
      </c>
      <c r="G248" s="395" t="s">
        <v>987</v>
      </c>
      <c r="H248" s="395" t="s">
        <v>1044</v>
      </c>
      <c r="I248" s="395" t="s">
        <v>1045</v>
      </c>
      <c r="J248" s="395" t="s">
        <v>998</v>
      </c>
      <c r="K248" s="395" t="s">
        <v>1046</v>
      </c>
      <c r="L248" s="397">
        <v>356.5</v>
      </c>
      <c r="M248" s="397">
        <v>1</v>
      </c>
      <c r="N248" s="398">
        <v>356.5</v>
      </c>
    </row>
    <row r="249" spans="1:14" ht="14.4" customHeight="1" x14ac:dyDescent="0.3">
      <c r="A249" s="393" t="s">
        <v>450</v>
      </c>
      <c r="B249" s="394" t="s">
        <v>452</v>
      </c>
      <c r="C249" s="395" t="s">
        <v>464</v>
      </c>
      <c r="D249" s="396" t="s">
        <v>465</v>
      </c>
      <c r="E249" s="395" t="s">
        <v>453</v>
      </c>
      <c r="F249" s="396" t="s">
        <v>454</v>
      </c>
      <c r="G249" s="395" t="s">
        <v>987</v>
      </c>
      <c r="H249" s="395" t="s">
        <v>1047</v>
      </c>
      <c r="I249" s="395" t="s">
        <v>1048</v>
      </c>
      <c r="J249" s="395" t="s">
        <v>998</v>
      </c>
      <c r="K249" s="395" t="s">
        <v>1049</v>
      </c>
      <c r="L249" s="397">
        <v>413.99999812638703</v>
      </c>
      <c r="M249" s="397">
        <v>4</v>
      </c>
      <c r="N249" s="398">
        <v>1655.9999925055481</v>
      </c>
    </row>
    <row r="250" spans="1:14" ht="14.4" customHeight="1" x14ac:dyDescent="0.3">
      <c r="A250" s="393" t="s">
        <v>450</v>
      </c>
      <c r="B250" s="394" t="s">
        <v>452</v>
      </c>
      <c r="C250" s="395" t="s">
        <v>464</v>
      </c>
      <c r="D250" s="396" t="s">
        <v>465</v>
      </c>
      <c r="E250" s="395" t="s">
        <v>453</v>
      </c>
      <c r="F250" s="396" t="s">
        <v>454</v>
      </c>
      <c r="G250" s="395" t="s">
        <v>987</v>
      </c>
      <c r="H250" s="395" t="s">
        <v>1143</v>
      </c>
      <c r="I250" s="395" t="s">
        <v>1144</v>
      </c>
      <c r="J250" s="395" t="s">
        <v>1145</v>
      </c>
      <c r="K250" s="395" t="s">
        <v>808</v>
      </c>
      <c r="L250" s="397">
        <v>150.94</v>
      </c>
      <c r="M250" s="397">
        <v>1</v>
      </c>
      <c r="N250" s="398">
        <v>150.94</v>
      </c>
    </row>
    <row r="251" spans="1:14" ht="14.4" customHeight="1" x14ac:dyDescent="0.3">
      <c r="A251" s="393" t="s">
        <v>450</v>
      </c>
      <c r="B251" s="394" t="s">
        <v>452</v>
      </c>
      <c r="C251" s="395" t="s">
        <v>464</v>
      </c>
      <c r="D251" s="396" t="s">
        <v>465</v>
      </c>
      <c r="E251" s="395" t="s">
        <v>457</v>
      </c>
      <c r="F251" s="396" t="s">
        <v>458</v>
      </c>
      <c r="G251" s="395" t="s">
        <v>497</v>
      </c>
      <c r="H251" s="395" t="s">
        <v>1073</v>
      </c>
      <c r="I251" s="395" t="s">
        <v>1074</v>
      </c>
      <c r="J251" s="395" t="s">
        <v>1075</v>
      </c>
      <c r="K251" s="395" t="s">
        <v>1076</v>
      </c>
      <c r="L251" s="397">
        <v>37.770000000000003</v>
      </c>
      <c r="M251" s="397">
        <v>6</v>
      </c>
      <c r="N251" s="398">
        <v>226.62</v>
      </c>
    </row>
    <row r="252" spans="1:14" ht="14.4" customHeight="1" x14ac:dyDescent="0.3">
      <c r="A252" s="393" t="s">
        <v>450</v>
      </c>
      <c r="B252" s="394" t="s">
        <v>452</v>
      </c>
      <c r="C252" s="395" t="s">
        <v>466</v>
      </c>
      <c r="D252" s="396" t="s">
        <v>467</v>
      </c>
      <c r="E252" s="395" t="s">
        <v>453</v>
      </c>
      <c r="F252" s="396" t="s">
        <v>454</v>
      </c>
      <c r="G252" s="395"/>
      <c r="H252" s="395" t="s">
        <v>474</v>
      </c>
      <c r="I252" s="395" t="s">
        <v>475</v>
      </c>
      <c r="J252" s="395" t="s">
        <v>476</v>
      </c>
      <c r="K252" s="395"/>
      <c r="L252" s="397">
        <v>81.539927993680763</v>
      </c>
      <c r="M252" s="397">
        <v>30</v>
      </c>
      <c r="N252" s="398">
        <v>2446.1978398104229</v>
      </c>
    </row>
    <row r="253" spans="1:14" ht="14.4" customHeight="1" x14ac:dyDescent="0.3">
      <c r="A253" s="393" t="s">
        <v>450</v>
      </c>
      <c r="B253" s="394" t="s">
        <v>452</v>
      </c>
      <c r="C253" s="395" t="s">
        <v>466</v>
      </c>
      <c r="D253" s="396" t="s">
        <v>467</v>
      </c>
      <c r="E253" s="395" t="s">
        <v>453</v>
      </c>
      <c r="F253" s="396" t="s">
        <v>454</v>
      </c>
      <c r="G253" s="395" t="s">
        <v>497</v>
      </c>
      <c r="H253" s="395" t="s">
        <v>498</v>
      </c>
      <c r="I253" s="395" t="s">
        <v>498</v>
      </c>
      <c r="J253" s="395" t="s">
        <v>499</v>
      </c>
      <c r="K253" s="395" t="s">
        <v>500</v>
      </c>
      <c r="L253" s="397">
        <v>254.68791280148432</v>
      </c>
      <c r="M253" s="397">
        <v>14</v>
      </c>
      <c r="N253" s="398">
        <v>3565.6307792207804</v>
      </c>
    </row>
    <row r="254" spans="1:14" ht="14.4" customHeight="1" x14ac:dyDescent="0.3">
      <c r="A254" s="393" t="s">
        <v>450</v>
      </c>
      <c r="B254" s="394" t="s">
        <v>452</v>
      </c>
      <c r="C254" s="395" t="s">
        <v>466</v>
      </c>
      <c r="D254" s="396" t="s">
        <v>467</v>
      </c>
      <c r="E254" s="395" t="s">
        <v>453</v>
      </c>
      <c r="F254" s="396" t="s">
        <v>454</v>
      </c>
      <c r="G254" s="395" t="s">
        <v>497</v>
      </c>
      <c r="H254" s="395" t="s">
        <v>501</v>
      </c>
      <c r="I254" s="395" t="s">
        <v>501</v>
      </c>
      <c r="J254" s="395" t="s">
        <v>502</v>
      </c>
      <c r="K254" s="395" t="s">
        <v>503</v>
      </c>
      <c r="L254" s="397">
        <v>181.58748620927099</v>
      </c>
      <c r="M254" s="397">
        <v>1</v>
      </c>
      <c r="N254" s="398">
        <v>181.58748620927099</v>
      </c>
    </row>
    <row r="255" spans="1:14" ht="14.4" customHeight="1" x14ac:dyDescent="0.3">
      <c r="A255" s="393" t="s">
        <v>450</v>
      </c>
      <c r="B255" s="394" t="s">
        <v>452</v>
      </c>
      <c r="C255" s="395" t="s">
        <v>466</v>
      </c>
      <c r="D255" s="396" t="s">
        <v>467</v>
      </c>
      <c r="E255" s="395" t="s">
        <v>453</v>
      </c>
      <c r="F255" s="396" t="s">
        <v>454</v>
      </c>
      <c r="G255" s="395" t="s">
        <v>497</v>
      </c>
      <c r="H255" s="395" t="s">
        <v>504</v>
      </c>
      <c r="I255" s="395" t="s">
        <v>504</v>
      </c>
      <c r="J255" s="395" t="s">
        <v>505</v>
      </c>
      <c r="K255" s="395" t="s">
        <v>503</v>
      </c>
      <c r="L255" s="397">
        <v>162.15</v>
      </c>
      <c r="M255" s="397">
        <v>1</v>
      </c>
      <c r="N255" s="398">
        <v>162.15</v>
      </c>
    </row>
    <row r="256" spans="1:14" ht="14.4" customHeight="1" x14ac:dyDescent="0.3">
      <c r="A256" s="393" t="s">
        <v>450</v>
      </c>
      <c r="B256" s="394" t="s">
        <v>452</v>
      </c>
      <c r="C256" s="395" t="s">
        <v>466</v>
      </c>
      <c r="D256" s="396" t="s">
        <v>467</v>
      </c>
      <c r="E256" s="395" t="s">
        <v>453</v>
      </c>
      <c r="F256" s="396" t="s">
        <v>454</v>
      </c>
      <c r="G256" s="395" t="s">
        <v>497</v>
      </c>
      <c r="H256" s="395" t="s">
        <v>506</v>
      </c>
      <c r="I256" s="395" t="s">
        <v>506</v>
      </c>
      <c r="J256" s="395" t="s">
        <v>505</v>
      </c>
      <c r="K256" s="395" t="s">
        <v>507</v>
      </c>
      <c r="L256" s="397">
        <v>141.74</v>
      </c>
      <c r="M256" s="397">
        <v>1</v>
      </c>
      <c r="N256" s="398">
        <v>141.74</v>
      </c>
    </row>
    <row r="257" spans="1:14" ht="14.4" customHeight="1" x14ac:dyDescent="0.3">
      <c r="A257" s="393" t="s">
        <v>450</v>
      </c>
      <c r="B257" s="394" t="s">
        <v>452</v>
      </c>
      <c r="C257" s="395" t="s">
        <v>466</v>
      </c>
      <c r="D257" s="396" t="s">
        <v>467</v>
      </c>
      <c r="E257" s="395" t="s">
        <v>453</v>
      </c>
      <c r="F257" s="396" t="s">
        <v>454</v>
      </c>
      <c r="G257" s="395" t="s">
        <v>497</v>
      </c>
      <c r="H257" s="395" t="s">
        <v>508</v>
      </c>
      <c r="I257" s="395" t="s">
        <v>508</v>
      </c>
      <c r="J257" s="395" t="s">
        <v>499</v>
      </c>
      <c r="K257" s="395" t="s">
        <v>509</v>
      </c>
      <c r="L257" s="397">
        <v>145.94</v>
      </c>
      <c r="M257" s="397">
        <v>7</v>
      </c>
      <c r="N257" s="398">
        <v>1021.5799999999999</v>
      </c>
    </row>
    <row r="258" spans="1:14" ht="14.4" customHeight="1" x14ac:dyDescent="0.3">
      <c r="A258" s="393" t="s">
        <v>450</v>
      </c>
      <c r="B258" s="394" t="s">
        <v>452</v>
      </c>
      <c r="C258" s="395" t="s">
        <v>466</v>
      </c>
      <c r="D258" s="396" t="s">
        <v>467</v>
      </c>
      <c r="E258" s="395" t="s">
        <v>453</v>
      </c>
      <c r="F258" s="396" t="s">
        <v>454</v>
      </c>
      <c r="G258" s="395" t="s">
        <v>497</v>
      </c>
      <c r="H258" s="395" t="s">
        <v>510</v>
      </c>
      <c r="I258" s="395" t="s">
        <v>510</v>
      </c>
      <c r="J258" s="395" t="s">
        <v>499</v>
      </c>
      <c r="K258" s="395" t="s">
        <v>511</v>
      </c>
      <c r="L258" s="397">
        <v>148.58000000000001</v>
      </c>
      <c r="M258" s="397">
        <v>6</v>
      </c>
      <c r="N258" s="398">
        <v>891.48</v>
      </c>
    </row>
    <row r="259" spans="1:14" ht="14.4" customHeight="1" x14ac:dyDescent="0.3">
      <c r="A259" s="393" t="s">
        <v>450</v>
      </c>
      <c r="B259" s="394" t="s">
        <v>452</v>
      </c>
      <c r="C259" s="395" t="s">
        <v>466</v>
      </c>
      <c r="D259" s="396" t="s">
        <v>467</v>
      </c>
      <c r="E259" s="395" t="s">
        <v>453</v>
      </c>
      <c r="F259" s="396" t="s">
        <v>454</v>
      </c>
      <c r="G259" s="395" t="s">
        <v>497</v>
      </c>
      <c r="H259" s="395" t="s">
        <v>524</v>
      </c>
      <c r="I259" s="395" t="s">
        <v>525</v>
      </c>
      <c r="J259" s="395" t="s">
        <v>522</v>
      </c>
      <c r="K259" s="395" t="s">
        <v>526</v>
      </c>
      <c r="L259" s="397">
        <v>98.42</v>
      </c>
      <c r="M259" s="397">
        <v>10</v>
      </c>
      <c r="N259" s="398">
        <v>984.2</v>
      </c>
    </row>
    <row r="260" spans="1:14" ht="14.4" customHeight="1" x14ac:dyDescent="0.3">
      <c r="A260" s="393" t="s">
        <v>450</v>
      </c>
      <c r="B260" s="394" t="s">
        <v>452</v>
      </c>
      <c r="C260" s="395" t="s">
        <v>466</v>
      </c>
      <c r="D260" s="396" t="s">
        <v>467</v>
      </c>
      <c r="E260" s="395" t="s">
        <v>453</v>
      </c>
      <c r="F260" s="396" t="s">
        <v>454</v>
      </c>
      <c r="G260" s="395" t="s">
        <v>497</v>
      </c>
      <c r="H260" s="395" t="s">
        <v>527</v>
      </c>
      <c r="I260" s="395" t="s">
        <v>528</v>
      </c>
      <c r="J260" s="395" t="s">
        <v>529</v>
      </c>
      <c r="K260" s="395" t="s">
        <v>530</v>
      </c>
      <c r="L260" s="397">
        <v>164.86713525382294</v>
      </c>
      <c r="M260" s="397">
        <v>95</v>
      </c>
      <c r="N260" s="398">
        <v>15662.37784911318</v>
      </c>
    </row>
    <row r="261" spans="1:14" ht="14.4" customHeight="1" x14ac:dyDescent="0.3">
      <c r="A261" s="393" t="s">
        <v>450</v>
      </c>
      <c r="B261" s="394" t="s">
        <v>452</v>
      </c>
      <c r="C261" s="395" t="s">
        <v>466</v>
      </c>
      <c r="D261" s="396" t="s">
        <v>467</v>
      </c>
      <c r="E261" s="395" t="s">
        <v>453</v>
      </c>
      <c r="F261" s="396" t="s">
        <v>454</v>
      </c>
      <c r="G261" s="395" t="s">
        <v>497</v>
      </c>
      <c r="H261" s="395" t="s">
        <v>531</v>
      </c>
      <c r="I261" s="395" t="s">
        <v>532</v>
      </c>
      <c r="J261" s="395" t="s">
        <v>533</v>
      </c>
      <c r="K261" s="395" t="s">
        <v>534</v>
      </c>
      <c r="L261" s="397">
        <v>63.04</v>
      </c>
      <c r="M261" s="397">
        <v>6</v>
      </c>
      <c r="N261" s="398">
        <v>378.24</v>
      </c>
    </row>
    <row r="262" spans="1:14" ht="14.4" customHeight="1" x14ac:dyDescent="0.3">
      <c r="A262" s="393" t="s">
        <v>450</v>
      </c>
      <c r="B262" s="394" t="s">
        <v>452</v>
      </c>
      <c r="C262" s="395" t="s">
        <v>466</v>
      </c>
      <c r="D262" s="396" t="s">
        <v>467</v>
      </c>
      <c r="E262" s="395" t="s">
        <v>453</v>
      </c>
      <c r="F262" s="396" t="s">
        <v>454</v>
      </c>
      <c r="G262" s="395" t="s">
        <v>497</v>
      </c>
      <c r="H262" s="395" t="s">
        <v>539</v>
      </c>
      <c r="I262" s="395" t="s">
        <v>540</v>
      </c>
      <c r="J262" s="395" t="s">
        <v>541</v>
      </c>
      <c r="K262" s="395" t="s">
        <v>542</v>
      </c>
      <c r="L262" s="397">
        <v>60.84</v>
      </c>
      <c r="M262" s="397">
        <v>6</v>
      </c>
      <c r="N262" s="398">
        <v>365.04</v>
      </c>
    </row>
    <row r="263" spans="1:14" ht="14.4" customHeight="1" x14ac:dyDescent="0.3">
      <c r="A263" s="393" t="s">
        <v>450</v>
      </c>
      <c r="B263" s="394" t="s">
        <v>452</v>
      </c>
      <c r="C263" s="395" t="s">
        <v>466</v>
      </c>
      <c r="D263" s="396" t="s">
        <v>467</v>
      </c>
      <c r="E263" s="395" t="s">
        <v>453</v>
      </c>
      <c r="F263" s="396" t="s">
        <v>454</v>
      </c>
      <c r="G263" s="395" t="s">
        <v>497</v>
      </c>
      <c r="H263" s="395" t="s">
        <v>547</v>
      </c>
      <c r="I263" s="395" t="s">
        <v>548</v>
      </c>
      <c r="J263" s="395" t="s">
        <v>549</v>
      </c>
      <c r="K263" s="395" t="s">
        <v>515</v>
      </c>
      <c r="L263" s="397">
        <v>42.369617521461301</v>
      </c>
      <c r="M263" s="397">
        <v>6</v>
      </c>
      <c r="N263" s="398">
        <v>254.21770512876782</v>
      </c>
    </row>
    <row r="264" spans="1:14" ht="14.4" customHeight="1" x14ac:dyDescent="0.3">
      <c r="A264" s="393" t="s">
        <v>450</v>
      </c>
      <c r="B264" s="394" t="s">
        <v>452</v>
      </c>
      <c r="C264" s="395" t="s">
        <v>466</v>
      </c>
      <c r="D264" s="396" t="s">
        <v>467</v>
      </c>
      <c r="E264" s="395" t="s">
        <v>453</v>
      </c>
      <c r="F264" s="396" t="s">
        <v>454</v>
      </c>
      <c r="G264" s="395" t="s">
        <v>497</v>
      </c>
      <c r="H264" s="395" t="s">
        <v>550</v>
      </c>
      <c r="I264" s="395" t="s">
        <v>551</v>
      </c>
      <c r="J264" s="395" t="s">
        <v>549</v>
      </c>
      <c r="K264" s="395" t="s">
        <v>552</v>
      </c>
      <c r="L264" s="397">
        <v>81.849261131262793</v>
      </c>
      <c r="M264" s="397">
        <v>4</v>
      </c>
      <c r="N264" s="398">
        <v>327.39704452505117</v>
      </c>
    </row>
    <row r="265" spans="1:14" ht="14.4" customHeight="1" x14ac:dyDescent="0.3">
      <c r="A265" s="393" t="s">
        <v>450</v>
      </c>
      <c r="B265" s="394" t="s">
        <v>452</v>
      </c>
      <c r="C265" s="395" t="s">
        <v>466</v>
      </c>
      <c r="D265" s="396" t="s">
        <v>467</v>
      </c>
      <c r="E265" s="395" t="s">
        <v>453</v>
      </c>
      <c r="F265" s="396" t="s">
        <v>454</v>
      </c>
      <c r="G265" s="395" t="s">
        <v>497</v>
      </c>
      <c r="H265" s="395" t="s">
        <v>561</v>
      </c>
      <c r="I265" s="395" t="s">
        <v>562</v>
      </c>
      <c r="J265" s="395" t="s">
        <v>563</v>
      </c>
      <c r="K265" s="395" t="s">
        <v>564</v>
      </c>
      <c r="L265" s="397">
        <v>60.349991786429925</v>
      </c>
      <c r="M265" s="397">
        <v>40</v>
      </c>
      <c r="N265" s="398">
        <v>2413.9996714571971</v>
      </c>
    </row>
    <row r="266" spans="1:14" ht="14.4" customHeight="1" x14ac:dyDescent="0.3">
      <c r="A266" s="393" t="s">
        <v>450</v>
      </c>
      <c r="B266" s="394" t="s">
        <v>452</v>
      </c>
      <c r="C266" s="395" t="s">
        <v>466</v>
      </c>
      <c r="D266" s="396" t="s">
        <v>467</v>
      </c>
      <c r="E266" s="395" t="s">
        <v>453</v>
      </c>
      <c r="F266" s="396" t="s">
        <v>454</v>
      </c>
      <c r="G266" s="395" t="s">
        <v>497</v>
      </c>
      <c r="H266" s="395" t="s">
        <v>569</v>
      </c>
      <c r="I266" s="395" t="s">
        <v>570</v>
      </c>
      <c r="J266" s="395" t="s">
        <v>571</v>
      </c>
      <c r="K266" s="395" t="s">
        <v>572</v>
      </c>
      <c r="L266" s="397">
        <v>284.53333333333336</v>
      </c>
      <c r="M266" s="397">
        <v>6</v>
      </c>
      <c r="N266" s="398">
        <v>1707.2</v>
      </c>
    </row>
    <row r="267" spans="1:14" ht="14.4" customHeight="1" x14ac:dyDescent="0.3">
      <c r="A267" s="393" t="s">
        <v>450</v>
      </c>
      <c r="B267" s="394" t="s">
        <v>452</v>
      </c>
      <c r="C267" s="395" t="s">
        <v>466</v>
      </c>
      <c r="D267" s="396" t="s">
        <v>467</v>
      </c>
      <c r="E267" s="395" t="s">
        <v>453</v>
      </c>
      <c r="F267" s="396" t="s">
        <v>454</v>
      </c>
      <c r="G267" s="395" t="s">
        <v>497</v>
      </c>
      <c r="H267" s="395" t="s">
        <v>588</v>
      </c>
      <c r="I267" s="395" t="s">
        <v>589</v>
      </c>
      <c r="J267" s="395" t="s">
        <v>586</v>
      </c>
      <c r="K267" s="395" t="s">
        <v>590</v>
      </c>
      <c r="L267" s="397">
        <v>237.830721072969</v>
      </c>
      <c r="M267" s="397">
        <v>2</v>
      </c>
      <c r="N267" s="398">
        <v>475.661442145938</v>
      </c>
    </row>
    <row r="268" spans="1:14" ht="14.4" customHeight="1" x14ac:dyDescent="0.3">
      <c r="A268" s="393" t="s">
        <v>450</v>
      </c>
      <c r="B268" s="394" t="s">
        <v>452</v>
      </c>
      <c r="C268" s="395" t="s">
        <v>466</v>
      </c>
      <c r="D268" s="396" t="s">
        <v>467</v>
      </c>
      <c r="E268" s="395" t="s">
        <v>453</v>
      </c>
      <c r="F268" s="396" t="s">
        <v>454</v>
      </c>
      <c r="G268" s="395" t="s">
        <v>497</v>
      </c>
      <c r="H268" s="395" t="s">
        <v>599</v>
      </c>
      <c r="I268" s="395" t="s">
        <v>600</v>
      </c>
      <c r="J268" s="395" t="s">
        <v>601</v>
      </c>
      <c r="K268" s="395" t="s">
        <v>583</v>
      </c>
      <c r="L268" s="397">
        <v>38.53</v>
      </c>
      <c r="M268" s="397">
        <v>30</v>
      </c>
      <c r="N268" s="398">
        <v>1155.9000000000001</v>
      </c>
    </row>
    <row r="269" spans="1:14" ht="14.4" customHeight="1" x14ac:dyDescent="0.3">
      <c r="A269" s="393" t="s">
        <v>450</v>
      </c>
      <c r="B269" s="394" t="s">
        <v>452</v>
      </c>
      <c r="C269" s="395" t="s">
        <v>466</v>
      </c>
      <c r="D269" s="396" t="s">
        <v>467</v>
      </c>
      <c r="E269" s="395" t="s">
        <v>453</v>
      </c>
      <c r="F269" s="396" t="s">
        <v>454</v>
      </c>
      <c r="G269" s="395" t="s">
        <v>497</v>
      </c>
      <c r="H269" s="395" t="s">
        <v>602</v>
      </c>
      <c r="I269" s="395" t="s">
        <v>603</v>
      </c>
      <c r="J269" s="395" t="s">
        <v>604</v>
      </c>
      <c r="K269" s="395" t="s">
        <v>605</v>
      </c>
      <c r="L269" s="397">
        <v>342.55939082934498</v>
      </c>
      <c r="M269" s="397">
        <v>1</v>
      </c>
      <c r="N269" s="398">
        <v>342.55939082934498</v>
      </c>
    </row>
    <row r="270" spans="1:14" ht="14.4" customHeight="1" x14ac:dyDescent="0.3">
      <c r="A270" s="393" t="s">
        <v>450</v>
      </c>
      <c r="B270" s="394" t="s">
        <v>452</v>
      </c>
      <c r="C270" s="395" t="s">
        <v>466</v>
      </c>
      <c r="D270" s="396" t="s">
        <v>467</v>
      </c>
      <c r="E270" s="395" t="s">
        <v>453</v>
      </c>
      <c r="F270" s="396" t="s">
        <v>454</v>
      </c>
      <c r="G270" s="395" t="s">
        <v>497</v>
      </c>
      <c r="H270" s="395" t="s">
        <v>621</v>
      </c>
      <c r="I270" s="395" t="s">
        <v>622</v>
      </c>
      <c r="J270" s="395" t="s">
        <v>623</v>
      </c>
      <c r="K270" s="395"/>
      <c r="L270" s="397">
        <v>100.31</v>
      </c>
      <c r="M270" s="397">
        <v>1</v>
      </c>
      <c r="N270" s="398">
        <v>100.31</v>
      </c>
    </row>
    <row r="271" spans="1:14" ht="14.4" customHeight="1" x14ac:dyDescent="0.3">
      <c r="A271" s="393" t="s">
        <v>450</v>
      </c>
      <c r="B271" s="394" t="s">
        <v>452</v>
      </c>
      <c r="C271" s="395" t="s">
        <v>466</v>
      </c>
      <c r="D271" s="396" t="s">
        <v>467</v>
      </c>
      <c r="E271" s="395" t="s">
        <v>453</v>
      </c>
      <c r="F271" s="396" t="s">
        <v>454</v>
      </c>
      <c r="G271" s="395" t="s">
        <v>497</v>
      </c>
      <c r="H271" s="395" t="s">
        <v>651</v>
      </c>
      <c r="I271" s="395" t="s">
        <v>652</v>
      </c>
      <c r="J271" s="395" t="s">
        <v>653</v>
      </c>
      <c r="K271" s="395" t="s">
        <v>654</v>
      </c>
      <c r="L271" s="397">
        <v>75.135454916057228</v>
      </c>
      <c r="M271" s="397">
        <v>22</v>
      </c>
      <c r="N271" s="398">
        <v>1652.980008153259</v>
      </c>
    </row>
    <row r="272" spans="1:14" ht="14.4" customHeight="1" x14ac:dyDescent="0.3">
      <c r="A272" s="393" t="s">
        <v>450</v>
      </c>
      <c r="B272" s="394" t="s">
        <v>452</v>
      </c>
      <c r="C272" s="395" t="s">
        <v>466</v>
      </c>
      <c r="D272" s="396" t="s">
        <v>467</v>
      </c>
      <c r="E272" s="395" t="s">
        <v>453</v>
      </c>
      <c r="F272" s="396" t="s">
        <v>454</v>
      </c>
      <c r="G272" s="395" t="s">
        <v>497</v>
      </c>
      <c r="H272" s="395" t="s">
        <v>704</v>
      </c>
      <c r="I272" s="395" t="s">
        <v>705</v>
      </c>
      <c r="J272" s="395" t="s">
        <v>706</v>
      </c>
      <c r="K272" s="395" t="s">
        <v>707</v>
      </c>
      <c r="L272" s="397">
        <v>392.89</v>
      </c>
      <c r="M272" s="397">
        <v>2</v>
      </c>
      <c r="N272" s="398">
        <v>785.78</v>
      </c>
    </row>
    <row r="273" spans="1:14" ht="14.4" customHeight="1" x14ac:dyDescent="0.3">
      <c r="A273" s="393" t="s">
        <v>450</v>
      </c>
      <c r="B273" s="394" t="s">
        <v>452</v>
      </c>
      <c r="C273" s="395" t="s">
        <v>466</v>
      </c>
      <c r="D273" s="396" t="s">
        <v>467</v>
      </c>
      <c r="E273" s="395" t="s">
        <v>453</v>
      </c>
      <c r="F273" s="396" t="s">
        <v>454</v>
      </c>
      <c r="G273" s="395" t="s">
        <v>497</v>
      </c>
      <c r="H273" s="395" t="s">
        <v>1146</v>
      </c>
      <c r="I273" s="395" t="s">
        <v>720</v>
      </c>
      <c r="J273" s="395" t="s">
        <v>1147</v>
      </c>
      <c r="K273" s="395"/>
      <c r="L273" s="397">
        <v>39.27375</v>
      </c>
      <c r="M273" s="397">
        <v>8</v>
      </c>
      <c r="N273" s="398">
        <v>314.19</v>
      </c>
    </row>
    <row r="274" spans="1:14" ht="14.4" customHeight="1" x14ac:dyDescent="0.3">
      <c r="A274" s="393" t="s">
        <v>450</v>
      </c>
      <c r="B274" s="394" t="s">
        <v>452</v>
      </c>
      <c r="C274" s="395" t="s">
        <v>466</v>
      </c>
      <c r="D274" s="396" t="s">
        <v>467</v>
      </c>
      <c r="E274" s="395" t="s">
        <v>453</v>
      </c>
      <c r="F274" s="396" t="s">
        <v>454</v>
      </c>
      <c r="G274" s="395" t="s">
        <v>497</v>
      </c>
      <c r="H274" s="395" t="s">
        <v>732</v>
      </c>
      <c r="I274" s="395" t="s">
        <v>733</v>
      </c>
      <c r="J274" s="395" t="s">
        <v>734</v>
      </c>
      <c r="K274" s="395" t="s">
        <v>735</v>
      </c>
      <c r="L274" s="397">
        <v>110.51199616143185</v>
      </c>
      <c r="M274" s="397">
        <v>20</v>
      </c>
      <c r="N274" s="398">
        <v>2210.2399232286371</v>
      </c>
    </row>
    <row r="275" spans="1:14" ht="14.4" customHeight="1" x14ac:dyDescent="0.3">
      <c r="A275" s="393" t="s">
        <v>450</v>
      </c>
      <c r="B275" s="394" t="s">
        <v>452</v>
      </c>
      <c r="C275" s="395" t="s">
        <v>466</v>
      </c>
      <c r="D275" s="396" t="s">
        <v>467</v>
      </c>
      <c r="E275" s="395" t="s">
        <v>453</v>
      </c>
      <c r="F275" s="396" t="s">
        <v>454</v>
      </c>
      <c r="G275" s="395" t="s">
        <v>497</v>
      </c>
      <c r="H275" s="395" t="s">
        <v>740</v>
      </c>
      <c r="I275" s="395" t="s">
        <v>741</v>
      </c>
      <c r="J275" s="395" t="s">
        <v>742</v>
      </c>
      <c r="K275" s="395" t="s">
        <v>743</v>
      </c>
      <c r="L275" s="397">
        <v>42.548320283999345</v>
      </c>
      <c r="M275" s="397">
        <v>6</v>
      </c>
      <c r="N275" s="398">
        <v>255.28992170399607</v>
      </c>
    </row>
    <row r="276" spans="1:14" ht="14.4" customHeight="1" x14ac:dyDescent="0.3">
      <c r="A276" s="393" t="s">
        <v>450</v>
      </c>
      <c r="B276" s="394" t="s">
        <v>452</v>
      </c>
      <c r="C276" s="395" t="s">
        <v>466</v>
      </c>
      <c r="D276" s="396" t="s">
        <v>467</v>
      </c>
      <c r="E276" s="395" t="s">
        <v>453</v>
      </c>
      <c r="F276" s="396" t="s">
        <v>454</v>
      </c>
      <c r="G276" s="395" t="s">
        <v>497</v>
      </c>
      <c r="H276" s="395" t="s">
        <v>1148</v>
      </c>
      <c r="I276" s="395" t="s">
        <v>1149</v>
      </c>
      <c r="J276" s="395" t="s">
        <v>1150</v>
      </c>
      <c r="K276" s="395" t="s">
        <v>1151</v>
      </c>
      <c r="L276" s="397">
        <v>667.46937497758404</v>
      </c>
      <c r="M276" s="397">
        <v>1</v>
      </c>
      <c r="N276" s="398">
        <v>667.46937497758404</v>
      </c>
    </row>
    <row r="277" spans="1:14" ht="14.4" customHeight="1" x14ac:dyDescent="0.3">
      <c r="A277" s="393" t="s">
        <v>450</v>
      </c>
      <c r="B277" s="394" t="s">
        <v>452</v>
      </c>
      <c r="C277" s="395" t="s">
        <v>466</v>
      </c>
      <c r="D277" s="396" t="s">
        <v>467</v>
      </c>
      <c r="E277" s="395" t="s">
        <v>453</v>
      </c>
      <c r="F277" s="396" t="s">
        <v>454</v>
      </c>
      <c r="G277" s="395" t="s">
        <v>497</v>
      </c>
      <c r="H277" s="395" t="s">
        <v>744</v>
      </c>
      <c r="I277" s="395" t="s">
        <v>745</v>
      </c>
      <c r="J277" s="395" t="s">
        <v>746</v>
      </c>
      <c r="K277" s="395" t="s">
        <v>747</v>
      </c>
      <c r="L277" s="397">
        <v>70.03</v>
      </c>
      <c r="M277" s="397">
        <v>4</v>
      </c>
      <c r="N277" s="398">
        <v>280.12</v>
      </c>
    </row>
    <row r="278" spans="1:14" ht="14.4" customHeight="1" x14ac:dyDescent="0.3">
      <c r="A278" s="393" t="s">
        <v>450</v>
      </c>
      <c r="B278" s="394" t="s">
        <v>452</v>
      </c>
      <c r="C278" s="395" t="s">
        <v>466</v>
      </c>
      <c r="D278" s="396" t="s">
        <v>467</v>
      </c>
      <c r="E278" s="395" t="s">
        <v>453</v>
      </c>
      <c r="F278" s="396" t="s">
        <v>454</v>
      </c>
      <c r="G278" s="395" t="s">
        <v>497</v>
      </c>
      <c r="H278" s="395" t="s">
        <v>764</v>
      </c>
      <c r="I278" s="395" t="s">
        <v>720</v>
      </c>
      <c r="J278" s="395" t="s">
        <v>765</v>
      </c>
      <c r="K278" s="395"/>
      <c r="L278" s="397">
        <v>168.35</v>
      </c>
      <c r="M278" s="397">
        <v>3</v>
      </c>
      <c r="N278" s="398">
        <v>505.04999999999995</v>
      </c>
    </row>
    <row r="279" spans="1:14" ht="14.4" customHeight="1" x14ac:dyDescent="0.3">
      <c r="A279" s="393" t="s">
        <v>450</v>
      </c>
      <c r="B279" s="394" t="s">
        <v>452</v>
      </c>
      <c r="C279" s="395" t="s">
        <v>466</v>
      </c>
      <c r="D279" s="396" t="s">
        <v>467</v>
      </c>
      <c r="E279" s="395" t="s">
        <v>453</v>
      </c>
      <c r="F279" s="396" t="s">
        <v>454</v>
      </c>
      <c r="G279" s="395" t="s">
        <v>497</v>
      </c>
      <c r="H279" s="395" t="s">
        <v>774</v>
      </c>
      <c r="I279" s="395" t="s">
        <v>775</v>
      </c>
      <c r="J279" s="395" t="s">
        <v>776</v>
      </c>
      <c r="K279" s="395" t="s">
        <v>777</v>
      </c>
      <c r="L279" s="397">
        <v>1665.1999718317641</v>
      </c>
      <c r="M279" s="397">
        <v>1.9999999999999991</v>
      </c>
      <c r="N279" s="398">
        <v>3330.3999436635268</v>
      </c>
    </row>
    <row r="280" spans="1:14" ht="14.4" customHeight="1" x14ac:dyDescent="0.3">
      <c r="A280" s="393" t="s">
        <v>450</v>
      </c>
      <c r="B280" s="394" t="s">
        <v>452</v>
      </c>
      <c r="C280" s="395" t="s">
        <v>466</v>
      </c>
      <c r="D280" s="396" t="s">
        <v>467</v>
      </c>
      <c r="E280" s="395" t="s">
        <v>453</v>
      </c>
      <c r="F280" s="396" t="s">
        <v>454</v>
      </c>
      <c r="G280" s="395" t="s">
        <v>497</v>
      </c>
      <c r="H280" s="395" t="s">
        <v>790</v>
      </c>
      <c r="I280" s="395" t="s">
        <v>791</v>
      </c>
      <c r="J280" s="395" t="s">
        <v>563</v>
      </c>
      <c r="K280" s="395" t="s">
        <v>792</v>
      </c>
      <c r="L280" s="397">
        <v>60.35</v>
      </c>
      <c r="M280" s="397">
        <v>3</v>
      </c>
      <c r="N280" s="398">
        <v>181.05</v>
      </c>
    </row>
    <row r="281" spans="1:14" ht="14.4" customHeight="1" x14ac:dyDescent="0.3">
      <c r="A281" s="393" t="s">
        <v>450</v>
      </c>
      <c r="B281" s="394" t="s">
        <v>452</v>
      </c>
      <c r="C281" s="395" t="s">
        <v>466</v>
      </c>
      <c r="D281" s="396" t="s">
        <v>467</v>
      </c>
      <c r="E281" s="395" t="s">
        <v>453</v>
      </c>
      <c r="F281" s="396" t="s">
        <v>454</v>
      </c>
      <c r="G281" s="395" t="s">
        <v>497</v>
      </c>
      <c r="H281" s="395" t="s">
        <v>797</v>
      </c>
      <c r="I281" s="395" t="s">
        <v>798</v>
      </c>
      <c r="J281" s="395" t="s">
        <v>799</v>
      </c>
      <c r="K281" s="395" t="s">
        <v>800</v>
      </c>
      <c r="L281" s="397">
        <v>593.34771579358096</v>
      </c>
      <c r="M281" s="397">
        <v>1</v>
      </c>
      <c r="N281" s="398">
        <v>593.34771579358096</v>
      </c>
    </row>
    <row r="282" spans="1:14" ht="14.4" customHeight="1" x14ac:dyDescent="0.3">
      <c r="A282" s="393" t="s">
        <v>450</v>
      </c>
      <c r="B282" s="394" t="s">
        <v>452</v>
      </c>
      <c r="C282" s="395" t="s">
        <v>466</v>
      </c>
      <c r="D282" s="396" t="s">
        <v>467</v>
      </c>
      <c r="E282" s="395" t="s">
        <v>453</v>
      </c>
      <c r="F282" s="396" t="s">
        <v>454</v>
      </c>
      <c r="G282" s="395" t="s">
        <v>497</v>
      </c>
      <c r="H282" s="395" t="s">
        <v>805</v>
      </c>
      <c r="I282" s="395" t="s">
        <v>806</v>
      </c>
      <c r="J282" s="395" t="s">
        <v>807</v>
      </c>
      <c r="K282" s="395" t="s">
        <v>808</v>
      </c>
      <c r="L282" s="397">
        <v>54.590000386227672</v>
      </c>
      <c r="M282" s="397">
        <v>11</v>
      </c>
      <c r="N282" s="398">
        <v>600.49000424850442</v>
      </c>
    </row>
    <row r="283" spans="1:14" ht="14.4" customHeight="1" x14ac:dyDescent="0.3">
      <c r="A283" s="393" t="s">
        <v>450</v>
      </c>
      <c r="B283" s="394" t="s">
        <v>452</v>
      </c>
      <c r="C283" s="395" t="s">
        <v>466</v>
      </c>
      <c r="D283" s="396" t="s">
        <v>467</v>
      </c>
      <c r="E283" s="395" t="s">
        <v>453</v>
      </c>
      <c r="F283" s="396" t="s">
        <v>454</v>
      </c>
      <c r="G283" s="395" t="s">
        <v>497</v>
      </c>
      <c r="H283" s="395" t="s">
        <v>817</v>
      </c>
      <c r="I283" s="395" t="s">
        <v>818</v>
      </c>
      <c r="J283" s="395" t="s">
        <v>529</v>
      </c>
      <c r="K283" s="395" t="s">
        <v>819</v>
      </c>
      <c r="L283" s="397">
        <v>44.980000000000004</v>
      </c>
      <c r="M283" s="397">
        <v>40</v>
      </c>
      <c r="N283" s="398">
        <v>1799.2000000000003</v>
      </c>
    </row>
    <row r="284" spans="1:14" ht="14.4" customHeight="1" x14ac:dyDescent="0.3">
      <c r="A284" s="393" t="s">
        <v>450</v>
      </c>
      <c r="B284" s="394" t="s">
        <v>452</v>
      </c>
      <c r="C284" s="395" t="s">
        <v>466</v>
      </c>
      <c r="D284" s="396" t="s">
        <v>467</v>
      </c>
      <c r="E284" s="395" t="s">
        <v>453</v>
      </c>
      <c r="F284" s="396" t="s">
        <v>454</v>
      </c>
      <c r="G284" s="395" t="s">
        <v>497</v>
      </c>
      <c r="H284" s="395" t="s">
        <v>827</v>
      </c>
      <c r="I284" s="395" t="s">
        <v>828</v>
      </c>
      <c r="J284" s="395" t="s">
        <v>829</v>
      </c>
      <c r="K284" s="395" t="s">
        <v>830</v>
      </c>
      <c r="L284" s="397">
        <v>63.510011059156753</v>
      </c>
      <c r="M284" s="397">
        <v>30</v>
      </c>
      <c r="N284" s="398">
        <v>1905.3003317747025</v>
      </c>
    </row>
    <row r="285" spans="1:14" ht="14.4" customHeight="1" x14ac:dyDescent="0.3">
      <c r="A285" s="393" t="s">
        <v>450</v>
      </c>
      <c r="B285" s="394" t="s">
        <v>452</v>
      </c>
      <c r="C285" s="395" t="s">
        <v>466</v>
      </c>
      <c r="D285" s="396" t="s">
        <v>467</v>
      </c>
      <c r="E285" s="395" t="s">
        <v>453</v>
      </c>
      <c r="F285" s="396" t="s">
        <v>454</v>
      </c>
      <c r="G285" s="395" t="s">
        <v>497</v>
      </c>
      <c r="H285" s="395" t="s">
        <v>865</v>
      </c>
      <c r="I285" s="395" t="s">
        <v>866</v>
      </c>
      <c r="J285" s="395" t="s">
        <v>867</v>
      </c>
      <c r="K285" s="395" t="s">
        <v>868</v>
      </c>
      <c r="L285" s="397">
        <v>571.05999999999995</v>
      </c>
      <c r="M285" s="397">
        <v>1</v>
      </c>
      <c r="N285" s="398">
        <v>571.05999999999995</v>
      </c>
    </row>
    <row r="286" spans="1:14" ht="14.4" customHeight="1" x14ac:dyDescent="0.3">
      <c r="A286" s="393" t="s">
        <v>450</v>
      </c>
      <c r="B286" s="394" t="s">
        <v>452</v>
      </c>
      <c r="C286" s="395" t="s">
        <v>466</v>
      </c>
      <c r="D286" s="396" t="s">
        <v>467</v>
      </c>
      <c r="E286" s="395" t="s">
        <v>453</v>
      </c>
      <c r="F286" s="396" t="s">
        <v>454</v>
      </c>
      <c r="G286" s="395" t="s">
        <v>497</v>
      </c>
      <c r="H286" s="395" t="s">
        <v>872</v>
      </c>
      <c r="I286" s="395" t="s">
        <v>873</v>
      </c>
      <c r="J286" s="395" t="s">
        <v>874</v>
      </c>
      <c r="K286" s="395" t="s">
        <v>875</v>
      </c>
      <c r="L286" s="397">
        <v>44.406999394669192</v>
      </c>
      <c r="M286" s="397">
        <v>10</v>
      </c>
      <c r="N286" s="398">
        <v>444.06999394669191</v>
      </c>
    </row>
    <row r="287" spans="1:14" ht="14.4" customHeight="1" x14ac:dyDescent="0.3">
      <c r="A287" s="393" t="s">
        <v>450</v>
      </c>
      <c r="B287" s="394" t="s">
        <v>452</v>
      </c>
      <c r="C287" s="395" t="s">
        <v>466</v>
      </c>
      <c r="D287" s="396" t="s">
        <v>467</v>
      </c>
      <c r="E287" s="395" t="s">
        <v>453</v>
      </c>
      <c r="F287" s="396" t="s">
        <v>454</v>
      </c>
      <c r="G287" s="395" t="s">
        <v>497</v>
      </c>
      <c r="H287" s="395" t="s">
        <v>876</v>
      </c>
      <c r="I287" s="395" t="s">
        <v>877</v>
      </c>
      <c r="J287" s="395" t="s">
        <v>878</v>
      </c>
      <c r="K287" s="395" t="s">
        <v>879</v>
      </c>
      <c r="L287" s="397">
        <v>49.700037121826099</v>
      </c>
      <c r="M287" s="397">
        <v>10</v>
      </c>
      <c r="N287" s="398">
        <v>497.00037121826097</v>
      </c>
    </row>
    <row r="288" spans="1:14" ht="14.4" customHeight="1" x14ac:dyDescent="0.3">
      <c r="A288" s="393" t="s">
        <v>450</v>
      </c>
      <c r="B288" s="394" t="s">
        <v>452</v>
      </c>
      <c r="C288" s="395" t="s">
        <v>466</v>
      </c>
      <c r="D288" s="396" t="s">
        <v>467</v>
      </c>
      <c r="E288" s="395" t="s">
        <v>453</v>
      </c>
      <c r="F288" s="396" t="s">
        <v>454</v>
      </c>
      <c r="G288" s="395" t="s">
        <v>497</v>
      </c>
      <c r="H288" s="395" t="s">
        <v>880</v>
      </c>
      <c r="I288" s="395" t="s">
        <v>881</v>
      </c>
      <c r="J288" s="395" t="s">
        <v>685</v>
      </c>
      <c r="K288" s="395" t="s">
        <v>882</v>
      </c>
      <c r="L288" s="397">
        <v>111.58</v>
      </c>
      <c r="M288" s="397">
        <v>12</v>
      </c>
      <c r="N288" s="398">
        <v>1338.96</v>
      </c>
    </row>
    <row r="289" spans="1:14" ht="14.4" customHeight="1" x14ac:dyDescent="0.3">
      <c r="A289" s="393" t="s">
        <v>450</v>
      </c>
      <c r="B289" s="394" t="s">
        <v>452</v>
      </c>
      <c r="C289" s="395" t="s">
        <v>466</v>
      </c>
      <c r="D289" s="396" t="s">
        <v>467</v>
      </c>
      <c r="E289" s="395" t="s">
        <v>453</v>
      </c>
      <c r="F289" s="396" t="s">
        <v>454</v>
      </c>
      <c r="G289" s="395" t="s">
        <v>497</v>
      </c>
      <c r="H289" s="395" t="s">
        <v>1152</v>
      </c>
      <c r="I289" s="395" t="s">
        <v>720</v>
      </c>
      <c r="J289" s="395" t="s">
        <v>1153</v>
      </c>
      <c r="K289" s="395"/>
      <c r="L289" s="397">
        <v>146.11000263882801</v>
      </c>
      <c r="M289" s="397">
        <v>1</v>
      </c>
      <c r="N289" s="398">
        <v>146.11000263882801</v>
      </c>
    </row>
    <row r="290" spans="1:14" ht="14.4" customHeight="1" x14ac:dyDescent="0.3">
      <c r="A290" s="393" t="s">
        <v>450</v>
      </c>
      <c r="B290" s="394" t="s">
        <v>452</v>
      </c>
      <c r="C290" s="395" t="s">
        <v>466</v>
      </c>
      <c r="D290" s="396" t="s">
        <v>467</v>
      </c>
      <c r="E290" s="395" t="s">
        <v>453</v>
      </c>
      <c r="F290" s="396" t="s">
        <v>454</v>
      </c>
      <c r="G290" s="395" t="s">
        <v>497</v>
      </c>
      <c r="H290" s="395" t="s">
        <v>1154</v>
      </c>
      <c r="I290" s="395" t="s">
        <v>720</v>
      </c>
      <c r="J290" s="395" t="s">
        <v>1155</v>
      </c>
      <c r="K290" s="395"/>
      <c r="L290" s="397">
        <v>216.840046148086</v>
      </c>
      <c r="M290" s="397">
        <v>1</v>
      </c>
      <c r="N290" s="398">
        <v>216.840046148086</v>
      </c>
    </row>
    <row r="291" spans="1:14" ht="14.4" customHeight="1" x14ac:dyDescent="0.3">
      <c r="A291" s="393" t="s">
        <v>450</v>
      </c>
      <c r="B291" s="394" t="s">
        <v>452</v>
      </c>
      <c r="C291" s="395" t="s">
        <v>466</v>
      </c>
      <c r="D291" s="396" t="s">
        <v>467</v>
      </c>
      <c r="E291" s="395" t="s">
        <v>453</v>
      </c>
      <c r="F291" s="396" t="s">
        <v>454</v>
      </c>
      <c r="G291" s="395" t="s">
        <v>497</v>
      </c>
      <c r="H291" s="395" t="s">
        <v>891</v>
      </c>
      <c r="I291" s="395" t="s">
        <v>892</v>
      </c>
      <c r="J291" s="395" t="s">
        <v>893</v>
      </c>
      <c r="K291" s="395" t="s">
        <v>894</v>
      </c>
      <c r="L291" s="397">
        <v>399.48</v>
      </c>
      <c r="M291" s="397">
        <v>1</v>
      </c>
      <c r="N291" s="398">
        <v>399.48</v>
      </c>
    </row>
    <row r="292" spans="1:14" ht="14.4" customHeight="1" x14ac:dyDescent="0.3">
      <c r="A292" s="393" t="s">
        <v>450</v>
      </c>
      <c r="B292" s="394" t="s">
        <v>452</v>
      </c>
      <c r="C292" s="395" t="s">
        <v>466</v>
      </c>
      <c r="D292" s="396" t="s">
        <v>467</v>
      </c>
      <c r="E292" s="395" t="s">
        <v>453</v>
      </c>
      <c r="F292" s="396" t="s">
        <v>454</v>
      </c>
      <c r="G292" s="395" t="s">
        <v>497</v>
      </c>
      <c r="H292" s="395" t="s">
        <v>898</v>
      </c>
      <c r="I292" s="395" t="s">
        <v>899</v>
      </c>
      <c r="J292" s="395" t="s">
        <v>900</v>
      </c>
      <c r="K292" s="395" t="s">
        <v>901</v>
      </c>
      <c r="L292" s="397">
        <v>92.860129621644745</v>
      </c>
      <c r="M292" s="397">
        <v>10</v>
      </c>
      <c r="N292" s="398">
        <v>928.60129621644751</v>
      </c>
    </row>
    <row r="293" spans="1:14" ht="14.4" customHeight="1" x14ac:dyDescent="0.3">
      <c r="A293" s="393" t="s">
        <v>450</v>
      </c>
      <c r="B293" s="394" t="s">
        <v>452</v>
      </c>
      <c r="C293" s="395" t="s">
        <v>466</v>
      </c>
      <c r="D293" s="396" t="s">
        <v>467</v>
      </c>
      <c r="E293" s="395" t="s">
        <v>453</v>
      </c>
      <c r="F293" s="396" t="s">
        <v>454</v>
      </c>
      <c r="G293" s="395" t="s">
        <v>497</v>
      </c>
      <c r="H293" s="395" t="s">
        <v>906</v>
      </c>
      <c r="I293" s="395" t="s">
        <v>720</v>
      </c>
      <c r="J293" s="395" t="s">
        <v>907</v>
      </c>
      <c r="K293" s="395"/>
      <c r="L293" s="397">
        <v>106.75672805901939</v>
      </c>
      <c r="M293" s="397">
        <v>36</v>
      </c>
      <c r="N293" s="398">
        <v>3843.2422101246984</v>
      </c>
    </row>
    <row r="294" spans="1:14" ht="14.4" customHeight="1" x14ac:dyDescent="0.3">
      <c r="A294" s="393" t="s">
        <v>450</v>
      </c>
      <c r="B294" s="394" t="s">
        <v>452</v>
      </c>
      <c r="C294" s="395" t="s">
        <v>466</v>
      </c>
      <c r="D294" s="396" t="s">
        <v>467</v>
      </c>
      <c r="E294" s="395" t="s">
        <v>453</v>
      </c>
      <c r="F294" s="396" t="s">
        <v>454</v>
      </c>
      <c r="G294" s="395" t="s">
        <v>497</v>
      </c>
      <c r="H294" s="395" t="s">
        <v>916</v>
      </c>
      <c r="I294" s="395" t="s">
        <v>720</v>
      </c>
      <c r="J294" s="395" t="s">
        <v>917</v>
      </c>
      <c r="K294" s="395"/>
      <c r="L294" s="397">
        <v>50.010322214896824</v>
      </c>
      <c r="M294" s="397">
        <v>16</v>
      </c>
      <c r="N294" s="398">
        <v>800.16515543834919</v>
      </c>
    </row>
    <row r="295" spans="1:14" ht="14.4" customHeight="1" x14ac:dyDescent="0.3">
      <c r="A295" s="393" t="s">
        <v>450</v>
      </c>
      <c r="B295" s="394" t="s">
        <v>452</v>
      </c>
      <c r="C295" s="395" t="s">
        <v>466</v>
      </c>
      <c r="D295" s="396" t="s">
        <v>467</v>
      </c>
      <c r="E295" s="395" t="s">
        <v>453</v>
      </c>
      <c r="F295" s="396" t="s">
        <v>454</v>
      </c>
      <c r="G295" s="395" t="s">
        <v>497</v>
      </c>
      <c r="H295" s="395" t="s">
        <v>918</v>
      </c>
      <c r="I295" s="395" t="s">
        <v>720</v>
      </c>
      <c r="J295" s="395" t="s">
        <v>919</v>
      </c>
      <c r="K295" s="395"/>
      <c r="L295" s="397">
        <v>264.47699999999998</v>
      </c>
      <c r="M295" s="397">
        <v>4</v>
      </c>
      <c r="N295" s="398">
        <v>1057.9079999999999</v>
      </c>
    </row>
    <row r="296" spans="1:14" ht="14.4" customHeight="1" x14ac:dyDescent="0.3">
      <c r="A296" s="393" t="s">
        <v>450</v>
      </c>
      <c r="B296" s="394" t="s">
        <v>452</v>
      </c>
      <c r="C296" s="395" t="s">
        <v>466</v>
      </c>
      <c r="D296" s="396" t="s">
        <v>467</v>
      </c>
      <c r="E296" s="395" t="s">
        <v>453</v>
      </c>
      <c r="F296" s="396" t="s">
        <v>454</v>
      </c>
      <c r="G296" s="395" t="s">
        <v>497</v>
      </c>
      <c r="H296" s="395" t="s">
        <v>924</v>
      </c>
      <c r="I296" s="395" t="s">
        <v>924</v>
      </c>
      <c r="J296" s="395" t="s">
        <v>925</v>
      </c>
      <c r="K296" s="395" t="s">
        <v>926</v>
      </c>
      <c r="L296" s="397">
        <v>114.30500125569463</v>
      </c>
      <c r="M296" s="397">
        <v>80</v>
      </c>
      <c r="N296" s="398">
        <v>9144.4001004555703</v>
      </c>
    </row>
    <row r="297" spans="1:14" ht="14.4" customHeight="1" x14ac:dyDescent="0.3">
      <c r="A297" s="393" t="s">
        <v>450</v>
      </c>
      <c r="B297" s="394" t="s">
        <v>452</v>
      </c>
      <c r="C297" s="395" t="s">
        <v>466</v>
      </c>
      <c r="D297" s="396" t="s">
        <v>467</v>
      </c>
      <c r="E297" s="395" t="s">
        <v>453</v>
      </c>
      <c r="F297" s="396" t="s">
        <v>454</v>
      </c>
      <c r="G297" s="395" t="s">
        <v>497</v>
      </c>
      <c r="H297" s="395" t="s">
        <v>1156</v>
      </c>
      <c r="I297" s="395" t="s">
        <v>720</v>
      </c>
      <c r="J297" s="395" t="s">
        <v>1157</v>
      </c>
      <c r="K297" s="395"/>
      <c r="L297" s="397">
        <v>121.972386564784</v>
      </c>
      <c r="M297" s="397">
        <v>1</v>
      </c>
      <c r="N297" s="398">
        <v>121.972386564784</v>
      </c>
    </row>
    <row r="298" spans="1:14" ht="14.4" customHeight="1" x14ac:dyDescent="0.3">
      <c r="A298" s="393" t="s">
        <v>450</v>
      </c>
      <c r="B298" s="394" t="s">
        <v>452</v>
      </c>
      <c r="C298" s="395" t="s">
        <v>466</v>
      </c>
      <c r="D298" s="396" t="s">
        <v>467</v>
      </c>
      <c r="E298" s="395" t="s">
        <v>453</v>
      </c>
      <c r="F298" s="396" t="s">
        <v>454</v>
      </c>
      <c r="G298" s="395" t="s">
        <v>497</v>
      </c>
      <c r="H298" s="395" t="s">
        <v>1158</v>
      </c>
      <c r="I298" s="395" t="s">
        <v>720</v>
      </c>
      <c r="J298" s="395" t="s">
        <v>1159</v>
      </c>
      <c r="K298" s="395"/>
      <c r="L298" s="397">
        <v>289.49909840930098</v>
      </c>
      <c r="M298" s="397">
        <v>10</v>
      </c>
      <c r="N298" s="398">
        <v>2894.99098409301</v>
      </c>
    </row>
    <row r="299" spans="1:14" ht="14.4" customHeight="1" x14ac:dyDescent="0.3">
      <c r="A299" s="393" t="s">
        <v>450</v>
      </c>
      <c r="B299" s="394" t="s">
        <v>452</v>
      </c>
      <c r="C299" s="395" t="s">
        <v>466</v>
      </c>
      <c r="D299" s="396" t="s">
        <v>467</v>
      </c>
      <c r="E299" s="395" t="s">
        <v>453</v>
      </c>
      <c r="F299" s="396" t="s">
        <v>454</v>
      </c>
      <c r="G299" s="395" t="s">
        <v>497</v>
      </c>
      <c r="H299" s="395" t="s">
        <v>936</v>
      </c>
      <c r="I299" s="395" t="s">
        <v>720</v>
      </c>
      <c r="J299" s="395" t="s">
        <v>937</v>
      </c>
      <c r="K299" s="395"/>
      <c r="L299" s="397">
        <v>101.464336043733</v>
      </c>
      <c r="M299" s="397">
        <v>3</v>
      </c>
      <c r="N299" s="398">
        <v>304.393008131199</v>
      </c>
    </row>
    <row r="300" spans="1:14" ht="14.4" customHeight="1" x14ac:dyDescent="0.3">
      <c r="A300" s="393" t="s">
        <v>450</v>
      </c>
      <c r="B300" s="394" t="s">
        <v>452</v>
      </c>
      <c r="C300" s="395" t="s">
        <v>466</v>
      </c>
      <c r="D300" s="396" t="s">
        <v>467</v>
      </c>
      <c r="E300" s="395" t="s">
        <v>453</v>
      </c>
      <c r="F300" s="396" t="s">
        <v>454</v>
      </c>
      <c r="G300" s="395" t="s">
        <v>497</v>
      </c>
      <c r="H300" s="395" t="s">
        <v>944</v>
      </c>
      <c r="I300" s="395" t="s">
        <v>720</v>
      </c>
      <c r="J300" s="395" t="s">
        <v>945</v>
      </c>
      <c r="K300" s="395"/>
      <c r="L300" s="397">
        <v>280.64452739750902</v>
      </c>
      <c r="M300" s="397">
        <v>1</v>
      </c>
      <c r="N300" s="398">
        <v>280.64452739750902</v>
      </c>
    </row>
    <row r="301" spans="1:14" ht="14.4" customHeight="1" x14ac:dyDescent="0.3">
      <c r="A301" s="393" t="s">
        <v>450</v>
      </c>
      <c r="B301" s="394" t="s">
        <v>452</v>
      </c>
      <c r="C301" s="395" t="s">
        <v>466</v>
      </c>
      <c r="D301" s="396" t="s">
        <v>467</v>
      </c>
      <c r="E301" s="395" t="s">
        <v>453</v>
      </c>
      <c r="F301" s="396" t="s">
        <v>454</v>
      </c>
      <c r="G301" s="395" t="s">
        <v>497</v>
      </c>
      <c r="H301" s="395" t="s">
        <v>956</v>
      </c>
      <c r="I301" s="395" t="s">
        <v>957</v>
      </c>
      <c r="J301" s="395" t="s">
        <v>958</v>
      </c>
      <c r="K301" s="395" t="s">
        <v>959</v>
      </c>
      <c r="L301" s="397">
        <v>119.47791984730611</v>
      </c>
      <c r="M301" s="397">
        <v>35</v>
      </c>
      <c r="N301" s="398">
        <v>4181.7271946557139</v>
      </c>
    </row>
    <row r="302" spans="1:14" ht="14.4" customHeight="1" x14ac:dyDescent="0.3">
      <c r="A302" s="393" t="s">
        <v>450</v>
      </c>
      <c r="B302" s="394" t="s">
        <v>452</v>
      </c>
      <c r="C302" s="395" t="s">
        <v>466</v>
      </c>
      <c r="D302" s="396" t="s">
        <v>467</v>
      </c>
      <c r="E302" s="395" t="s">
        <v>453</v>
      </c>
      <c r="F302" s="396" t="s">
        <v>454</v>
      </c>
      <c r="G302" s="395" t="s">
        <v>497</v>
      </c>
      <c r="H302" s="395" t="s">
        <v>1160</v>
      </c>
      <c r="I302" s="395" t="s">
        <v>720</v>
      </c>
      <c r="J302" s="395" t="s">
        <v>1161</v>
      </c>
      <c r="K302" s="395"/>
      <c r="L302" s="397">
        <v>96.999562830320329</v>
      </c>
      <c r="M302" s="397">
        <v>18</v>
      </c>
      <c r="N302" s="398">
        <v>1745.9921309457659</v>
      </c>
    </row>
    <row r="303" spans="1:14" ht="14.4" customHeight="1" x14ac:dyDescent="0.3">
      <c r="A303" s="393" t="s">
        <v>450</v>
      </c>
      <c r="B303" s="394" t="s">
        <v>452</v>
      </c>
      <c r="C303" s="395" t="s">
        <v>466</v>
      </c>
      <c r="D303" s="396" t="s">
        <v>467</v>
      </c>
      <c r="E303" s="395" t="s">
        <v>453</v>
      </c>
      <c r="F303" s="396" t="s">
        <v>454</v>
      </c>
      <c r="G303" s="395" t="s">
        <v>497</v>
      </c>
      <c r="H303" s="395" t="s">
        <v>1162</v>
      </c>
      <c r="I303" s="395" t="s">
        <v>720</v>
      </c>
      <c r="J303" s="395" t="s">
        <v>1163</v>
      </c>
      <c r="K303" s="395"/>
      <c r="L303" s="397">
        <v>104.808143675224</v>
      </c>
      <c r="M303" s="397">
        <v>6</v>
      </c>
      <c r="N303" s="398">
        <v>628.84886205134399</v>
      </c>
    </row>
    <row r="304" spans="1:14" ht="14.4" customHeight="1" x14ac:dyDescent="0.3">
      <c r="A304" s="393" t="s">
        <v>450</v>
      </c>
      <c r="B304" s="394" t="s">
        <v>452</v>
      </c>
      <c r="C304" s="395" t="s">
        <v>466</v>
      </c>
      <c r="D304" s="396" t="s">
        <v>467</v>
      </c>
      <c r="E304" s="395" t="s">
        <v>453</v>
      </c>
      <c r="F304" s="396" t="s">
        <v>454</v>
      </c>
      <c r="G304" s="395" t="s">
        <v>497</v>
      </c>
      <c r="H304" s="395" t="s">
        <v>975</v>
      </c>
      <c r="I304" s="395" t="s">
        <v>720</v>
      </c>
      <c r="J304" s="395" t="s">
        <v>976</v>
      </c>
      <c r="K304" s="395"/>
      <c r="L304" s="397">
        <v>71.481048455840195</v>
      </c>
      <c r="M304" s="397">
        <v>6</v>
      </c>
      <c r="N304" s="398">
        <v>428.88629073504114</v>
      </c>
    </row>
    <row r="305" spans="1:14" ht="14.4" customHeight="1" x14ac:dyDescent="0.3">
      <c r="A305" s="393" t="s">
        <v>450</v>
      </c>
      <c r="B305" s="394" t="s">
        <v>452</v>
      </c>
      <c r="C305" s="395" t="s">
        <v>466</v>
      </c>
      <c r="D305" s="396" t="s">
        <v>467</v>
      </c>
      <c r="E305" s="395" t="s">
        <v>453</v>
      </c>
      <c r="F305" s="396" t="s">
        <v>454</v>
      </c>
      <c r="G305" s="395" t="s">
        <v>497</v>
      </c>
      <c r="H305" s="395" t="s">
        <v>977</v>
      </c>
      <c r="I305" s="395" t="s">
        <v>720</v>
      </c>
      <c r="J305" s="395" t="s">
        <v>978</v>
      </c>
      <c r="K305" s="395"/>
      <c r="L305" s="397">
        <v>121.424168681194</v>
      </c>
      <c r="M305" s="397">
        <v>7</v>
      </c>
      <c r="N305" s="398">
        <v>849.969180768358</v>
      </c>
    </row>
    <row r="306" spans="1:14" ht="14.4" customHeight="1" x14ac:dyDescent="0.3">
      <c r="A306" s="393" t="s">
        <v>450</v>
      </c>
      <c r="B306" s="394" t="s">
        <v>452</v>
      </c>
      <c r="C306" s="395" t="s">
        <v>466</v>
      </c>
      <c r="D306" s="396" t="s">
        <v>467</v>
      </c>
      <c r="E306" s="395" t="s">
        <v>453</v>
      </c>
      <c r="F306" s="396" t="s">
        <v>454</v>
      </c>
      <c r="G306" s="395" t="s">
        <v>987</v>
      </c>
      <c r="H306" s="395" t="s">
        <v>996</v>
      </c>
      <c r="I306" s="395" t="s">
        <v>997</v>
      </c>
      <c r="J306" s="395" t="s">
        <v>998</v>
      </c>
      <c r="K306" s="395" t="s">
        <v>999</v>
      </c>
      <c r="L306" s="397">
        <v>492.2</v>
      </c>
      <c r="M306" s="397">
        <v>2</v>
      </c>
      <c r="N306" s="398">
        <v>984.4</v>
      </c>
    </row>
    <row r="307" spans="1:14" ht="14.4" customHeight="1" x14ac:dyDescent="0.3">
      <c r="A307" s="393" t="s">
        <v>450</v>
      </c>
      <c r="B307" s="394" t="s">
        <v>452</v>
      </c>
      <c r="C307" s="395" t="s">
        <v>466</v>
      </c>
      <c r="D307" s="396" t="s">
        <v>467</v>
      </c>
      <c r="E307" s="395" t="s">
        <v>453</v>
      </c>
      <c r="F307" s="396" t="s">
        <v>454</v>
      </c>
      <c r="G307" s="395" t="s">
        <v>987</v>
      </c>
      <c r="H307" s="395" t="s">
        <v>1040</v>
      </c>
      <c r="I307" s="395" t="s">
        <v>1041</v>
      </c>
      <c r="J307" s="395" t="s">
        <v>1042</v>
      </c>
      <c r="K307" s="395" t="s">
        <v>1043</v>
      </c>
      <c r="L307" s="397">
        <v>71.05</v>
      </c>
      <c r="M307" s="397">
        <v>40</v>
      </c>
      <c r="N307" s="398">
        <v>2842</v>
      </c>
    </row>
    <row r="308" spans="1:14" ht="14.4" customHeight="1" x14ac:dyDescent="0.3">
      <c r="A308" s="393" t="s">
        <v>450</v>
      </c>
      <c r="B308" s="394" t="s">
        <v>452</v>
      </c>
      <c r="C308" s="395" t="s">
        <v>466</v>
      </c>
      <c r="D308" s="396" t="s">
        <v>467</v>
      </c>
      <c r="E308" s="395" t="s">
        <v>453</v>
      </c>
      <c r="F308" s="396" t="s">
        <v>454</v>
      </c>
      <c r="G308" s="395" t="s">
        <v>987</v>
      </c>
      <c r="H308" s="395" t="s">
        <v>1164</v>
      </c>
      <c r="I308" s="395" t="s">
        <v>817</v>
      </c>
      <c r="J308" s="395" t="s">
        <v>1165</v>
      </c>
      <c r="K308" s="395" t="s">
        <v>1166</v>
      </c>
      <c r="L308" s="397">
        <v>103.35013722457199</v>
      </c>
      <c r="M308" s="397">
        <v>2</v>
      </c>
      <c r="N308" s="398">
        <v>206.70027444914399</v>
      </c>
    </row>
    <row r="309" spans="1:14" ht="14.4" customHeight="1" x14ac:dyDescent="0.3">
      <c r="A309" s="393" t="s">
        <v>450</v>
      </c>
      <c r="B309" s="394" t="s">
        <v>452</v>
      </c>
      <c r="C309" s="395" t="s">
        <v>466</v>
      </c>
      <c r="D309" s="396" t="s">
        <v>467</v>
      </c>
      <c r="E309" s="395" t="s">
        <v>453</v>
      </c>
      <c r="F309" s="396" t="s">
        <v>454</v>
      </c>
      <c r="G309" s="395" t="s">
        <v>987</v>
      </c>
      <c r="H309" s="395" t="s">
        <v>1047</v>
      </c>
      <c r="I309" s="395" t="s">
        <v>1048</v>
      </c>
      <c r="J309" s="395" t="s">
        <v>998</v>
      </c>
      <c r="K309" s="395" t="s">
        <v>1049</v>
      </c>
      <c r="L309" s="397">
        <v>414.00001058843765</v>
      </c>
      <c r="M309" s="397">
        <v>3</v>
      </c>
      <c r="N309" s="398">
        <v>1242.000031765313</v>
      </c>
    </row>
    <row r="310" spans="1:14" ht="14.4" customHeight="1" x14ac:dyDescent="0.3">
      <c r="A310" s="393" t="s">
        <v>450</v>
      </c>
      <c r="B310" s="394" t="s">
        <v>452</v>
      </c>
      <c r="C310" s="395" t="s">
        <v>466</v>
      </c>
      <c r="D310" s="396" t="s">
        <v>467</v>
      </c>
      <c r="E310" s="395" t="s">
        <v>453</v>
      </c>
      <c r="F310" s="396" t="s">
        <v>454</v>
      </c>
      <c r="G310" s="395" t="s">
        <v>987</v>
      </c>
      <c r="H310" s="395" t="s">
        <v>1143</v>
      </c>
      <c r="I310" s="395" t="s">
        <v>1144</v>
      </c>
      <c r="J310" s="395" t="s">
        <v>1145</v>
      </c>
      <c r="K310" s="395" t="s">
        <v>808</v>
      </c>
      <c r="L310" s="397">
        <v>150.48192746535699</v>
      </c>
      <c r="M310" s="397">
        <v>1</v>
      </c>
      <c r="N310" s="398">
        <v>150.48192746535699</v>
      </c>
    </row>
    <row r="311" spans="1:14" ht="14.4" customHeight="1" x14ac:dyDescent="0.3">
      <c r="A311" s="393" t="s">
        <v>450</v>
      </c>
      <c r="B311" s="394" t="s">
        <v>452</v>
      </c>
      <c r="C311" s="395" t="s">
        <v>466</v>
      </c>
      <c r="D311" s="396" t="s">
        <v>467</v>
      </c>
      <c r="E311" s="395" t="s">
        <v>457</v>
      </c>
      <c r="F311" s="396" t="s">
        <v>458</v>
      </c>
      <c r="G311" s="395" t="s">
        <v>497</v>
      </c>
      <c r="H311" s="395" t="s">
        <v>1073</v>
      </c>
      <c r="I311" s="395" t="s">
        <v>1074</v>
      </c>
      <c r="J311" s="395" t="s">
        <v>1075</v>
      </c>
      <c r="K311" s="395" t="s">
        <v>1076</v>
      </c>
      <c r="L311" s="397">
        <v>37.729999999999997</v>
      </c>
      <c r="M311" s="397">
        <v>6</v>
      </c>
      <c r="N311" s="398">
        <v>226.38</v>
      </c>
    </row>
    <row r="312" spans="1:14" ht="14.4" customHeight="1" x14ac:dyDescent="0.3">
      <c r="A312" s="393" t="s">
        <v>450</v>
      </c>
      <c r="B312" s="394" t="s">
        <v>452</v>
      </c>
      <c r="C312" s="395" t="s">
        <v>466</v>
      </c>
      <c r="D312" s="396" t="s">
        <v>467</v>
      </c>
      <c r="E312" s="395" t="s">
        <v>457</v>
      </c>
      <c r="F312" s="396" t="s">
        <v>458</v>
      </c>
      <c r="G312" s="395" t="s">
        <v>497</v>
      </c>
      <c r="H312" s="395" t="s">
        <v>1088</v>
      </c>
      <c r="I312" s="395" t="s">
        <v>1089</v>
      </c>
      <c r="J312" s="395" t="s">
        <v>1075</v>
      </c>
      <c r="K312" s="395" t="s">
        <v>1090</v>
      </c>
      <c r="L312" s="397">
        <v>46.630119819167099</v>
      </c>
      <c r="M312" s="397">
        <v>2</v>
      </c>
      <c r="N312" s="398">
        <v>93.260239638334198</v>
      </c>
    </row>
    <row r="313" spans="1:14" ht="14.4" customHeight="1" x14ac:dyDescent="0.3">
      <c r="A313" s="393" t="s">
        <v>450</v>
      </c>
      <c r="B313" s="394" t="s">
        <v>452</v>
      </c>
      <c r="C313" s="395" t="s">
        <v>468</v>
      </c>
      <c r="D313" s="396" t="s">
        <v>469</v>
      </c>
      <c r="E313" s="395" t="s">
        <v>453</v>
      </c>
      <c r="F313" s="396" t="s">
        <v>454</v>
      </c>
      <c r="G313" s="395"/>
      <c r="H313" s="395" t="s">
        <v>470</v>
      </c>
      <c r="I313" s="395" t="s">
        <v>471</v>
      </c>
      <c r="J313" s="395" t="s">
        <v>472</v>
      </c>
      <c r="K313" s="395" t="s">
        <v>473</v>
      </c>
      <c r="L313" s="397">
        <v>195.19512773196001</v>
      </c>
      <c r="M313" s="397">
        <v>6</v>
      </c>
      <c r="N313" s="398">
        <v>1171.17076639176</v>
      </c>
    </row>
    <row r="314" spans="1:14" ht="14.4" customHeight="1" x14ac:dyDescent="0.3">
      <c r="A314" s="393" t="s">
        <v>450</v>
      </c>
      <c r="B314" s="394" t="s">
        <v>452</v>
      </c>
      <c r="C314" s="395" t="s">
        <v>468</v>
      </c>
      <c r="D314" s="396" t="s">
        <v>469</v>
      </c>
      <c r="E314" s="395" t="s">
        <v>453</v>
      </c>
      <c r="F314" s="396" t="s">
        <v>454</v>
      </c>
      <c r="G314" s="395"/>
      <c r="H314" s="395" t="s">
        <v>474</v>
      </c>
      <c r="I314" s="395" t="s">
        <v>475</v>
      </c>
      <c r="J314" s="395" t="s">
        <v>476</v>
      </c>
      <c r="K314" s="395"/>
      <c r="L314" s="397">
        <v>78.502766939801745</v>
      </c>
      <c r="M314" s="397">
        <v>82</v>
      </c>
      <c r="N314" s="398">
        <v>6437.2268890637433</v>
      </c>
    </row>
    <row r="315" spans="1:14" ht="14.4" customHeight="1" x14ac:dyDescent="0.3">
      <c r="A315" s="393" t="s">
        <v>450</v>
      </c>
      <c r="B315" s="394" t="s">
        <v>452</v>
      </c>
      <c r="C315" s="395" t="s">
        <v>468</v>
      </c>
      <c r="D315" s="396" t="s">
        <v>469</v>
      </c>
      <c r="E315" s="395" t="s">
        <v>453</v>
      </c>
      <c r="F315" s="396" t="s">
        <v>454</v>
      </c>
      <c r="G315" s="395"/>
      <c r="H315" s="395" t="s">
        <v>1167</v>
      </c>
      <c r="I315" s="395" t="s">
        <v>1168</v>
      </c>
      <c r="J315" s="395" t="s">
        <v>1169</v>
      </c>
      <c r="K315" s="395" t="s">
        <v>1170</v>
      </c>
      <c r="L315" s="397">
        <v>122.879574097676</v>
      </c>
      <c r="M315" s="397">
        <v>5</v>
      </c>
      <c r="N315" s="398">
        <v>614.39787048838002</v>
      </c>
    </row>
    <row r="316" spans="1:14" ht="14.4" customHeight="1" x14ac:dyDescent="0.3">
      <c r="A316" s="393" t="s">
        <v>450</v>
      </c>
      <c r="B316" s="394" t="s">
        <v>452</v>
      </c>
      <c r="C316" s="395" t="s">
        <v>468</v>
      </c>
      <c r="D316" s="396" t="s">
        <v>469</v>
      </c>
      <c r="E316" s="395" t="s">
        <v>453</v>
      </c>
      <c r="F316" s="396" t="s">
        <v>454</v>
      </c>
      <c r="G316" s="395"/>
      <c r="H316" s="395" t="s">
        <v>1171</v>
      </c>
      <c r="I316" s="395" t="s">
        <v>1172</v>
      </c>
      <c r="J316" s="395" t="s">
        <v>479</v>
      </c>
      <c r="K316" s="395" t="s">
        <v>1173</v>
      </c>
      <c r="L316" s="397">
        <v>218.51</v>
      </c>
      <c r="M316" s="397">
        <v>1</v>
      </c>
      <c r="N316" s="398">
        <v>218.51</v>
      </c>
    </row>
    <row r="317" spans="1:14" ht="14.4" customHeight="1" x14ac:dyDescent="0.3">
      <c r="A317" s="393" t="s">
        <v>450</v>
      </c>
      <c r="B317" s="394" t="s">
        <v>452</v>
      </c>
      <c r="C317" s="395" t="s">
        <v>468</v>
      </c>
      <c r="D317" s="396" t="s">
        <v>469</v>
      </c>
      <c r="E317" s="395" t="s">
        <v>453</v>
      </c>
      <c r="F317" s="396" t="s">
        <v>454</v>
      </c>
      <c r="G317" s="395"/>
      <c r="H317" s="395" t="s">
        <v>1174</v>
      </c>
      <c r="I317" s="395" t="s">
        <v>1175</v>
      </c>
      <c r="J317" s="395" t="s">
        <v>1176</v>
      </c>
      <c r="K317" s="395" t="s">
        <v>1177</v>
      </c>
      <c r="L317" s="397">
        <v>260.728106647966</v>
      </c>
      <c r="M317" s="397">
        <v>86</v>
      </c>
      <c r="N317" s="398">
        <v>22422.617171725076</v>
      </c>
    </row>
    <row r="318" spans="1:14" ht="14.4" customHeight="1" x14ac:dyDescent="0.3">
      <c r="A318" s="393" t="s">
        <v>450</v>
      </c>
      <c r="B318" s="394" t="s">
        <v>452</v>
      </c>
      <c r="C318" s="395" t="s">
        <v>468</v>
      </c>
      <c r="D318" s="396" t="s">
        <v>469</v>
      </c>
      <c r="E318" s="395" t="s">
        <v>453</v>
      </c>
      <c r="F318" s="396" t="s">
        <v>454</v>
      </c>
      <c r="G318" s="395"/>
      <c r="H318" s="395" t="s">
        <v>1178</v>
      </c>
      <c r="I318" s="395" t="s">
        <v>1179</v>
      </c>
      <c r="J318" s="395" t="s">
        <v>1180</v>
      </c>
      <c r="K318" s="395" t="s">
        <v>1166</v>
      </c>
      <c r="L318" s="397">
        <v>125.19</v>
      </c>
      <c r="M318" s="397">
        <v>2</v>
      </c>
      <c r="N318" s="398">
        <v>250.38</v>
      </c>
    </row>
    <row r="319" spans="1:14" ht="14.4" customHeight="1" x14ac:dyDescent="0.3">
      <c r="A319" s="393" t="s">
        <v>450</v>
      </c>
      <c r="B319" s="394" t="s">
        <v>452</v>
      </c>
      <c r="C319" s="395" t="s">
        <v>468</v>
      </c>
      <c r="D319" s="396" t="s">
        <v>469</v>
      </c>
      <c r="E319" s="395" t="s">
        <v>453</v>
      </c>
      <c r="F319" s="396" t="s">
        <v>454</v>
      </c>
      <c r="G319" s="395" t="s">
        <v>497</v>
      </c>
      <c r="H319" s="395" t="s">
        <v>498</v>
      </c>
      <c r="I319" s="395" t="s">
        <v>498</v>
      </c>
      <c r="J319" s="395" t="s">
        <v>499</v>
      </c>
      <c r="K319" s="395" t="s">
        <v>500</v>
      </c>
      <c r="L319" s="397">
        <v>259.44</v>
      </c>
      <c r="M319" s="397">
        <v>1</v>
      </c>
      <c r="N319" s="398">
        <v>259.44</v>
      </c>
    </row>
    <row r="320" spans="1:14" ht="14.4" customHeight="1" x14ac:dyDescent="0.3">
      <c r="A320" s="393" t="s">
        <v>450</v>
      </c>
      <c r="B320" s="394" t="s">
        <v>452</v>
      </c>
      <c r="C320" s="395" t="s">
        <v>468</v>
      </c>
      <c r="D320" s="396" t="s">
        <v>469</v>
      </c>
      <c r="E320" s="395" t="s">
        <v>453</v>
      </c>
      <c r="F320" s="396" t="s">
        <v>454</v>
      </c>
      <c r="G320" s="395" t="s">
        <v>497</v>
      </c>
      <c r="H320" s="395" t="s">
        <v>501</v>
      </c>
      <c r="I320" s="395" t="s">
        <v>501</v>
      </c>
      <c r="J320" s="395" t="s">
        <v>502</v>
      </c>
      <c r="K320" s="395" t="s">
        <v>503</v>
      </c>
      <c r="L320" s="397">
        <v>181.58999703839399</v>
      </c>
      <c r="M320" s="397">
        <v>3</v>
      </c>
      <c r="N320" s="398">
        <v>544.76999111518194</v>
      </c>
    </row>
    <row r="321" spans="1:14" ht="14.4" customHeight="1" x14ac:dyDescent="0.3">
      <c r="A321" s="393" t="s">
        <v>450</v>
      </c>
      <c r="B321" s="394" t="s">
        <v>452</v>
      </c>
      <c r="C321" s="395" t="s">
        <v>468</v>
      </c>
      <c r="D321" s="396" t="s">
        <v>469</v>
      </c>
      <c r="E321" s="395" t="s">
        <v>453</v>
      </c>
      <c r="F321" s="396" t="s">
        <v>454</v>
      </c>
      <c r="G321" s="395" t="s">
        <v>497</v>
      </c>
      <c r="H321" s="395" t="s">
        <v>504</v>
      </c>
      <c r="I321" s="395" t="s">
        <v>504</v>
      </c>
      <c r="J321" s="395" t="s">
        <v>505</v>
      </c>
      <c r="K321" s="395" t="s">
        <v>503</v>
      </c>
      <c r="L321" s="397">
        <v>162.15</v>
      </c>
      <c r="M321" s="397">
        <v>3</v>
      </c>
      <c r="N321" s="398">
        <v>486.45000000000005</v>
      </c>
    </row>
    <row r="322" spans="1:14" ht="14.4" customHeight="1" x14ac:dyDescent="0.3">
      <c r="A322" s="393" t="s">
        <v>450</v>
      </c>
      <c r="B322" s="394" t="s">
        <v>452</v>
      </c>
      <c r="C322" s="395" t="s">
        <v>468</v>
      </c>
      <c r="D322" s="396" t="s">
        <v>469</v>
      </c>
      <c r="E322" s="395" t="s">
        <v>453</v>
      </c>
      <c r="F322" s="396" t="s">
        <v>454</v>
      </c>
      <c r="G322" s="395" t="s">
        <v>497</v>
      </c>
      <c r="H322" s="395" t="s">
        <v>510</v>
      </c>
      <c r="I322" s="395" t="s">
        <v>510</v>
      </c>
      <c r="J322" s="395" t="s">
        <v>499</v>
      </c>
      <c r="K322" s="395" t="s">
        <v>511</v>
      </c>
      <c r="L322" s="397">
        <v>152.24801604330261</v>
      </c>
      <c r="M322" s="397">
        <v>97</v>
      </c>
      <c r="N322" s="398">
        <v>14768.057556200354</v>
      </c>
    </row>
    <row r="323" spans="1:14" ht="14.4" customHeight="1" x14ac:dyDescent="0.3">
      <c r="A323" s="393" t="s">
        <v>450</v>
      </c>
      <c r="B323" s="394" t="s">
        <v>452</v>
      </c>
      <c r="C323" s="395" t="s">
        <v>468</v>
      </c>
      <c r="D323" s="396" t="s">
        <v>469</v>
      </c>
      <c r="E323" s="395" t="s">
        <v>453</v>
      </c>
      <c r="F323" s="396" t="s">
        <v>454</v>
      </c>
      <c r="G323" s="395" t="s">
        <v>497</v>
      </c>
      <c r="H323" s="395" t="s">
        <v>516</v>
      </c>
      <c r="I323" s="395" t="s">
        <v>517</v>
      </c>
      <c r="J323" s="395" t="s">
        <v>518</v>
      </c>
      <c r="K323" s="395" t="s">
        <v>519</v>
      </c>
      <c r="L323" s="397">
        <v>84.530207452654082</v>
      </c>
      <c r="M323" s="397">
        <v>80</v>
      </c>
      <c r="N323" s="398">
        <v>6762.416596212327</v>
      </c>
    </row>
    <row r="324" spans="1:14" ht="14.4" customHeight="1" x14ac:dyDescent="0.3">
      <c r="A324" s="393" t="s">
        <v>450</v>
      </c>
      <c r="B324" s="394" t="s">
        <v>452</v>
      </c>
      <c r="C324" s="395" t="s">
        <v>468</v>
      </c>
      <c r="D324" s="396" t="s">
        <v>469</v>
      </c>
      <c r="E324" s="395" t="s">
        <v>453</v>
      </c>
      <c r="F324" s="396" t="s">
        <v>454</v>
      </c>
      <c r="G324" s="395" t="s">
        <v>497</v>
      </c>
      <c r="H324" s="395" t="s">
        <v>520</v>
      </c>
      <c r="I324" s="395" t="s">
        <v>521</v>
      </c>
      <c r="J324" s="395" t="s">
        <v>522</v>
      </c>
      <c r="K324" s="395" t="s">
        <v>523</v>
      </c>
      <c r="L324" s="397">
        <v>94.501980588833391</v>
      </c>
      <c r="M324" s="397">
        <v>26</v>
      </c>
      <c r="N324" s="398">
        <v>2457.0514953096681</v>
      </c>
    </row>
    <row r="325" spans="1:14" ht="14.4" customHeight="1" x14ac:dyDescent="0.3">
      <c r="A325" s="393" t="s">
        <v>450</v>
      </c>
      <c r="B325" s="394" t="s">
        <v>452</v>
      </c>
      <c r="C325" s="395" t="s">
        <v>468</v>
      </c>
      <c r="D325" s="396" t="s">
        <v>469</v>
      </c>
      <c r="E325" s="395" t="s">
        <v>453</v>
      </c>
      <c r="F325" s="396" t="s">
        <v>454</v>
      </c>
      <c r="G325" s="395" t="s">
        <v>497</v>
      </c>
      <c r="H325" s="395" t="s">
        <v>524</v>
      </c>
      <c r="I325" s="395" t="s">
        <v>525</v>
      </c>
      <c r="J325" s="395" t="s">
        <v>522</v>
      </c>
      <c r="K325" s="395" t="s">
        <v>526</v>
      </c>
      <c r="L325" s="397">
        <v>98.371453935840165</v>
      </c>
      <c r="M325" s="397">
        <v>41</v>
      </c>
      <c r="N325" s="398">
        <v>4033.2296113694465</v>
      </c>
    </row>
    <row r="326" spans="1:14" ht="14.4" customHeight="1" x14ac:dyDescent="0.3">
      <c r="A326" s="393" t="s">
        <v>450</v>
      </c>
      <c r="B326" s="394" t="s">
        <v>452</v>
      </c>
      <c r="C326" s="395" t="s">
        <v>468</v>
      </c>
      <c r="D326" s="396" t="s">
        <v>469</v>
      </c>
      <c r="E326" s="395" t="s">
        <v>453</v>
      </c>
      <c r="F326" s="396" t="s">
        <v>454</v>
      </c>
      <c r="G326" s="395" t="s">
        <v>497</v>
      </c>
      <c r="H326" s="395" t="s">
        <v>527</v>
      </c>
      <c r="I326" s="395" t="s">
        <v>528</v>
      </c>
      <c r="J326" s="395" t="s">
        <v>529</v>
      </c>
      <c r="K326" s="395" t="s">
        <v>530</v>
      </c>
      <c r="L326" s="397">
        <v>164.96327147168455</v>
      </c>
      <c r="M326" s="397">
        <v>22</v>
      </c>
      <c r="N326" s="398">
        <v>3629.1919723770602</v>
      </c>
    </row>
    <row r="327" spans="1:14" ht="14.4" customHeight="1" x14ac:dyDescent="0.3">
      <c r="A327" s="393" t="s">
        <v>450</v>
      </c>
      <c r="B327" s="394" t="s">
        <v>452</v>
      </c>
      <c r="C327" s="395" t="s">
        <v>468</v>
      </c>
      <c r="D327" s="396" t="s">
        <v>469</v>
      </c>
      <c r="E327" s="395" t="s">
        <v>453</v>
      </c>
      <c r="F327" s="396" t="s">
        <v>454</v>
      </c>
      <c r="G327" s="395" t="s">
        <v>497</v>
      </c>
      <c r="H327" s="395" t="s">
        <v>531</v>
      </c>
      <c r="I327" s="395" t="s">
        <v>532</v>
      </c>
      <c r="J327" s="395" t="s">
        <v>533</v>
      </c>
      <c r="K327" s="395" t="s">
        <v>534</v>
      </c>
      <c r="L327" s="397">
        <v>63.059940166455092</v>
      </c>
      <c r="M327" s="397">
        <v>10</v>
      </c>
      <c r="N327" s="398">
        <v>630.5994016645509</v>
      </c>
    </row>
    <row r="328" spans="1:14" ht="14.4" customHeight="1" x14ac:dyDescent="0.3">
      <c r="A328" s="393" t="s">
        <v>450</v>
      </c>
      <c r="B328" s="394" t="s">
        <v>452</v>
      </c>
      <c r="C328" s="395" t="s">
        <v>468</v>
      </c>
      <c r="D328" s="396" t="s">
        <v>469</v>
      </c>
      <c r="E328" s="395" t="s">
        <v>453</v>
      </c>
      <c r="F328" s="396" t="s">
        <v>454</v>
      </c>
      <c r="G328" s="395" t="s">
        <v>497</v>
      </c>
      <c r="H328" s="395" t="s">
        <v>1181</v>
      </c>
      <c r="I328" s="395" t="s">
        <v>1182</v>
      </c>
      <c r="J328" s="395" t="s">
        <v>1183</v>
      </c>
      <c r="K328" s="395" t="s">
        <v>1184</v>
      </c>
      <c r="L328" s="397">
        <v>42.48</v>
      </c>
      <c r="M328" s="397">
        <v>1</v>
      </c>
      <c r="N328" s="398">
        <v>42.48</v>
      </c>
    </row>
    <row r="329" spans="1:14" ht="14.4" customHeight="1" x14ac:dyDescent="0.3">
      <c r="A329" s="393" t="s">
        <v>450</v>
      </c>
      <c r="B329" s="394" t="s">
        <v>452</v>
      </c>
      <c r="C329" s="395" t="s">
        <v>468</v>
      </c>
      <c r="D329" s="396" t="s">
        <v>469</v>
      </c>
      <c r="E329" s="395" t="s">
        <v>453</v>
      </c>
      <c r="F329" s="396" t="s">
        <v>454</v>
      </c>
      <c r="G329" s="395" t="s">
        <v>497</v>
      </c>
      <c r="H329" s="395" t="s">
        <v>1185</v>
      </c>
      <c r="I329" s="395" t="s">
        <v>1186</v>
      </c>
      <c r="J329" s="395" t="s">
        <v>541</v>
      </c>
      <c r="K329" s="395" t="s">
        <v>1187</v>
      </c>
      <c r="L329" s="397">
        <v>65.150021106692677</v>
      </c>
      <c r="M329" s="397">
        <v>50</v>
      </c>
      <c r="N329" s="398">
        <v>3257.5010553346337</v>
      </c>
    </row>
    <row r="330" spans="1:14" ht="14.4" customHeight="1" x14ac:dyDescent="0.3">
      <c r="A330" s="393" t="s">
        <v>450</v>
      </c>
      <c r="B330" s="394" t="s">
        <v>452</v>
      </c>
      <c r="C330" s="395" t="s">
        <v>468</v>
      </c>
      <c r="D330" s="396" t="s">
        <v>469</v>
      </c>
      <c r="E330" s="395" t="s">
        <v>453</v>
      </c>
      <c r="F330" s="396" t="s">
        <v>454</v>
      </c>
      <c r="G330" s="395" t="s">
        <v>497</v>
      </c>
      <c r="H330" s="395" t="s">
        <v>1188</v>
      </c>
      <c r="I330" s="395" t="s">
        <v>1189</v>
      </c>
      <c r="J330" s="395" t="s">
        <v>1190</v>
      </c>
      <c r="K330" s="395" t="s">
        <v>1191</v>
      </c>
      <c r="L330" s="397">
        <v>78.579419771196797</v>
      </c>
      <c r="M330" s="397">
        <v>4</v>
      </c>
      <c r="N330" s="398">
        <v>314.31767908478719</v>
      </c>
    </row>
    <row r="331" spans="1:14" ht="14.4" customHeight="1" x14ac:dyDescent="0.3">
      <c r="A331" s="393" t="s">
        <v>450</v>
      </c>
      <c r="B331" s="394" t="s">
        <v>452</v>
      </c>
      <c r="C331" s="395" t="s">
        <v>468</v>
      </c>
      <c r="D331" s="396" t="s">
        <v>469</v>
      </c>
      <c r="E331" s="395" t="s">
        <v>453</v>
      </c>
      <c r="F331" s="396" t="s">
        <v>454</v>
      </c>
      <c r="G331" s="395" t="s">
        <v>497</v>
      </c>
      <c r="H331" s="395" t="s">
        <v>543</v>
      </c>
      <c r="I331" s="395" t="s">
        <v>544</v>
      </c>
      <c r="J331" s="395" t="s">
        <v>545</v>
      </c>
      <c r="K331" s="395" t="s">
        <v>546</v>
      </c>
      <c r="L331" s="397">
        <v>27.365614090892979</v>
      </c>
      <c r="M331" s="397">
        <v>36</v>
      </c>
      <c r="N331" s="398">
        <v>985.1621072721473</v>
      </c>
    </row>
    <row r="332" spans="1:14" ht="14.4" customHeight="1" x14ac:dyDescent="0.3">
      <c r="A332" s="393" t="s">
        <v>450</v>
      </c>
      <c r="B332" s="394" t="s">
        <v>452</v>
      </c>
      <c r="C332" s="395" t="s">
        <v>468</v>
      </c>
      <c r="D332" s="396" t="s">
        <v>469</v>
      </c>
      <c r="E332" s="395" t="s">
        <v>453</v>
      </c>
      <c r="F332" s="396" t="s">
        <v>454</v>
      </c>
      <c r="G332" s="395" t="s">
        <v>497</v>
      </c>
      <c r="H332" s="395" t="s">
        <v>561</v>
      </c>
      <c r="I332" s="395" t="s">
        <v>562</v>
      </c>
      <c r="J332" s="395" t="s">
        <v>563</v>
      </c>
      <c r="K332" s="395" t="s">
        <v>564</v>
      </c>
      <c r="L332" s="397">
        <v>60.34994096902556</v>
      </c>
      <c r="M332" s="397">
        <v>9</v>
      </c>
      <c r="N332" s="398">
        <v>543.14946872123005</v>
      </c>
    </row>
    <row r="333" spans="1:14" ht="14.4" customHeight="1" x14ac:dyDescent="0.3">
      <c r="A333" s="393" t="s">
        <v>450</v>
      </c>
      <c r="B333" s="394" t="s">
        <v>452</v>
      </c>
      <c r="C333" s="395" t="s">
        <v>468</v>
      </c>
      <c r="D333" s="396" t="s">
        <v>469</v>
      </c>
      <c r="E333" s="395" t="s">
        <v>453</v>
      </c>
      <c r="F333" s="396" t="s">
        <v>454</v>
      </c>
      <c r="G333" s="395" t="s">
        <v>497</v>
      </c>
      <c r="H333" s="395" t="s">
        <v>1192</v>
      </c>
      <c r="I333" s="395" t="s">
        <v>1193</v>
      </c>
      <c r="J333" s="395" t="s">
        <v>1194</v>
      </c>
      <c r="K333" s="395" t="s">
        <v>1195</v>
      </c>
      <c r="L333" s="397">
        <v>114.329594747632</v>
      </c>
      <c r="M333" s="397">
        <v>2</v>
      </c>
      <c r="N333" s="398">
        <v>228.659189495264</v>
      </c>
    </row>
    <row r="334" spans="1:14" ht="14.4" customHeight="1" x14ac:dyDescent="0.3">
      <c r="A334" s="393" t="s">
        <v>450</v>
      </c>
      <c r="B334" s="394" t="s">
        <v>452</v>
      </c>
      <c r="C334" s="395" t="s">
        <v>468</v>
      </c>
      <c r="D334" s="396" t="s">
        <v>469</v>
      </c>
      <c r="E334" s="395" t="s">
        <v>453</v>
      </c>
      <c r="F334" s="396" t="s">
        <v>454</v>
      </c>
      <c r="G334" s="395" t="s">
        <v>497</v>
      </c>
      <c r="H334" s="395" t="s">
        <v>569</v>
      </c>
      <c r="I334" s="395" t="s">
        <v>570</v>
      </c>
      <c r="J334" s="395" t="s">
        <v>571</v>
      </c>
      <c r="K334" s="395" t="s">
        <v>572</v>
      </c>
      <c r="L334" s="397">
        <v>270.83428526143001</v>
      </c>
      <c r="M334" s="397">
        <v>128</v>
      </c>
      <c r="N334" s="398">
        <v>34666.788513463041</v>
      </c>
    </row>
    <row r="335" spans="1:14" ht="14.4" customHeight="1" x14ac:dyDescent="0.3">
      <c r="A335" s="393" t="s">
        <v>450</v>
      </c>
      <c r="B335" s="394" t="s">
        <v>452</v>
      </c>
      <c r="C335" s="395" t="s">
        <v>468</v>
      </c>
      <c r="D335" s="396" t="s">
        <v>469</v>
      </c>
      <c r="E335" s="395" t="s">
        <v>453</v>
      </c>
      <c r="F335" s="396" t="s">
        <v>454</v>
      </c>
      <c r="G335" s="395" t="s">
        <v>497</v>
      </c>
      <c r="H335" s="395" t="s">
        <v>1123</v>
      </c>
      <c r="I335" s="395" t="s">
        <v>1124</v>
      </c>
      <c r="J335" s="395" t="s">
        <v>1125</v>
      </c>
      <c r="K335" s="395" t="s">
        <v>1126</v>
      </c>
      <c r="L335" s="397">
        <v>295.25999581146033</v>
      </c>
      <c r="M335" s="397">
        <v>6</v>
      </c>
      <c r="N335" s="398">
        <v>1771.5599748687619</v>
      </c>
    </row>
    <row r="336" spans="1:14" ht="14.4" customHeight="1" x14ac:dyDescent="0.3">
      <c r="A336" s="393" t="s">
        <v>450</v>
      </c>
      <c r="B336" s="394" t="s">
        <v>452</v>
      </c>
      <c r="C336" s="395" t="s">
        <v>468</v>
      </c>
      <c r="D336" s="396" t="s">
        <v>469</v>
      </c>
      <c r="E336" s="395" t="s">
        <v>453</v>
      </c>
      <c r="F336" s="396" t="s">
        <v>454</v>
      </c>
      <c r="G336" s="395" t="s">
        <v>497</v>
      </c>
      <c r="H336" s="395" t="s">
        <v>1196</v>
      </c>
      <c r="I336" s="395" t="s">
        <v>1197</v>
      </c>
      <c r="J336" s="395" t="s">
        <v>1198</v>
      </c>
      <c r="K336" s="395" t="s">
        <v>1199</v>
      </c>
      <c r="L336" s="397">
        <v>437</v>
      </c>
      <c r="M336" s="397">
        <v>5</v>
      </c>
      <c r="N336" s="398">
        <v>2185</v>
      </c>
    </row>
    <row r="337" spans="1:14" ht="14.4" customHeight="1" x14ac:dyDescent="0.3">
      <c r="A337" s="393" t="s">
        <v>450</v>
      </c>
      <c r="B337" s="394" t="s">
        <v>452</v>
      </c>
      <c r="C337" s="395" t="s">
        <v>468</v>
      </c>
      <c r="D337" s="396" t="s">
        <v>469</v>
      </c>
      <c r="E337" s="395" t="s">
        <v>453</v>
      </c>
      <c r="F337" s="396" t="s">
        <v>454</v>
      </c>
      <c r="G337" s="395" t="s">
        <v>497</v>
      </c>
      <c r="H337" s="395" t="s">
        <v>573</v>
      </c>
      <c r="I337" s="395" t="s">
        <v>574</v>
      </c>
      <c r="J337" s="395" t="s">
        <v>575</v>
      </c>
      <c r="K337" s="395" t="s">
        <v>576</v>
      </c>
      <c r="L337" s="397">
        <v>142.36000000000001</v>
      </c>
      <c r="M337" s="397">
        <v>4</v>
      </c>
      <c r="N337" s="398">
        <v>569.44000000000005</v>
      </c>
    </row>
    <row r="338" spans="1:14" ht="14.4" customHeight="1" x14ac:dyDescent="0.3">
      <c r="A338" s="393" t="s">
        <v>450</v>
      </c>
      <c r="B338" s="394" t="s">
        <v>452</v>
      </c>
      <c r="C338" s="395" t="s">
        <v>468</v>
      </c>
      <c r="D338" s="396" t="s">
        <v>469</v>
      </c>
      <c r="E338" s="395" t="s">
        <v>453</v>
      </c>
      <c r="F338" s="396" t="s">
        <v>454</v>
      </c>
      <c r="G338" s="395" t="s">
        <v>497</v>
      </c>
      <c r="H338" s="395" t="s">
        <v>1200</v>
      </c>
      <c r="I338" s="395" t="s">
        <v>1201</v>
      </c>
      <c r="J338" s="395" t="s">
        <v>1202</v>
      </c>
      <c r="K338" s="395" t="s">
        <v>1203</v>
      </c>
      <c r="L338" s="397">
        <v>193.7390801529464</v>
      </c>
      <c r="M338" s="397">
        <v>16</v>
      </c>
      <c r="N338" s="398">
        <v>3099.8252824471424</v>
      </c>
    </row>
    <row r="339" spans="1:14" ht="14.4" customHeight="1" x14ac:dyDescent="0.3">
      <c r="A339" s="393" t="s">
        <v>450</v>
      </c>
      <c r="B339" s="394" t="s">
        <v>452</v>
      </c>
      <c r="C339" s="395" t="s">
        <v>468</v>
      </c>
      <c r="D339" s="396" t="s">
        <v>469</v>
      </c>
      <c r="E339" s="395" t="s">
        <v>453</v>
      </c>
      <c r="F339" s="396" t="s">
        <v>454</v>
      </c>
      <c r="G339" s="395" t="s">
        <v>497</v>
      </c>
      <c r="H339" s="395" t="s">
        <v>1204</v>
      </c>
      <c r="I339" s="395" t="s">
        <v>1205</v>
      </c>
      <c r="J339" s="395" t="s">
        <v>1206</v>
      </c>
      <c r="K339" s="395" t="s">
        <v>1207</v>
      </c>
      <c r="L339" s="397">
        <v>102.07</v>
      </c>
      <c r="M339" s="397">
        <v>1</v>
      </c>
      <c r="N339" s="398">
        <v>102.07</v>
      </c>
    </row>
    <row r="340" spans="1:14" ht="14.4" customHeight="1" x14ac:dyDescent="0.3">
      <c r="A340" s="393" t="s">
        <v>450</v>
      </c>
      <c r="B340" s="394" t="s">
        <v>452</v>
      </c>
      <c r="C340" s="395" t="s">
        <v>468</v>
      </c>
      <c r="D340" s="396" t="s">
        <v>469</v>
      </c>
      <c r="E340" s="395" t="s">
        <v>453</v>
      </c>
      <c r="F340" s="396" t="s">
        <v>454</v>
      </c>
      <c r="G340" s="395" t="s">
        <v>497</v>
      </c>
      <c r="H340" s="395" t="s">
        <v>581</v>
      </c>
      <c r="I340" s="395" t="s">
        <v>581</v>
      </c>
      <c r="J340" s="395" t="s">
        <v>582</v>
      </c>
      <c r="K340" s="395" t="s">
        <v>583</v>
      </c>
      <c r="L340" s="397">
        <v>38.230000000000004</v>
      </c>
      <c r="M340" s="397">
        <v>60</v>
      </c>
      <c r="N340" s="398">
        <v>2293.8000000000002</v>
      </c>
    </row>
    <row r="341" spans="1:14" ht="14.4" customHeight="1" x14ac:dyDescent="0.3">
      <c r="A341" s="393" t="s">
        <v>450</v>
      </c>
      <c r="B341" s="394" t="s">
        <v>452</v>
      </c>
      <c r="C341" s="395" t="s">
        <v>468</v>
      </c>
      <c r="D341" s="396" t="s">
        <v>469</v>
      </c>
      <c r="E341" s="395" t="s">
        <v>453</v>
      </c>
      <c r="F341" s="396" t="s">
        <v>454</v>
      </c>
      <c r="G341" s="395" t="s">
        <v>497</v>
      </c>
      <c r="H341" s="395" t="s">
        <v>588</v>
      </c>
      <c r="I341" s="395" t="s">
        <v>589</v>
      </c>
      <c r="J341" s="395" t="s">
        <v>586</v>
      </c>
      <c r="K341" s="395" t="s">
        <v>590</v>
      </c>
      <c r="L341" s="397">
        <v>476.58082930207701</v>
      </c>
      <c r="M341" s="397">
        <v>1</v>
      </c>
      <c r="N341" s="398">
        <v>476.58082930207701</v>
      </c>
    </row>
    <row r="342" spans="1:14" ht="14.4" customHeight="1" x14ac:dyDescent="0.3">
      <c r="A342" s="393" t="s">
        <v>450</v>
      </c>
      <c r="B342" s="394" t="s">
        <v>452</v>
      </c>
      <c r="C342" s="395" t="s">
        <v>468</v>
      </c>
      <c r="D342" s="396" t="s">
        <v>469</v>
      </c>
      <c r="E342" s="395" t="s">
        <v>453</v>
      </c>
      <c r="F342" s="396" t="s">
        <v>454</v>
      </c>
      <c r="G342" s="395" t="s">
        <v>497</v>
      </c>
      <c r="H342" s="395" t="s">
        <v>1208</v>
      </c>
      <c r="I342" s="395" t="s">
        <v>1209</v>
      </c>
      <c r="J342" s="395" t="s">
        <v>1210</v>
      </c>
      <c r="K342" s="395" t="s">
        <v>1211</v>
      </c>
      <c r="L342" s="397">
        <v>250.44833333333349</v>
      </c>
      <c r="M342" s="397">
        <v>4</v>
      </c>
      <c r="N342" s="398">
        <v>1001.793333333334</v>
      </c>
    </row>
    <row r="343" spans="1:14" ht="14.4" customHeight="1" x14ac:dyDescent="0.3">
      <c r="A343" s="393" t="s">
        <v>450</v>
      </c>
      <c r="B343" s="394" t="s">
        <v>452</v>
      </c>
      <c r="C343" s="395" t="s">
        <v>468</v>
      </c>
      <c r="D343" s="396" t="s">
        <v>469</v>
      </c>
      <c r="E343" s="395" t="s">
        <v>453</v>
      </c>
      <c r="F343" s="396" t="s">
        <v>454</v>
      </c>
      <c r="G343" s="395" t="s">
        <v>497</v>
      </c>
      <c r="H343" s="395" t="s">
        <v>599</v>
      </c>
      <c r="I343" s="395" t="s">
        <v>600</v>
      </c>
      <c r="J343" s="395" t="s">
        <v>601</v>
      </c>
      <c r="K343" s="395" t="s">
        <v>583</v>
      </c>
      <c r="L343" s="397">
        <v>37.622</v>
      </c>
      <c r="M343" s="397">
        <v>50</v>
      </c>
      <c r="N343" s="398">
        <v>1881.1</v>
      </c>
    </row>
    <row r="344" spans="1:14" ht="14.4" customHeight="1" x14ac:dyDescent="0.3">
      <c r="A344" s="393" t="s">
        <v>450</v>
      </c>
      <c r="B344" s="394" t="s">
        <v>452</v>
      </c>
      <c r="C344" s="395" t="s">
        <v>468</v>
      </c>
      <c r="D344" s="396" t="s">
        <v>469</v>
      </c>
      <c r="E344" s="395" t="s">
        <v>453</v>
      </c>
      <c r="F344" s="396" t="s">
        <v>454</v>
      </c>
      <c r="G344" s="395" t="s">
        <v>497</v>
      </c>
      <c r="H344" s="395" t="s">
        <v>1212</v>
      </c>
      <c r="I344" s="395" t="s">
        <v>1213</v>
      </c>
      <c r="J344" s="395" t="s">
        <v>1214</v>
      </c>
      <c r="K344" s="395" t="s">
        <v>583</v>
      </c>
      <c r="L344" s="397">
        <v>56.509996656415524</v>
      </c>
      <c r="M344" s="397">
        <v>30</v>
      </c>
      <c r="N344" s="398">
        <v>1695.2998996924657</v>
      </c>
    </row>
    <row r="345" spans="1:14" ht="14.4" customHeight="1" x14ac:dyDescent="0.3">
      <c r="A345" s="393" t="s">
        <v>450</v>
      </c>
      <c r="B345" s="394" t="s">
        <v>452</v>
      </c>
      <c r="C345" s="395" t="s">
        <v>468</v>
      </c>
      <c r="D345" s="396" t="s">
        <v>469</v>
      </c>
      <c r="E345" s="395" t="s">
        <v>453</v>
      </c>
      <c r="F345" s="396" t="s">
        <v>454</v>
      </c>
      <c r="G345" s="395" t="s">
        <v>497</v>
      </c>
      <c r="H345" s="395" t="s">
        <v>602</v>
      </c>
      <c r="I345" s="395" t="s">
        <v>603</v>
      </c>
      <c r="J345" s="395" t="s">
        <v>604</v>
      </c>
      <c r="K345" s="395" t="s">
        <v>605</v>
      </c>
      <c r="L345" s="397">
        <v>342.43996883964655</v>
      </c>
      <c r="M345" s="397">
        <v>12</v>
      </c>
      <c r="N345" s="398">
        <v>4109.2796260757586</v>
      </c>
    </row>
    <row r="346" spans="1:14" ht="14.4" customHeight="1" x14ac:dyDescent="0.3">
      <c r="A346" s="393" t="s">
        <v>450</v>
      </c>
      <c r="B346" s="394" t="s">
        <v>452</v>
      </c>
      <c r="C346" s="395" t="s">
        <v>468</v>
      </c>
      <c r="D346" s="396" t="s">
        <v>469</v>
      </c>
      <c r="E346" s="395" t="s">
        <v>453</v>
      </c>
      <c r="F346" s="396" t="s">
        <v>454</v>
      </c>
      <c r="G346" s="395" t="s">
        <v>497</v>
      </c>
      <c r="H346" s="395" t="s">
        <v>1215</v>
      </c>
      <c r="I346" s="395" t="s">
        <v>1216</v>
      </c>
      <c r="J346" s="395" t="s">
        <v>1217</v>
      </c>
      <c r="K346" s="395" t="s">
        <v>1218</v>
      </c>
      <c r="L346" s="397">
        <v>134.317349115708</v>
      </c>
      <c r="M346" s="397">
        <v>3</v>
      </c>
      <c r="N346" s="398">
        <v>402.95204734712399</v>
      </c>
    </row>
    <row r="347" spans="1:14" ht="14.4" customHeight="1" x14ac:dyDescent="0.3">
      <c r="A347" s="393" t="s">
        <v>450</v>
      </c>
      <c r="B347" s="394" t="s">
        <v>452</v>
      </c>
      <c r="C347" s="395" t="s">
        <v>468</v>
      </c>
      <c r="D347" s="396" t="s">
        <v>469</v>
      </c>
      <c r="E347" s="395" t="s">
        <v>453</v>
      </c>
      <c r="F347" s="396" t="s">
        <v>454</v>
      </c>
      <c r="G347" s="395" t="s">
        <v>497</v>
      </c>
      <c r="H347" s="395" t="s">
        <v>647</v>
      </c>
      <c r="I347" s="395" t="s">
        <v>648</v>
      </c>
      <c r="J347" s="395" t="s">
        <v>649</v>
      </c>
      <c r="K347" s="395" t="s">
        <v>650</v>
      </c>
      <c r="L347" s="397">
        <v>165.126827600312</v>
      </c>
      <c r="M347" s="397">
        <v>6</v>
      </c>
      <c r="N347" s="398">
        <v>990.76096560187204</v>
      </c>
    </row>
    <row r="348" spans="1:14" ht="14.4" customHeight="1" x14ac:dyDescent="0.3">
      <c r="A348" s="393" t="s">
        <v>450</v>
      </c>
      <c r="B348" s="394" t="s">
        <v>452</v>
      </c>
      <c r="C348" s="395" t="s">
        <v>468</v>
      </c>
      <c r="D348" s="396" t="s">
        <v>469</v>
      </c>
      <c r="E348" s="395" t="s">
        <v>453</v>
      </c>
      <c r="F348" s="396" t="s">
        <v>454</v>
      </c>
      <c r="G348" s="395" t="s">
        <v>497</v>
      </c>
      <c r="H348" s="395" t="s">
        <v>651</v>
      </c>
      <c r="I348" s="395" t="s">
        <v>652</v>
      </c>
      <c r="J348" s="395" t="s">
        <v>653</v>
      </c>
      <c r="K348" s="395" t="s">
        <v>654</v>
      </c>
      <c r="L348" s="397">
        <v>75.239788097365604</v>
      </c>
      <c r="M348" s="397">
        <v>10</v>
      </c>
      <c r="N348" s="398">
        <v>752.39788097365602</v>
      </c>
    </row>
    <row r="349" spans="1:14" ht="14.4" customHeight="1" x14ac:dyDescent="0.3">
      <c r="A349" s="393" t="s">
        <v>450</v>
      </c>
      <c r="B349" s="394" t="s">
        <v>452</v>
      </c>
      <c r="C349" s="395" t="s">
        <v>468</v>
      </c>
      <c r="D349" s="396" t="s">
        <v>469</v>
      </c>
      <c r="E349" s="395" t="s">
        <v>453</v>
      </c>
      <c r="F349" s="396" t="s">
        <v>454</v>
      </c>
      <c r="G349" s="395" t="s">
        <v>497</v>
      </c>
      <c r="H349" s="395" t="s">
        <v>1219</v>
      </c>
      <c r="I349" s="395" t="s">
        <v>1220</v>
      </c>
      <c r="J349" s="395" t="s">
        <v>1221</v>
      </c>
      <c r="K349" s="395" t="s">
        <v>1222</v>
      </c>
      <c r="L349" s="397">
        <v>93.707856373801818</v>
      </c>
      <c r="M349" s="397">
        <v>4</v>
      </c>
      <c r="N349" s="398">
        <v>374.83142549520727</v>
      </c>
    </row>
    <row r="350" spans="1:14" ht="14.4" customHeight="1" x14ac:dyDescent="0.3">
      <c r="A350" s="393" t="s">
        <v>450</v>
      </c>
      <c r="B350" s="394" t="s">
        <v>452</v>
      </c>
      <c r="C350" s="395" t="s">
        <v>468</v>
      </c>
      <c r="D350" s="396" t="s">
        <v>469</v>
      </c>
      <c r="E350" s="395" t="s">
        <v>453</v>
      </c>
      <c r="F350" s="396" t="s">
        <v>454</v>
      </c>
      <c r="G350" s="395" t="s">
        <v>497</v>
      </c>
      <c r="H350" s="395" t="s">
        <v>655</v>
      </c>
      <c r="I350" s="395" t="s">
        <v>656</v>
      </c>
      <c r="J350" s="395" t="s">
        <v>657</v>
      </c>
      <c r="K350" s="395" t="s">
        <v>658</v>
      </c>
      <c r="L350" s="397">
        <v>122.75</v>
      </c>
      <c r="M350" s="397">
        <v>2</v>
      </c>
      <c r="N350" s="398">
        <v>245.5</v>
      </c>
    </row>
    <row r="351" spans="1:14" ht="14.4" customHeight="1" x14ac:dyDescent="0.3">
      <c r="A351" s="393" t="s">
        <v>450</v>
      </c>
      <c r="B351" s="394" t="s">
        <v>452</v>
      </c>
      <c r="C351" s="395" t="s">
        <v>468</v>
      </c>
      <c r="D351" s="396" t="s">
        <v>469</v>
      </c>
      <c r="E351" s="395" t="s">
        <v>453</v>
      </c>
      <c r="F351" s="396" t="s">
        <v>454</v>
      </c>
      <c r="G351" s="395" t="s">
        <v>497</v>
      </c>
      <c r="H351" s="395" t="s">
        <v>659</v>
      </c>
      <c r="I351" s="395" t="s">
        <v>660</v>
      </c>
      <c r="J351" s="395" t="s">
        <v>661</v>
      </c>
      <c r="K351" s="395" t="s">
        <v>662</v>
      </c>
      <c r="L351" s="397">
        <v>100.84399999999999</v>
      </c>
      <c r="M351" s="397">
        <v>10</v>
      </c>
      <c r="N351" s="398">
        <v>1008.4399999999999</v>
      </c>
    </row>
    <row r="352" spans="1:14" ht="14.4" customHeight="1" x14ac:dyDescent="0.3">
      <c r="A352" s="393" t="s">
        <v>450</v>
      </c>
      <c r="B352" s="394" t="s">
        <v>452</v>
      </c>
      <c r="C352" s="395" t="s">
        <v>468</v>
      </c>
      <c r="D352" s="396" t="s">
        <v>469</v>
      </c>
      <c r="E352" s="395" t="s">
        <v>453</v>
      </c>
      <c r="F352" s="396" t="s">
        <v>454</v>
      </c>
      <c r="G352" s="395" t="s">
        <v>497</v>
      </c>
      <c r="H352" s="395" t="s">
        <v>1223</v>
      </c>
      <c r="I352" s="395" t="s">
        <v>1224</v>
      </c>
      <c r="J352" s="395" t="s">
        <v>1221</v>
      </c>
      <c r="K352" s="395" t="s">
        <v>1225</v>
      </c>
      <c r="L352" s="397">
        <v>166.6242542255255</v>
      </c>
      <c r="M352" s="397">
        <v>2</v>
      </c>
      <c r="N352" s="398">
        <v>333.24850845105101</v>
      </c>
    </row>
    <row r="353" spans="1:14" ht="14.4" customHeight="1" x14ac:dyDescent="0.3">
      <c r="A353" s="393" t="s">
        <v>450</v>
      </c>
      <c r="B353" s="394" t="s">
        <v>452</v>
      </c>
      <c r="C353" s="395" t="s">
        <v>468</v>
      </c>
      <c r="D353" s="396" t="s">
        <v>469</v>
      </c>
      <c r="E353" s="395" t="s">
        <v>453</v>
      </c>
      <c r="F353" s="396" t="s">
        <v>454</v>
      </c>
      <c r="G353" s="395" t="s">
        <v>497</v>
      </c>
      <c r="H353" s="395" t="s">
        <v>1226</v>
      </c>
      <c r="I353" s="395" t="s">
        <v>1227</v>
      </c>
      <c r="J353" s="395" t="s">
        <v>1228</v>
      </c>
      <c r="K353" s="395" t="s">
        <v>1229</v>
      </c>
      <c r="L353" s="397">
        <v>375.14920493237497</v>
      </c>
      <c r="M353" s="397">
        <v>5</v>
      </c>
      <c r="N353" s="398">
        <v>1875.7460246618748</v>
      </c>
    </row>
    <row r="354" spans="1:14" ht="14.4" customHeight="1" x14ac:dyDescent="0.3">
      <c r="A354" s="393" t="s">
        <v>450</v>
      </c>
      <c r="B354" s="394" t="s">
        <v>452</v>
      </c>
      <c r="C354" s="395" t="s">
        <v>468</v>
      </c>
      <c r="D354" s="396" t="s">
        <v>469</v>
      </c>
      <c r="E354" s="395" t="s">
        <v>453</v>
      </c>
      <c r="F354" s="396" t="s">
        <v>454</v>
      </c>
      <c r="G354" s="395" t="s">
        <v>497</v>
      </c>
      <c r="H354" s="395" t="s">
        <v>663</v>
      </c>
      <c r="I354" s="395" t="s">
        <v>664</v>
      </c>
      <c r="J354" s="395" t="s">
        <v>665</v>
      </c>
      <c r="K354" s="395" t="s">
        <v>666</v>
      </c>
      <c r="L354" s="397">
        <v>63.509486709732499</v>
      </c>
      <c r="M354" s="397">
        <v>2</v>
      </c>
      <c r="N354" s="398">
        <v>127.018973419465</v>
      </c>
    </row>
    <row r="355" spans="1:14" ht="14.4" customHeight="1" x14ac:dyDescent="0.3">
      <c r="A355" s="393" t="s">
        <v>450</v>
      </c>
      <c r="B355" s="394" t="s">
        <v>452</v>
      </c>
      <c r="C355" s="395" t="s">
        <v>468</v>
      </c>
      <c r="D355" s="396" t="s">
        <v>469</v>
      </c>
      <c r="E355" s="395" t="s">
        <v>453</v>
      </c>
      <c r="F355" s="396" t="s">
        <v>454</v>
      </c>
      <c r="G355" s="395" t="s">
        <v>497</v>
      </c>
      <c r="H355" s="395" t="s">
        <v>667</v>
      </c>
      <c r="I355" s="395" t="s">
        <v>668</v>
      </c>
      <c r="J355" s="395" t="s">
        <v>669</v>
      </c>
      <c r="K355" s="395" t="s">
        <v>670</v>
      </c>
      <c r="L355" s="397">
        <v>170.26993994081872</v>
      </c>
      <c r="M355" s="397">
        <v>7</v>
      </c>
      <c r="N355" s="398">
        <v>1191.8895795857311</v>
      </c>
    </row>
    <row r="356" spans="1:14" ht="14.4" customHeight="1" x14ac:dyDescent="0.3">
      <c r="A356" s="393" t="s">
        <v>450</v>
      </c>
      <c r="B356" s="394" t="s">
        <v>452</v>
      </c>
      <c r="C356" s="395" t="s">
        <v>468</v>
      </c>
      <c r="D356" s="396" t="s">
        <v>469</v>
      </c>
      <c r="E356" s="395" t="s">
        <v>453</v>
      </c>
      <c r="F356" s="396" t="s">
        <v>454</v>
      </c>
      <c r="G356" s="395" t="s">
        <v>497</v>
      </c>
      <c r="H356" s="395" t="s">
        <v>687</v>
      </c>
      <c r="I356" s="395" t="s">
        <v>688</v>
      </c>
      <c r="J356" s="395" t="s">
        <v>689</v>
      </c>
      <c r="K356" s="395" t="s">
        <v>690</v>
      </c>
      <c r="L356" s="397">
        <v>46.88440679990606</v>
      </c>
      <c r="M356" s="397">
        <v>32</v>
      </c>
      <c r="N356" s="398">
        <v>1500.3010175969939</v>
      </c>
    </row>
    <row r="357" spans="1:14" ht="14.4" customHeight="1" x14ac:dyDescent="0.3">
      <c r="A357" s="393" t="s">
        <v>450</v>
      </c>
      <c r="B357" s="394" t="s">
        <v>452</v>
      </c>
      <c r="C357" s="395" t="s">
        <v>468</v>
      </c>
      <c r="D357" s="396" t="s">
        <v>469</v>
      </c>
      <c r="E357" s="395" t="s">
        <v>453</v>
      </c>
      <c r="F357" s="396" t="s">
        <v>454</v>
      </c>
      <c r="G357" s="395" t="s">
        <v>497</v>
      </c>
      <c r="H357" s="395" t="s">
        <v>697</v>
      </c>
      <c r="I357" s="395" t="s">
        <v>698</v>
      </c>
      <c r="J357" s="395" t="s">
        <v>695</v>
      </c>
      <c r="K357" s="395" t="s">
        <v>699</v>
      </c>
      <c r="L357" s="397">
        <v>292.47000000000003</v>
      </c>
      <c r="M357" s="397">
        <v>1</v>
      </c>
      <c r="N357" s="398">
        <v>292.47000000000003</v>
      </c>
    </row>
    <row r="358" spans="1:14" ht="14.4" customHeight="1" x14ac:dyDescent="0.3">
      <c r="A358" s="393" t="s">
        <v>450</v>
      </c>
      <c r="B358" s="394" t="s">
        <v>452</v>
      </c>
      <c r="C358" s="395" t="s">
        <v>468</v>
      </c>
      <c r="D358" s="396" t="s">
        <v>469</v>
      </c>
      <c r="E358" s="395" t="s">
        <v>453</v>
      </c>
      <c r="F358" s="396" t="s">
        <v>454</v>
      </c>
      <c r="G358" s="395" t="s">
        <v>497</v>
      </c>
      <c r="H358" s="395" t="s">
        <v>704</v>
      </c>
      <c r="I358" s="395" t="s">
        <v>705</v>
      </c>
      <c r="J358" s="395" t="s">
        <v>706</v>
      </c>
      <c r="K358" s="395" t="s">
        <v>707</v>
      </c>
      <c r="L358" s="397">
        <v>389.62382908568208</v>
      </c>
      <c r="M358" s="397">
        <v>27</v>
      </c>
      <c r="N358" s="398">
        <v>10519.843385313416</v>
      </c>
    </row>
    <row r="359" spans="1:14" ht="14.4" customHeight="1" x14ac:dyDescent="0.3">
      <c r="A359" s="393" t="s">
        <v>450</v>
      </c>
      <c r="B359" s="394" t="s">
        <v>452</v>
      </c>
      <c r="C359" s="395" t="s">
        <v>468</v>
      </c>
      <c r="D359" s="396" t="s">
        <v>469</v>
      </c>
      <c r="E359" s="395" t="s">
        <v>453</v>
      </c>
      <c r="F359" s="396" t="s">
        <v>454</v>
      </c>
      <c r="G359" s="395" t="s">
        <v>497</v>
      </c>
      <c r="H359" s="395" t="s">
        <v>712</v>
      </c>
      <c r="I359" s="395" t="s">
        <v>713</v>
      </c>
      <c r="J359" s="395" t="s">
        <v>710</v>
      </c>
      <c r="K359" s="395" t="s">
        <v>714</v>
      </c>
      <c r="L359" s="397">
        <v>91.57</v>
      </c>
      <c r="M359" s="397">
        <v>1</v>
      </c>
      <c r="N359" s="398">
        <v>91.57</v>
      </c>
    </row>
    <row r="360" spans="1:14" ht="14.4" customHeight="1" x14ac:dyDescent="0.3">
      <c r="A360" s="393" t="s">
        <v>450</v>
      </c>
      <c r="B360" s="394" t="s">
        <v>452</v>
      </c>
      <c r="C360" s="395" t="s">
        <v>468</v>
      </c>
      <c r="D360" s="396" t="s">
        <v>469</v>
      </c>
      <c r="E360" s="395" t="s">
        <v>453</v>
      </c>
      <c r="F360" s="396" t="s">
        <v>454</v>
      </c>
      <c r="G360" s="395" t="s">
        <v>497</v>
      </c>
      <c r="H360" s="395" t="s">
        <v>1230</v>
      </c>
      <c r="I360" s="395" t="s">
        <v>1231</v>
      </c>
      <c r="J360" s="395" t="s">
        <v>1232</v>
      </c>
      <c r="K360" s="395" t="s">
        <v>1233</v>
      </c>
      <c r="L360" s="397">
        <v>28.930017866838501</v>
      </c>
      <c r="M360" s="397">
        <v>3</v>
      </c>
      <c r="N360" s="398">
        <v>86.790053600515506</v>
      </c>
    </row>
    <row r="361" spans="1:14" ht="14.4" customHeight="1" x14ac:dyDescent="0.3">
      <c r="A361" s="393" t="s">
        <v>450</v>
      </c>
      <c r="B361" s="394" t="s">
        <v>452</v>
      </c>
      <c r="C361" s="395" t="s">
        <v>468</v>
      </c>
      <c r="D361" s="396" t="s">
        <v>469</v>
      </c>
      <c r="E361" s="395" t="s">
        <v>453</v>
      </c>
      <c r="F361" s="396" t="s">
        <v>454</v>
      </c>
      <c r="G361" s="395" t="s">
        <v>497</v>
      </c>
      <c r="H361" s="395" t="s">
        <v>719</v>
      </c>
      <c r="I361" s="395" t="s">
        <v>720</v>
      </c>
      <c r="J361" s="395" t="s">
        <v>721</v>
      </c>
      <c r="K361" s="395"/>
      <c r="L361" s="397">
        <v>97.774302102449326</v>
      </c>
      <c r="M361" s="397">
        <v>100</v>
      </c>
      <c r="N361" s="398">
        <v>9777.4302102449328</v>
      </c>
    </row>
    <row r="362" spans="1:14" ht="14.4" customHeight="1" x14ac:dyDescent="0.3">
      <c r="A362" s="393" t="s">
        <v>450</v>
      </c>
      <c r="B362" s="394" t="s">
        <v>452</v>
      </c>
      <c r="C362" s="395" t="s">
        <v>468</v>
      </c>
      <c r="D362" s="396" t="s">
        <v>469</v>
      </c>
      <c r="E362" s="395" t="s">
        <v>453</v>
      </c>
      <c r="F362" s="396" t="s">
        <v>454</v>
      </c>
      <c r="G362" s="395" t="s">
        <v>497</v>
      </c>
      <c r="H362" s="395" t="s">
        <v>722</v>
      </c>
      <c r="I362" s="395" t="s">
        <v>720</v>
      </c>
      <c r="J362" s="395" t="s">
        <v>723</v>
      </c>
      <c r="K362" s="395" t="s">
        <v>724</v>
      </c>
      <c r="L362" s="397">
        <v>181.61316656696025</v>
      </c>
      <c r="M362" s="397">
        <v>13</v>
      </c>
      <c r="N362" s="398">
        <v>2360.971165370483</v>
      </c>
    </row>
    <row r="363" spans="1:14" ht="14.4" customHeight="1" x14ac:dyDescent="0.3">
      <c r="A363" s="393" t="s">
        <v>450</v>
      </c>
      <c r="B363" s="394" t="s">
        <v>452</v>
      </c>
      <c r="C363" s="395" t="s">
        <v>468</v>
      </c>
      <c r="D363" s="396" t="s">
        <v>469</v>
      </c>
      <c r="E363" s="395" t="s">
        <v>453</v>
      </c>
      <c r="F363" s="396" t="s">
        <v>454</v>
      </c>
      <c r="G363" s="395" t="s">
        <v>497</v>
      </c>
      <c r="H363" s="395" t="s">
        <v>1234</v>
      </c>
      <c r="I363" s="395" t="s">
        <v>1235</v>
      </c>
      <c r="J363" s="395" t="s">
        <v>1236</v>
      </c>
      <c r="K363" s="395" t="s">
        <v>1237</v>
      </c>
      <c r="L363" s="397">
        <v>69.62</v>
      </c>
      <c r="M363" s="397">
        <v>2</v>
      </c>
      <c r="N363" s="398">
        <v>139.24</v>
      </c>
    </row>
    <row r="364" spans="1:14" ht="14.4" customHeight="1" x14ac:dyDescent="0.3">
      <c r="A364" s="393" t="s">
        <v>450</v>
      </c>
      <c r="B364" s="394" t="s">
        <v>452</v>
      </c>
      <c r="C364" s="395" t="s">
        <v>468</v>
      </c>
      <c r="D364" s="396" t="s">
        <v>469</v>
      </c>
      <c r="E364" s="395" t="s">
        <v>453</v>
      </c>
      <c r="F364" s="396" t="s">
        <v>454</v>
      </c>
      <c r="G364" s="395" t="s">
        <v>497</v>
      </c>
      <c r="H364" s="395" t="s">
        <v>732</v>
      </c>
      <c r="I364" s="395" t="s">
        <v>733</v>
      </c>
      <c r="J364" s="395" t="s">
        <v>734</v>
      </c>
      <c r="K364" s="395" t="s">
        <v>735</v>
      </c>
      <c r="L364" s="397">
        <v>111.420938646586</v>
      </c>
      <c r="M364" s="397">
        <v>4</v>
      </c>
      <c r="N364" s="398">
        <v>445.68375458634398</v>
      </c>
    </row>
    <row r="365" spans="1:14" ht="14.4" customHeight="1" x14ac:dyDescent="0.3">
      <c r="A365" s="393" t="s">
        <v>450</v>
      </c>
      <c r="B365" s="394" t="s">
        <v>452</v>
      </c>
      <c r="C365" s="395" t="s">
        <v>468</v>
      </c>
      <c r="D365" s="396" t="s">
        <v>469</v>
      </c>
      <c r="E365" s="395" t="s">
        <v>453</v>
      </c>
      <c r="F365" s="396" t="s">
        <v>454</v>
      </c>
      <c r="G365" s="395" t="s">
        <v>497</v>
      </c>
      <c r="H365" s="395" t="s">
        <v>1238</v>
      </c>
      <c r="I365" s="395" t="s">
        <v>1239</v>
      </c>
      <c r="J365" s="395" t="s">
        <v>1240</v>
      </c>
      <c r="K365" s="395"/>
      <c r="L365" s="397">
        <v>139.535267153061</v>
      </c>
      <c r="M365" s="397">
        <v>10</v>
      </c>
      <c r="N365" s="398">
        <v>1395.35267153061</v>
      </c>
    </row>
    <row r="366" spans="1:14" ht="14.4" customHeight="1" x14ac:dyDescent="0.3">
      <c r="A366" s="393" t="s">
        <v>450</v>
      </c>
      <c r="B366" s="394" t="s">
        <v>452</v>
      </c>
      <c r="C366" s="395" t="s">
        <v>468</v>
      </c>
      <c r="D366" s="396" t="s">
        <v>469</v>
      </c>
      <c r="E366" s="395" t="s">
        <v>453</v>
      </c>
      <c r="F366" s="396" t="s">
        <v>454</v>
      </c>
      <c r="G366" s="395" t="s">
        <v>497</v>
      </c>
      <c r="H366" s="395" t="s">
        <v>1148</v>
      </c>
      <c r="I366" s="395" t="s">
        <v>1149</v>
      </c>
      <c r="J366" s="395" t="s">
        <v>1150</v>
      </c>
      <c r="K366" s="395" t="s">
        <v>1151</v>
      </c>
      <c r="L366" s="397">
        <v>667.14316099353755</v>
      </c>
      <c r="M366" s="397">
        <v>4</v>
      </c>
      <c r="N366" s="398">
        <v>2668.5726439741502</v>
      </c>
    </row>
    <row r="367" spans="1:14" ht="14.4" customHeight="1" x14ac:dyDescent="0.3">
      <c r="A367" s="393" t="s">
        <v>450</v>
      </c>
      <c r="B367" s="394" t="s">
        <v>452</v>
      </c>
      <c r="C367" s="395" t="s">
        <v>468</v>
      </c>
      <c r="D367" s="396" t="s">
        <v>469</v>
      </c>
      <c r="E367" s="395" t="s">
        <v>453</v>
      </c>
      <c r="F367" s="396" t="s">
        <v>454</v>
      </c>
      <c r="G367" s="395" t="s">
        <v>497</v>
      </c>
      <c r="H367" s="395" t="s">
        <v>1241</v>
      </c>
      <c r="I367" s="395" t="s">
        <v>1242</v>
      </c>
      <c r="J367" s="395" t="s">
        <v>1243</v>
      </c>
      <c r="K367" s="395" t="s">
        <v>1244</v>
      </c>
      <c r="L367" s="397">
        <v>198.78666666666666</v>
      </c>
      <c r="M367" s="397">
        <v>3</v>
      </c>
      <c r="N367" s="398">
        <v>596.36</v>
      </c>
    </row>
    <row r="368" spans="1:14" ht="14.4" customHeight="1" x14ac:dyDescent="0.3">
      <c r="A368" s="393" t="s">
        <v>450</v>
      </c>
      <c r="B368" s="394" t="s">
        <v>452</v>
      </c>
      <c r="C368" s="395" t="s">
        <v>468</v>
      </c>
      <c r="D368" s="396" t="s">
        <v>469</v>
      </c>
      <c r="E368" s="395" t="s">
        <v>453</v>
      </c>
      <c r="F368" s="396" t="s">
        <v>454</v>
      </c>
      <c r="G368" s="395" t="s">
        <v>497</v>
      </c>
      <c r="H368" s="395" t="s">
        <v>752</v>
      </c>
      <c r="I368" s="395" t="s">
        <v>753</v>
      </c>
      <c r="J368" s="395" t="s">
        <v>754</v>
      </c>
      <c r="K368" s="395" t="s">
        <v>755</v>
      </c>
      <c r="L368" s="397">
        <v>27.359481282092901</v>
      </c>
      <c r="M368" s="397">
        <v>3</v>
      </c>
      <c r="N368" s="398">
        <v>82.078443846278702</v>
      </c>
    </row>
    <row r="369" spans="1:14" ht="14.4" customHeight="1" x14ac:dyDescent="0.3">
      <c r="A369" s="393" t="s">
        <v>450</v>
      </c>
      <c r="B369" s="394" t="s">
        <v>452</v>
      </c>
      <c r="C369" s="395" t="s">
        <v>468</v>
      </c>
      <c r="D369" s="396" t="s">
        <v>469</v>
      </c>
      <c r="E369" s="395" t="s">
        <v>453</v>
      </c>
      <c r="F369" s="396" t="s">
        <v>454</v>
      </c>
      <c r="G369" s="395" t="s">
        <v>497</v>
      </c>
      <c r="H369" s="395" t="s">
        <v>760</v>
      </c>
      <c r="I369" s="395" t="s">
        <v>761</v>
      </c>
      <c r="J369" s="395" t="s">
        <v>762</v>
      </c>
      <c r="K369" s="395" t="s">
        <v>763</v>
      </c>
      <c r="L369" s="397">
        <v>523.39502560792721</v>
      </c>
      <c r="M369" s="397">
        <v>40</v>
      </c>
      <c r="N369" s="398">
        <v>20935.801024317087</v>
      </c>
    </row>
    <row r="370" spans="1:14" ht="14.4" customHeight="1" x14ac:dyDescent="0.3">
      <c r="A370" s="393" t="s">
        <v>450</v>
      </c>
      <c r="B370" s="394" t="s">
        <v>452</v>
      </c>
      <c r="C370" s="395" t="s">
        <v>468</v>
      </c>
      <c r="D370" s="396" t="s">
        <v>469</v>
      </c>
      <c r="E370" s="395" t="s">
        <v>453</v>
      </c>
      <c r="F370" s="396" t="s">
        <v>454</v>
      </c>
      <c r="G370" s="395" t="s">
        <v>497</v>
      </c>
      <c r="H370" s="395" t="s">
        <v>1245</v>
      </c>
      <c r="I370" s="395" t="s">
        <v>720</v>
      </c>
      <c r="J370" s="395" t="s">
        <v>1246</v>
      </c>
      <c r="K370" s="395"/>
      <c r="L370" s="397">
        <v>185.56399999999999</v>
      </c>
      <c r="M370" s="397">
        <v>4</v>
      </c>
      <c r="N370" s="398">
        <v>742.25599999999997</v>
      </c>
    </row>
    <row r="371" spans="1:14" ht="14.4" customHeight="1" x14ac:dyDescent="0.3">
      <c r="A371" s="393" t="s">
        <v>450</v>
      </c>
      <c r="B371" s="394" t="s">
        <v>452</v>
      </c>
      <c r="C371" s="395" t="s">
        <v>468</v>
      </c>
      <c r="D371" s="396" t="s">
        <v>469</v>
      </c>
      <c r="E371" s="395" t="s">
        <v>453</v>
      </c>
      <c r="F371" s="396" t="s">
        <v>454</v>
      </c>
      <c r="G371" s="395" t="s">
        <v>497</v>
      </c>
      <c r="H371" s="395" t="s">
        <v>764</v>
      </c>
      <c r="I371" s="395" t="s">
        <v>720</v>
      </c>
      <c r="J371" s="395" t="s">
        <v>765</v>
      </c>
      <c r="K371" s="395"/>
      <c r="L371" s="397">
        <v>163.71027497652</v>
      </c>
      <c r="M371" s="397">
        <v>6</v>
      </c>
      <c r="N371" s="398">
        <v>982.26164985911998</v>
      </c>
    </row>
    <row r="372" spans="1:14" ht="14.4" customHeight="1" x14ac:dyDescent="0.3">
      <c r="A372" s="393" t="s">
        <v>450</v>
      </c>
      <c r="B372" s="394" t="s">
        <v>452</v>
      </c>
      <c r="C372" s="395" t="s">
        <v>468</v>
      </c>
      <c r="D372" s="396" t="s">
        <v>469</v>
      </c>
      <c r="E372" s="395" t="s">
        <v>453</v>
      </c>
      <c r="F372" s="396" t="s">
        <v>454</v>
      </c>
      <c r="G372" s="395" t="s">
        <v>497</v>
      </c>
      <c r="H372" s="395" t="s">
        <v>1247</v>
      </c>
      <c r="I372" s="395" t="s">
        <v>1248</v>
      </c>
      <c r="J372" s="395" t="s">
        <v>1249</v>
      </c>
      <c r="K372" s="395" t="s">
        <v>1250</v>
      </c>
      <c r="L372" s="397">
        <v>64.489166666666662</v>
      </c>
      <c r="M372" s="397">
        <v>12</v>
      </c>
      <c r="N372" s="398">
        <v>773.87</v>
      </c>
    </row>
    <row r="373" spans="1:14" ht="14.4" customHeight="1" x14ac:dyDescent="0.3">
      <c r="A373" s="393" t="s">
        <v>450</v>
      </c>
      <c r="B373" s="394" t="s">
        <v>452</v>
      </c>
      <c r="C373" s="395" t="s">
        <v>468</v>
      </c>
      <c r="D373" s="396" t="s">
        <v>469</v>
      </c>
      <c r="E373" s="395" t="s">
        <v>453</v>
      </c>
      <c r="F373" s="396" t="s">
        <v>454</v>
      </c>
      <c r="G373" s="395" t="s">
        <v>497</v>
      </c>
      <c r="H373" s="395" t="s">
        <v>771</v>
      </c>
      <c r="I373" s="395" t="s">
        <v>772</v>
      </c>
      <c r="J373" s="395" t="s">
        <v>773</v>
      </c>
      <c r="K373" s="395" t="s">
        <v>523</v>
      </c>
      <c r="L373" s="397">
        <v>56.207142617566397</v>
      </c>
      <c r="M373" s="397">
        <v>14</v>
      </c>
      <c r="N373" s="398">
        <v>786.8999966459296</v>
      </c>
    </row>
    <row r="374" spans="1:14" ht="14.4" customHeight="1" x14ac:dyDescent="0.3">
      <c r="A374" s="393" t="s">
        <v>450</v>
      </c>
      <c r="B374" s="394" t="s">
        <v>452</v>
      </c>
      <c r="C374" s="395" t="s">
        <v>468</v>
      </c>
      <c r="D374" s="396" t="s">
        <v>469</v>
      </c>
      <c r="E374" s="395" t="s">
        <v>453</v>
      </c>
      <c r="F374" s="396" t="s">
        <v>454</v>
      </c>
      <c r="G374" s="395" t="s">
        <v>497</v>
      </c>
      <c r="H374" s="395" t="s">
        <v>1251</v>
      </c>
      <c r="I374" s="395" t="s">
        <v>1252</v>
      </c>
      <c r="J374" s="395" t="s">
        <v>1253</v>
      </c>
      <c r="K374" s="395" t="s">
        <v>519</v>
      </c>
      <c r="L374" s="397">
        <v>118.15166666666667</v>
      </c>
      <c r="M374" s="397">
        <v>120</v>
      </c>
      <c r="N374" s="398">
        <v>14178.2</v>
      </c>
    </row>
    <row r="375" spans="1:14" ht="14.4" customHeight="1" x14ac:dyDescent="0.3">
      <c r="A375" s="393" t="s">
        <v>450</v>
      </c>
      <c r="B375" s="394" t="s">
        <v>452</v>
      </c>
      <c r="C375" s="395" t="s">
        <v>468</v>
      </c>
      <c r="D375" s="396" t="s">
        <v>469</v>
      </c>
      <c r="E375" s="395" t="s">
        <v>453</v>
      </c>
      <c r="F375" s="396" t="s">
        <v>454</v>
      </c>
      <c r="G375" s="395" t="s">
        <v>497</v>
      </c>
      <c r="H375" s="395" t="s">
        <v>1254</v>
      </c>
      <c r="I375" s="395" t="s">
        <v>1255</v>
      </c>
      <c r="J375" s="395" t="s">
        <v>1202</v>
      </c>
      <c r="K375" s="395" t="s">
        <v>1256</v>
      </c>
      <c r="L375" s="397">
        <v>260.00326371946699</v>
      </c>
      <c r="M375" s="397">
        <v>2</v>
      </c>
      <c r="N375" s="398">
        <v>520.00652743893397</v>
      </c>
    </row>
    <row r="376" spans="1:14" ht="14.4" customHeight="1" x14ac:dyDescent="0.3">
      <c r="A376" s="393" t="s">
        <v>450</v>
      </c>
      <c r="B376" s="394" t="s">
        <v>452</v>
      </c>
      <c r="C376" s="395" t="s">
        <v>468</v>
      </c>
      <c r="D376" s="396" t="s">
        <v>469</v>
      </c>
      <c r="E376" s="395" t="s">
        <v>453</v>
      </c>
      <c r="F376" s="396" t="s">
        <v>454</v>
      </c>
      <c r="G376" s="395" t="s">
        <v>497</v>
      </c>
      <c r="H376" s="395" t="s">
        <v>782</v>
      </c>
      <c r="I376" s="395" t="s">
        <v>783</v>
      </c>
      <c r="J376" s="395" t="s">
        <v>784</v>
      </c>
      <c r="K376" s="395" t="s">
        <v>785</v>
      </c>
      <c r="L376" s="397">
        <v>126.03011100687</v>
      </c>
      <c r="M376" s="397">
        <v>1</v>
      </c>
      <c r="N376" s="398">
        <v>126.03011100687</v>
      </c>
    </row>
    <row r="377" spans="1:14" ht="14.4" customHeight="1" x14ac:dyDescent="0.3">
      <c r="A377" s="393" t="s">
        <v>450</v>
      </c>
      <c r="B377" s="394" t="s">
        <v>452</v>
      </c>
      <c r="C377" s="395" t="s">
        <v>468</v>
      </c>
      <c r="D377" s="396" t="s">
        <v>469</v>
      </c>
      <c r="E377" s="395" t="s">
        <v>453</v>
      </c>
      <c r="F377" s="396" t="s">
        <v>454</v>
      </c>
      <c r="G377" s="395" t="s">
        <v>497</v>
      </c>
      <c r="H377" s="395" t="s">
        <v>793</v>
      </c>
      <c r="I377" s="395" t="s">
        <v>794</v>
      </c>
      <c r="J377" s="395" t="s">
        <v>795</v>
      </c>
      <c r="K377" s="395" t="s">
        <v>796</v>
      </c>
      <c r="L377" s="397">
        <v>197.47</v>
      </c>
      <c r="M377" s="397">
        <v>2</v>
      </c>
      <c r="N377" s="398">
        <v>394.94</v>
      </c>
    </row>
    <row r="378" spans="1:14" ht="14.4" customHeight="1" x14ac:dyDescent="0.3">
      <c r="A378" s="393" t="s">
        <v>450</v>
      </c>
      <c r="B378" s="394" t="s">
        <v>452</v>
      </c>
      <c r="C378" s="395" t="s">
        <v>468</v>
      </c>
      <c r="D378" s="396" t="s">
        <v>469</v>
      </c>
      <c r="E378" s="395" t="s">
        <v>453</v>
      </c>
      <c r="F378" s="396" t="s">
        <v>454</v>
      </c>
      <c r="G378" s="395" t="s">
        <v>497</v>
      </c>
      <c r="H378" s="395" t="s">
        <v>797</v>
      </c>
      <c r="I378" s="395" t="s">
        <v>798</v>
      </c>
      <c r="J378" s="395" t="s">
        <v>799</v>
      </c>
      <c r="K378" s="395" t="s">
        <v>800</v>
      </c>
      <c r="L378" s="397">
        <v>592.63254979851877</v>
      </c>
      <c r="M378" s="397">
        <v>13</v>
      </c>
      <c r="N378" s="398">
        <v>7704.2231473807442</v>
      </c>
    </row>
    <row r="379" spans="1:14" ht="14.4" customHeight="1" x14ac:dyDescent="0.3">
      <c r="A379" s="393" t="s">
        <v>450</v>
      </c>
      <c r="B379" s="394" t="s">
        <v>452</v>
      </c>
      <c r="C379" s="395" t="s">
        <v>468</v>
      </c>
      <c r="D379" s="396" t="s">
        <v>469</v>
      </c>
      <c r="E379" s="395" t="s">
        <v>453</v>
      </c>
      <c r="F379" s="396" t="s">
        <v>454</v>
      </c>
      <c r="G379" s="395" t="s">
        <v>497</v>
      </c>
      <c r="H379" s="395" t="s">
        <v>805</v>
      </c>
      <c r="I379" s="395" t="s">
        <v>806</v>
      </c>
      <c r="J379" s="395" t="s">
        <v>807</v>
      </c>
      <c r="K379" s="395" t="s">
        <v>808</v>
      </c>
      <c r="L379" s="397">
        <v>54.65</v>
      </c>
      <c r="M379" s="397">
        <v>5</v>
      </c>
      <c r="N379" s="398">
        <v>273.25</v>
      </c>
    </row>
    <row r="380" spans="1:14" ht="14.4" customHeight="1" x14ac:dyDescent="0.3">
      <c r="A380" s="393" t="s">
        <v>450</v>
      </c>
      <c r="B380" s="394" t="s">
        <v>452</v>
      </c>
      <c r="C380" s="395" t="s">
        <v>468</v>
      </c>
      <c r="D380" s="396" t="s">
        <v>469</v>
      </c>
      <c r="E380" s="395" t="s">
        <v>453</v>
      </c>
      <c r="F380" s="396" t="s">
        <v>454</v>
      </c>
      <c r="G380" s="395" t="s">
        <v>497</v>
      </c>
      <c r="H380" s="395" t="s">
        <v>1257</v>
      </c>
      <c r="I380" s="395" t="s">
        <v>1258</v>
      </c>
      <c r="J380" s="395" t="s">
        <v>1259</v>
      </c>
      <c r="K380" s="395" t="s">
        <v>1260</v>
      </c>
      <c r="L380" s="397">
        <v>195.04000000000002</v>
      </c>
      <c r="M380" s="397">
        <v>5</v>
      </c>
      <c r="N380" s="398">
        <v>975.2</v>
      </c>
    </row>
    <row r="381" spans="1:14" ht="14.4" customHeight="1" x14ac:dyDescent="0.3">
      <c r="A381" s="393" t="s">
        <v>450</v>
      </c>
      <c r="B381" s="394" t="s">
        <v>452</v>
      </c>
      <c r="C381" s="395" t="s">
        <v>468</v>
      </c>
      <c r="D381" s="396" t="s">
        <v>469</v>
      </c>
      <c r="E381" s="395" t="s">
        <v>453</v>
      </c>
      <c r="F381" s="396" t="s">
        <v>454</v>
      </c>
      <c r="G381" s="395" t="s">
        <v>497</v>
      </c>
      <c r="H381" s="395" t="s">
        <v>1261</v>
      </c>
      <c r="I381" s="395" t="s">
        <v>1262</v>
      </c>
      <c r="J381" s="395" t="s">
        <v>1263</v>
      </c>
      <c r="K381" s="395" t="s">
        <v>1264</v>
      </c>
      <c r="L381" s="397">
        <v>106.16</v>
      </c>
      <c r="M381" s="397">
        <v>1</v>
      </c>
      <c r="N381" s="398">
        <v>106.16</v>
      </c>
    </row>
    <row r="382" spans="1:14" ht="14.4" customHeight="1" x14ac:dyDescent="0.3">
      <c r="A382" s="393" t="s">
        <v>450</v>
      </c>
      <c r="B382" s="394" t="s">
        <v>452</v>
      </c>
      <c r="C382" s="395" t="s">
        <v>468</v>
      </c>
      <c r="D382" s="396" t="s">
        <v>469</v>
      </c>
      <c r="E382" s="395" t="s">
        <v>453</v>
      </c>
      <c r="F382" s="396" t="s">
        <v>454</v>
      </c>
      <c r="G382" s="395" t="s">
        <v>497</v>
      </c>
      <c r="H382" s="395" t="s">
        <v>817</v>
      </c>
      <c r="I382" s="395" t="s">
        <v>818</v>
      </c>
      <c r="J382" s="395" t="s">
        <v>529</v>
      </c>
      <c r="K382" s="395" t="s">
        <v>819</v>
      </c>
      <c r="L382" s="397">
        <v>45.755248599815971</v>
      </c>
      <c r="M382" s="397">
        <v>116</v>
      </c>
      <c r="N382" s="398">
        <v>5307.608837578653</v>
      </c>
    </row>
    <row r="383" spans="1:14" ht="14.4" customHeight="1" x14ac:dyDescent="0.3">
      <c r="A383" s="393" t="s">
        <v>450</v>
      </c>
      <c r="B383" s="394" t="s">
        <v>452</v>
      </c>
      <c r="C383" s="395" t="s">
        <v>468</v>
      </c>
      <c r="D383" s="396" t="s">
        <v>469</v>
      </c>
      <c r="E383" s="395" t="s">
        <v>453</v>
      </c>
      <c r="F383" s="396" t="s">
        <v>454</v>
      </c>
      <c r="G383" s="395" t="s">
        <v>497</v>
      </c>
      <c r="H383" s="395" t="s">
        <v>820</v>
      </c>
      <c r="I383" s="395" t="s">
        <v>821</v>
      </c>
      <c r="J383" s="395" t="s">
        <v>555</v>
      </c>
      <c r="K383" s="395" t="s">
        <v>822</v>
      </c>
      <c r="L383" s="397">
        <v>148.21</v>
      </c>
      <c r="M383" s="397">
        <v>3</v>
      </c>
      <c r="N383" s="398">
        <v>444.63</v>
      </c>
    </row>
    <row r="384" spans="1:14" ht="14.4" customHeight="1" x14ac:dyDescent="0.3">
      <c r="A384" s="393" t="s">
        <v>450</v>
      </c>
      <c r="B384" s="394" t="s">
        <v>452</v>
      </c>
      <c r="C384" s="395" t="s">
        <v>468</v>
      </c>
      <c r="D384" s="396" t="s">
        <v>469</v>
      </c>
      <c r="E384" s="395" t="s">
        <v>453</v>
      </c>
      <c r="F384" s="396" t="s">
        <v>454</v>
      </c>
      <c r="G384" s="395" t="s">
        <v>497</v>
      </c>
      <c r="H384" s="395" t="s">
        <v>1265</v>
      </c>
      <c r="I384" s="395" t="s">
        <v>1266</v>
      </c>
      <c r="J384" s="395" t="s">
        <v>1267</v>
      </c>
      <c r="K384" s="395" t="s">
        <v>1268</v>
      </c>
      <c r="L384" s="397">
        <v>178.1595858533388</v>
      </c>
      <c r="M384" s="397">
        <v>5</v>
      </c>
      <c r="N384" s="398">
        <v>890.79792926669404</v>
      </c>
    </row>
    <row r="385" spans="1:14" ht="14.4" customHeight="1" x14ac:dyDescent="0.3">
      <c r="A385" s="393" t="s">
        <v>450</v>
      </c>
      <c r="B385" s="394" t="s">
        <v>452</v>
      </c>
      <c r="C385" s="395" t="s">
        <v>468</v>
      </c>
      <c r="D385" s="396" t="s">
        <v>469</v>
      </c>
      <c r="E385" s="395" t="s">
        <v>453</v>
      </c>
      <c r="F385" s="396" t="s">
        <v>454</v>
      </c>
      <c r="G385" s="395" t="s">
        <v>497</v>
      </c>
      <c r="H385" s="395" t="s">
        <v>827</v>
      </c>
      <c r="I385" s="395" t="s">
        <v>828</v>
      </c>
      <c r="J385" s="395" t="s">
        <v>829</v>
      </c>
      <c r="K385" s="395" t="s">
        <v>830</v>
      </c>
      <c r="L385" s="397">
        <v>63.51</v>
      </c>
      <c r="M385" s="397">
        <v>6</v>
      </c>
      <c r="N385" s="398">
        <v>381.06</v>
      </c>
    </row>
    <row r="386" spans="1:14" ht="14.4" customHeight="1" x14ac:dyDescent="0.3">
      <c r="A386" s="393" t="s">
        <v>450</v>
      </c>
      <c r="B386" s="394" t="s">
        <v>452</v>
      </c>
      <c r="C386" s="395" t="s">
        <v>468</v>
      </c>
      <c r="D386" s="396" t="s">
        <v>469</v>
      </c>
      <c r="E386" s="395" t="s">
        <v>453</v>
      </c>
      <c r="F386" s="396" t="s">
        <v>454</v>
      </c>
      <c r="G386" s="395" t="s">
        <v>497</v>
      </c>
      <c r="H386" s="395" t="s">
        <v>1269</v>
      </c>
      <c r="I386" s="395" t="s">
        <v>1270</v>
      </c>
      <c r="J386" s="395" t="s">
        <v>1271</v>
      </c>
      <c r="K386" s="395" t="s">
        <v>1272</v>
      </c>
      <c r="L386" s="397">
        <v>65.879974563134851</v>
      </c>
      <c r="M386" s="397">
        <v>4</v>
      </c>
      <c r="N386" s="398">
        <v>263.51989825253941</v>
      </c>
    </row>
    <row r="387" spans="1:14" ht="14.4" customHeight="1" x14ac:dyDescent="0.3">
      <c r="A387" s="393" t="s">
        <v>450</v>
      </c>
      <c r="B387" s="394" t="s">
        <v>452</v>
      </c>
      <c r="C387" s="395" t="s">
        <v>468</v>
      </c>
      <c r="D387" s="396" t="s">
        <v>469</v>
      </c>
      <c r="E387" s="395" t="s">
        <v>453</v>
      </c>
      <c r="F387" s="396" t="s">
        <v>454</v>
      </c>
      <c r="G387" s="395" t="s">
        <v>497</v>
      </c>
      <c r="H387" s="395" t="s">
        <v>1273</v>
      </c>
      <c r="I387" s="395" t="s">
        <v>1274</v>
      </c>
      <c r="J387" s="395" t="s">
        <v>1275</v>
      </c>
      <c r="K387" s="395" t="s">
        <v>1276</v>
      </c>
      <c r="L387" s="397">
        <v>98.760545610321813</v>
      </c>
      <c r="M387" s="397">
        <v>9</v>
      </c>
      <c r="N387" s="398">
        <v>888.84491049289636</v>
      </c>
    </row>
    <row r="388" spans="1:14" ht="14.4" customHeight="1" x14ac:dyDescent="0.3">
      <c r="A388" s="393" t="s">
        <v>450</v>
      </c>
      <c r="B388" s="394" t="s">
        <v>452</v>
      </c>
      <c r="C388" s="395" t="s">
        <v>468</v>
      </c>
      <c r="D388" s="396" t="s">
        <v>469</v>
      </c>
      <c r="E388" s="395" t="s">
        <v>453</v>
      </c>
      <c r="F388" s="396" t="s">
        <v>454</v>
      </c>
      <c r="G388" s="395" t="s">
        <v>497</v>
      </c>
      <c r="H388" s="395" t="s">
        <v>1277</v>
      </c>
      <c r="I388" s="395" t="s">
        <v>1277</v>
      </c>
      <c r="J388" s="395" t="s">
        <v>1278</v>
      </c>
      <c r="K388" s="395" t="s">
        <v>583</v>
      </c>
      <c r="L388" s="397">
        <v>57.037450170064595</v>
      </c>
      <c r="M388" s="397">
        <v>40</v>
      </c>
      <c r="N388" s="398">
        <v>2281.4980068025839</v>
      </c>
    </row>
    <row r="389" spans="1:14" ht="14.4" customHeight="1" x14ac:dyDescent="0.3">
      <c r="A389" s="393" t="s">
        <v>450</v>
      </c>
      <c r="B389" s="394" t="s">
        <v>452</v>
      </c>
      <c r="C389" s="395" t="s">
        <v>468</v>
      </c>
      <c r="D389" s="396" t="s">
        <v>469</v>
      </c>
      <c r="E389" s="395" t="s">
        <v>453</v>
      </c>
      <c r="F389" s="396" t="s">
        <v>454</v>
      </c>
      <c r="G389" s="395" t="s">
        <v>497</v>
      </c>
      <c r="H389" s="395" t="s">
        <v>1279</v>
      </c>
      <c r="I389" s="395" t="s">
        <v>1280</v>
      </c>
      <c r="J389" s="395" t="s">
        <v>1281</v>
      </c>
      <c r="K389" s="395" t="s">
        <v>1282</v>
      </c>
      <c r="L389" s="397">
        <v>1104.538889377312</v>
      </c>
      <c r="M389" s="397">
        <v>11</v>
      </c>
      <c r="N389" s="398">
        <v>12149.927783150431</v>
      </c>
    </row>
    <row r="390" spans="1:14" ht="14.4" customHeight="1" x14ac:dyDescent="0.3">
      <c r="A390" s="393" t="s">
        <v>450</v>
      </c>
      <c r="B390" s="394" t="s">
        <v>452</v>
      </c>
      <c r="C390" s="395" t="s">
        <v>468</v>
      </c>
      <c r="D390" s="396" t="s">
        <v>469</v>
      </c>
      <c r="E390" s="395" t="s">
        <v>453</v>
      </c>
      <c r="F390" s="396" t="s">
        <v>454</v>
      </c>
      <c r="G390" s="395" t="s">
        <v>497</v>
      </c>
      <c r="H390" s="395" t="s">
        <v>838</v>
      </c>
      <c r="I390" s="395" t="s">
        <v>839</v>
      </c>
      <c r="J390" s="395" t="s">
        <v>840</v>
      </c>
      <c r="K390" s="395" t="s">
        <v>841</v>
      </c>
      <c r="L390" s="397">
        <v>437.92874856521036</v>
      </c>
      <c r="M390" s="397">
        <v>50</v>
      </c>
      <c r="N390" s="398">
        <v>21896.437428260517</v>
      </c>
    </row>
    <row r="391" spans="1:14" ht="14.4" customHeight="1" x14ac:dyDescent="0.3">
      <c r="A391" s="393" t="s">
        <v>450</v>
      </c>
      <c r="B391" s="394" t="s">
        <v>452</v>
      </c>
      <c r="C391" s="395" t="s">
        <v>468</v>
      </c>
      <c r="D391" s="396" t="s">
        <v>469</v>
      </c>
      <c r="E391" s="395" t="s">
        <v>453</v>
      </c>
      <c r="F391" s="396" t="s">
        <v>454</v>
      </c>
      <c r="G391" s="395" t="s">
        <v>497</v>
      </c>
      <c r="H391" s="395" t="s">
        <v>1283</v>
      </c>
      <c r="I391" s="395" t="s">
        <v>1284</v>
      </c>
      <c r="J391" s="395" t="s">
        <v>1285</v>
      </c>
      <c r="K391" s="395" t="s">
        <v>1286</v>
      </c>
      <c r="L391" s="397">
        <v>561.14</v>
      </c>
      <c r="M391" s="397">
        <v>3</v>
      </c>
      <c r="N391" s="398">
        <v>1683.42</v>
      </c>
    </row>
    <row r="392" spans="1:14" ht="14.4" customHeight="1" x14ac:dyDescent="0.3">
      <c r="A392" s="393" t="s">
        <v>450</v>
      </c>
      <c r="B392" s="394" t="s">
        <v>452</v>
      </c>
      <c r="C392" s="395" t="s">
        <v>468</v>
      </c>
      <c r="D392" s="396" t="s">
        <v>469</v>
      </c>
      <c r="E392" s="395" t="s">
        <v>453</v>
      </c>
      <c r="F392" s="396" t="s">
        <v>454</v>
      </c>
      <c r="G392" s="395" t="s">
        <v>497</v>
      </c>
      <c r="H392" s="395" t="s">
        <v>842</v>
      </c>
      <c r="I392" s="395" t="s">
        <v>843</v>
      </c>
      <c r="J392" s="395" t="s">
        <v>844</v>
      </c>
      <c r="K392" s="395" t="s">
        <v>845</v>
      </c>
      <c r="L392" s="397">
        <v>90.457086079480234</v>
      </c>
      <c r="M392" s="397">
        <v>9</v>
      </c>
      <c r="N392" s="398">
        <v>814.11377471532217</v>
      </c>
    </row>
    <row r="393" spans="1:14" ht="14.4" customHeight="1" x14ac:dyDescent="0.3">
      <c r="A393" s="393" t="s">
        <v>450</v>
      </c>
      <c r="B393" s="394" t="s">
        <v>452</v>
      </c>
      <c r="C393" s="395" t="s">
        <v>468</v>
      </c>
      <c r="D393" s="396" t="s">
        <v>469</v>
      </c>
      <c r="E393" s="395" t="s">
        <v>453</v>
      </c>
      <c r="F393" s="396" t="s">
        <v>454</v>
      </c>
      <c r="G393" s="395" t="s">
        <v>497</v>
      </c>
      <c r="H393" s="395" t="s">
        <v>1287</v>
      </c>
      <c r="I393" s="395" t="s">
        <v>1288</v>
      </c>
      <c r="J393" s="395" t="s">
        <v>1289</v>
      </c>
      <c r="K393" s="395" t="s">
        <v>1290</v>
      </c>
      <c r="L393" s="397">
        <v>61.514524239989086</v>
      </c>
      <c r="M393" s="397">
        <v>55</v>
      </c>
      <c r="N393" s="398">
        <v>3383.2988331993997</v>
      </c>
    </row>
    <row r="394" spans="1:14" ht="14.4" customHeight="1" x14ac:dyDescent="0.3">
      <c r="A394" s="393" t="s">
        <v>450</v>
      </c>
      <c r="B394" s="394" t="s">
        <v>452</v>
      </c>
      <c r="C394" s="395" t="s">
        <v>468</v>
      </c>
      <c r="D394" s="396" t="s">
        <v>469</v>
      </c>
      <c r="E394" s="395" t="s">
        <v>453</v>
      </c>
      <c r="F394" s="396" t="s">
        <v>454</v>
      </c>
      <c r="G394" s="395" t="s">
        <v>497</v>
      </c>
      <c r="H394" s="395" t="s">
        <v>848</v>
      </c>
      <c r="I394" s="395" t="s">
        <v>849</v>
      </c>
      <c r="J394" s="395" t="s">
        <v>850</v>
      </c>
      <c r="K394" s="395" t="s">
        <v>851</v>
      </c>
      <c r="L394" s="397">
        <v>183</v>
      </c>
      <c r="M394" s="397">
        <v>3</v>
      </c>
      <c r="N394" s="398">
        <v>549</v>
      </c>
    </row>
    <row r="395" spans="1:14" ht="14.4" customHeight="1" x14ac:dyDescent="0.3">
      <c r="A395" s="393" t="s">
        <v>450</v>
      </c>
      <c r="B395" s="394" t="s">
        <v>452</v>
      </c>
      <c r="C395" s="395" t="s">
        <v>468</v>
      </c>
      <c r="D395" s="396" t="s">
        <v>469</v>
      </c>
      <c r="E395" s="395" t="s">
        <v>453</v>
      </c>
      <c r="F395" s="396" t="s">
        <v>454</v>
      </c>
      <c r="G395" s="395" t="s">
        <v>497</v>
      </c>
      <c r="H395" s="395" t="s">
        <v>1291</v>
      </c>
      <c r="I395" s="395" t="s">
        <v>1292</v>
      </c>
      <c r="J395" s="395" t="s">
        <v>1293</v>
      </c>
      <c r="K395" s="395" t="s">
        <v>1294</v>
      </c>
      <c r="L395" s="397">
        <v>1401.33</v>
      </c>
      <c r="M395" s="397">
        <v>1</v>
      </c>
      <c r="N395" s="398">
        <v>1401.33</v>
      </c>
    </row>
    <row r="396" spans="1:14" ht="14.4" customHeight="1" x14ac:dyDescent="0.3">
      <c r="A396" s="393" t="s">
        <v>450</v>
      </c>
      <c r="B396" s="394" t="s">
        <v>452</v>
      </c>
      <c r="C396" s="395" t="s">
        <v>468</v>
      </c>
      <c r="D396" s="396" t="s">
        <v>469</v>
      </c>
      <c r="E396" s="395" t="s">
        <v>453</v>
      </c>
      <c r="F396" s="396" t="s">
        <v>454</v>
      </c>
      <c r="G396" s="395" t="s">
        <v>497</v>
      </c>
      <c r="H396" s="395" t="s">
        <v>856</v>
      </c>
      <c r="I396" s="395" t="s">
        <v>720</v>
      </c>
      <c r="J396" s="395" t="s">
        <v>857</v>
      </c>
      <c r="K396" s="395"/>
      <c r="L396" s="397">
        <v>285.35062139224101</v>
      </c>
      <c r="M396" s="397">
        <v>2</v>
      </c>
      <c r="N396" s="398">
        <v>570.70124278448202</v>
      </c>
    </row>
    <row r="397" spans="1:14" ht="14.4" customHeight="1" x14ac:dyDescent="0.3">
      <c r="A397" s="393" t="s">
        <v>450</v>
      </c>
      <c r="B397" s="394" t="s">
        <v>452</v>
      </c>
      <c r="C397" s="395" t="s">
        <v>468</v>
      </c>
      <c r="D397" s="396" t="s">
        <v>469</v>
      </c>
      <c r="E397" s="395" t="s">
        <v>453</v>
      </c>
      <c r="F397" s="396" t="s">
        <v>454</v>
      </c>
      <c r="G397" s="395" t="s">
        <v>497</v>
      </c>
      <c r="H397" s="395" t="s">
        <v>865</v>
      </c>
      <c r="I397" s="395" t="s">
        <v>866</v>
      </c>
      <c r="J397" s="395" t="s">
        <v>867</v>
      </c>
      <c r="K397" s="395" t="s">
        <v>868</v>
      </c>
      <c r="L397" s="397">
        <v>571.04804467276472</v>
      </c>
      <c r="M397" s="397">
        <v>4</v>
      </c>
      <c r="N397" s="398">
        <v>2284.1921786910589</v>
      </c>
    </row>
    <row r="398" spans="1:14" ht="14.4" customHeight="1" x14ac:dyDescent="0.3">
      <c r="A398" s="393" t="s">
        <v>450</v>
      </c>
      <c r="B398" s="394" t="s">
        <v>452</v>
      </c>
      <c r="C398" s="395" t="s">
        <v>468</v>
      </c>
      <c r="D398" s="396" t="s">
        <v>469</v>
      </c>
      <c r="E398" s="395" t="s">
        <v>453</v>
      </c>
      <c r="F398" s="396" t="s">
        <v>454</v>
      </c>
      <c r="G398" s="395" t="s">
        <v>497</v>
      </c>
      <c r="H398" s="395" t="s">
        <v>1295</v>
      </c>
      <c r="I398" s="395" t="s">
        <v>1296</v>
      </c>
      <c r="J398" s="395" t="s">
        <v>1297</v>
      </c>
      <c r="K398" s="395" t="s">
        <v>1298</v>
      </c>
      <c r="L398" s="397">
        <v>3786.72</v>
      </c>
      <c r="M398" s="397">
        <v>4</v>
      </c>
      <c r="N398" s="398">
        <v>15146.88</v>
      </c>
    </row>
    <row r="399" spans="1:14" ht="14.4" customHeight="1" x14ac:dyDescent="0.3">
      <c r="A399" s="393" t="s">
        <v>450</v>
      </c>
      <c r="B399" s="394" t="s">
        <v>452</v>
      </c>
      <c r="C399" s="395" t="s">
        <v>468</v>
      </c>
      <c r="D399" s="396" t="s">
        <v>469</v>
      </c>
      <c r="E399" s="395" t="s">
        <v>453</v>
      </c>
      <c r="F399" s="396" t="s">
        <v>454</v>
      </c>
      <c r="G399" s="395" t="s">
        <v>497</v>
      </c>
      <c r="H399" s="395" t="s">
        <v>876</v>
      </c>
      <c r="I399" s="395" t="s">
        <v>877</v>
      </c>
      <c r="J399" s="395" t="s">
        <v>878</v>
      </c>
      <c r="K399" s="395" t="s">
        <v>879</v>
      </c>
      <c r="L399" s="397">
        <v>49.70000000000001</v>
      </c>
      <c r="M399" s="397">
        <v>6</v>
      </c>
      <c r="N399" s="398">
        <v>298.20000000000005</v>
      </c>
    </row>
    <row r="400" spans="1:14" ht="14.4" customHeight="1" x14ac:dyDescent="0.3">
      <c r="A400" s="393" t="s">
        <v>450</v>
      </c>
      <c r="B400" s="394" t="s">
        <v>452</v>
      </c>
      <c r="C400" s="395" t="s">
        <v>468</v>
      </c>
      <c r="D400" s="396" t="s">
        <v>469</v>
      </c>
      <c r="E400" s="395" t="s">
        <v>453</v>
      </c>
      <c r="F400" s="396" t="s">
        <v>454</v>
      </c>
      <c r="G400" s="395" t="s">
        <v>497</v>
      </c>
      <c r="H400" s="395" t="s">
        <v>1299</v>
      </c>
      <c r="I400" s="395" t="s">
        <v>720</v>
      </c>
      <c r="J400" s="395" t="s">
        <v>1300</v>
      </c>
      <c r="K400" s="395" t="s">
        <v>1301</v>
      </c>
      <c r="L400" s="397">
        <v>23.701500000000003</v>
      </c>
      <c r="M400" s="397">
        <v>29</v>
      </c>
      <c r="N400" s="398">
        <v>687.34350000000006</v>
      </c>
    </row>
    <row r="401" spans="1:14" ht="14.4" customHeight="1" x14ac:dyDescent="0.3">
      <c r="A401" s="393" t="s">
        <v>450</v>
      </c>
      <c r="B401" s="394" t="s">
        <v>452</v>
      </c>
      <c r="C401" s="395" t="s">
        <v>468</v>
      </c>
      <c r="D401" s="396" t="s">
        <v>469</v>
      </c>
      <c r="E401" s="395" t="s">
        <v>453</v>
      </c>
      <c r="F401" s="396" t="s">
        <v>454</v>
      </c>
      <c r="G401" s="395" t="s">
        <v>497</v>
      </c>
      <c r="H401" s="395" t="s">
        <v>1302</v>
      </c>
      <c r="I401" s="395" t="s">
        <v>720</v>
      </c>
      <c r="J401" s="395" t="s">
        <v>1303</v>
      </c>
      <c r="K401" s="395" t="s">
        <v>1301</v>
      </c>
      <c r="L401" s="397">
        <v>24.038816383434099</v>
      </c>
      <c r="M401" s="397">
        <v>6</v>
      </c>
      <c r="N401" s="398">
        <v>144.2328983006046</v>
      </c>
    </row>
    <row r="402" spans="1:14" ht="14.4" customHeight="1" x14ac:dyDescent="0.3">
      <c r="A402" s="393" t="s">
        <v>450</v>
      </c>
      <c r="B402" s="394" t="s">
        <v>452</v>
      </c>
      <c r="C402" s="395" t="s">
        <v>468</v>
      </c>
      <c r="D402" s="396" t="s">
        <v>469</v>
      </c>
      <c r="E402" s="395" t="s">
        <v>453</v>
      </c>
      <c r="F402" s="396" t="s">
        <v>454</v>
      </c>
      <c r="G402" s="395" t="s">
        <v>497</v>
      </c>
      <c r="H402" s="395" t="s">
        <v>1304</v>
      </c>
      <c r="I402" s="395" t="s">
        <v>720</v>
      </c>
      <c r="J402" s="395" t="s">
        <v>1305</v>
      </c>
      <c r="K402" s="395"/>
      <c r="L402" s="397">
        <v>60.51941077982292</v>
      </c>
      <c r="M402" s="397">
        <v>25</v>
      </c>
      <c r="N402" s="398">
        <v>1512.985269495573</v>
      </c>
    </row>
    <row r="403" spans="1:14" ht="14.4" customHeight="1" x14ac:dyDescent="0.3">
      <c r="A403" s="393" t="s">
        <v>450</v>
      </c>
      <c r="B403" s="394" t="s">
        <v>452</v>
      </c>
      <c r="C403" s="395" t="s">
        <v>468</v>
      </c>
      <c r="D403" s="396" t="s">
        <v>469</v>
      </c>
      <c r="E403" s="395" t="s">
        <v>453</v>
      </c>
      <c r="F403" s="396" t="s">
        <v>454</v>
      </c>
      <c r="G403" s="395" t="s">
        <v>497</v>
      </c>
      <c r="H403" s="395" t="s">
        <v>1306</v>
      </c>
      <c r="I403" s="395" t="s">
        <v>1307</v>
      </c>
      <c r="J403" s="395" t="s">
        <v>1308</v>
      </c>
      <c r="K403" s="395" t="s">
        <v>1309</v>
      </c>
      <c r="L403" s="397">
        <v>117.73966666666666</v>
      </c>
      <c r="M403" s="397">
        <v>36</v>
      </c>
      <c r="N403" s="398">
        <v>4238.6279999999997</v>
      </c>
    </row>
    <row r="404" spans="1:14" ht="14.4" customHeight="1" x14ac:dyDescent="0.3">
      <c r="A404" s="393" t="s">
        <v>450</v>
      </c>
      <c r="B404" s="394" t="s">
        <v>452</v>
      </c>
      <c r="C404" s="395" t="s">
        <v>468</v>
      </c>
      <c r="D404" s="396" t="s">
        <v>469</v>
      </c>
      <c r="E404" s="395" t="s">
        <v>453</v>
      </c>
      <c r="F404" s="396" t="s">
        <v>454</v>
      </c>
      <c r="G404" s="395" t="s">
        <v>497</v>
      </c>
      <c r="H404" s="395" t="s">
        <v>887</v>
      </c>
      <c r="I404" s="395" t="s">
        <v>888</v>
      </c>
      <c r="J404" s="395" t="s">
        <v>889</v>
      </c>
      <c r="K404" s="395" t="s">
        <v>890</v>
      </c>
      <c r="L404" s="397">
        <v>38.937674476295463</v>
      </c>
      <c r="M404" s="397">
        <v>15</v>
      </c>
      <c r="N404" s="398">
        <v>584.06511714443195</v>
      </c>
    </row>
    <row r="405" spans="1:14" ht="14.4" customHeight="1" x14ac:dyDescent="0.3">
      <c r="A405" s="393" t="s">
        <v>450</v>
      </c>
      <c r="B405" s="394" t="s">
        <v>452</v>
      </c>
      <c r="C405" s="395" t="s">
        <v>468</v>
      </c>
      <c r="D405" s="396" t="s">
        <v>469</v>
      </c>
      <c r="E405" s="395" t="s">
        <v>453</v>
      </c>
      <c r="F405" s="396" t="s">
        <v>454</v>
      </c>
      <c r="G405" s="395" t="s">
        <v>497</v>
      </c>
      <c r="H405" s="395" t="s">
        <v>891</v>
      </c>
      <c r="I405" s="395" t="s">
        <v>892</v>
      </c>
      <c r="J405" s="395" t="s">
        <v>893</v>
      </c>
      <c r="K405" s="395" t="s">
        <v>894</v>
      </c>
      <c r="L405" s="397">
        <v>399.48</v>
      </c>
      <c r="M405" s="397">
        <v>6</v>
      </c>
      <c r="N405" s="398">
        <v>2396.88</v>
      </c>
    </row>
    <row r="406" spans="1:14" ht="14.4" customHeight="1" x14ac:dyDescent="0.3">
      <c r="A406" s="393" t="s">
        <v>450</v>
      </c>
      <c r="B406" s="394" t="s">
        <v>452</v>
      </c>
      <c r="C406" s="395" t="s">
        <v>468</v>
      </c>
      <c r="D406" s="396" t="s">
        <v>469</v>
      </c>
      <c r="E406" s="395" t="s">
        <v>453</v>
      </c>
      <c r="F406" s="396" t="s">
        <v>454</v>
      </c>
      <c r="G406" s="395" t="s">
        <v>497</v>
      </c>
      <c r="H406" s="395" t="s">
        <v>1310</v>
      </c>
      <c r="I406" s="395" t="s">
        <v>1311</v>
      </c>
      <c r="J406" s="395" t="s">
        <v>1312</v>
      </c>
      <c r="K406" s="395" t="s">
        <v>1313</v>
      </c>
      <c r="L406" s="397">
        <v>100.9</v>
      </c>
      <c r="M406" s="397">
        <v>2</v>
      </c>
      <c r="N406" s="398">
        <v>201.8</v>
      </c>
    </row>
    <row r="407" spans="1:14" ht="14.4" customHeight="1" x14ac:dyDescent="0.3">
      <c r="A407" s="393" t="s">
        <v>450</v>
      </c>
      <c r="B407" s="394" t="s">
        <v>452</v>
      </c>
      <c r="C407" s="395" t="s">
        <v>468</v>
      </c>
      <c r="D407" s="396" t="s">
        <v>469</v>
      </c>
      <c r="E407" s="395" t="s">
        <v>453</v>
      </c>
      <c r="F407" s="396" t="s">
        <v>454</v>
      </c>
      <c r="G407" s="395" t="s">
        <v>497</v>
      </c>
      <c r="H407" s="395" t="s">
        <v>1314</v>
      </c>
      <c r="I407" s="395" t="s">
        <v>1315</v>
      </c>
      <c r="J407" s="395" t="s">
        <v>1243</v>
      </c>
      <c r="K407" s="395" t="s">
        <v>1316</v>
      </c>
      <c r="L407" s="397">
        <v>597.54</v>
      </c>
      <c r="M407" s="397">
        <v>2</v>
      </c>
      <c r="N407" s="398">
        <v>1195.08</v>
      </c>
    </row>
    <row r="408" spans="1:14" ht="14.4" customHeight="1" x14ac:dyDescent="0.3">
      <c r="A408" s="393" t="s">
        <v>450</v>
      </c>
      <c r="B408" s="394" t="s">
        <v>452</v>
      </c>
      <c r="C408" s="395" t="s">
        <v>468</v>
      </c>
      <c r="D408" s="396" t="s">
        <v>469</v>
      </c>
      <c r="E408" s="395" t="s">
        <v>453</v>
      </c>
      <c r="F408" s="396" t="s">
        <v>454</v>
      </c>
      <c r="G408" s="395" t="s">
        <v>497</v>
      </c>
      <c r="H408" s="395" t="s">
        <v>1317</v>
      </c>
      <c r="I408" s="395" t="s">
        <v>1317</v>
      </c>
      <c r="J408" s="395" t="s">
        <v>1318</v>
      </c>
      <c r="K408" s="395" t="s">
        <v>1319</v>
      </c>
      <c r="L408" s="397">
        <v>48.779811160820202</v>
      </c>
      <c r="M408" s="397">
        <v>1</v>
      </c>
      <c r="N408" s="398">
        <v>48.779811160820202</v>
      </c>
    </row>
    <row r="409" spans="1:14" ht="14.4" customHeight="1" x14ac:dyDescent="0.3">
      <c r="A409" s="393" t="s">
        <v>450</v>
      </c>
      <c r="B409" s="394" t="s">
        <v>452</v>
      </c>
      <c r="C409" s="395" t="s">
        <v>468</v>
      </c>
      <c r="D409" s="396" t="s">
        <v>469</v>
      </c>
      <c r="E409" s="395" t="s">
        <v>453</v>
      </c>
      <c r="F409" s="396" t="s">
        <v>454</v>
      </c>
      <c r="G409" s="395" t="s">
        <v>497</v>
      </c>
      <c r="H409" s="395" t="s">
        <v>1131</v>
      </c>
      <c r="I409" s="395" t="s">
        <v>1132</v>
      </c>
      <c r="J409" s="395" t="s">
        <v>1133</v>
      </c>
      <c r="K409" s="395" t="s">
        <v>1134</v>
      </c>
      <c r="L409" s="397">
        <v>108.049891423822</v>
      </c>
      <c r="M409" s="397">
        <v>1</v>
      </c>
      <c r="N409" s="398">
        <v>108.049891423822</v>
      </c>
    </row>
    <row r="410" spans="1:14" ht="14.4" customHeight="1" x14ac:dyDescent="0.3">
      <c r="A410" s="393" t="s">
        <v>450</v>
      </c>
      <c r="B410" s="394" t="s">
        <v>452</v>
      </c>
      <c r="C410" s="395" t="s">
        <v>468</v>
      </c>
      <c r="D410" s="396" t="s">
        <v>469</v>
      </c>
      <c r="E410" s="395" t="s">
        <v>453</v>
      </c>
      <c r="F410" s="396" t="s">
        <v>454</v>
      </c>
      <c r="G410" s="395" t="s">
        <v>497</v>
      </c>
      <c r="H410" s="395" t="s">
        <v>1320</v>
      </c>
      <c r="I410" s="395" t="s">
        <v>1321</v>
      </c>
      <c r="J410" s="395" t="s">
        <v>1322</v>
      </c>
      <c r="K410" s="395" t="s">
        <v>1323</v>
      </c>
      <c r="L410" s="397">
        <v>134.15999757136299</v>
      </c>
      <c r="M410" s="397">
        <v>2</v>
      </c>
      <c r="N410" s="398">
        <v>268.31999514272599</v>
      </c>
    </row>
    <row r="411" spans="1:14" ht="14.4" customHeight="1" x14ac:dyDescent="0.3">
      <c r="A411" s="393" t="s">
        <v>450</v>
      </c>
      <c r="B411" s="394" t="s">
        <v>452</v>
      </c>
      <c r="C411" s="395" t="s">
        <v>468</v>
      </c>
      <c r="D411" s="396" t="s">
        <v>469</v>
      </c>
      <c r="E411" s="395" t="s">
        <v>453</v>
      </c>
      <c r="F411" s="396" t="s">
        <v>454</v>
      </c>
      <c r="G411" s="395" t="s">
        <v>497</v>
      </c>
      <c r="H411" s="395" t="s">
        <v>1324</v>
      </c>
      <c r="I411" s="395" t="s">
        <v>1324</v>
      </c>
      <c r="J411" s="395" t="s">
        <v>1325</v>
      </c>
      <c r="K411" s="395" t="s">
        <v>1326</v>
      </c>
      <c r="L411" s="397">
        <v>67.230059215995198</v>
      </c>
      <c r="M411" s="397">
        <v>1</v>
      </c>
      <c r="N411" s="398">
        <v>67.230059215995198</v>
      </c>
    </row>
    <row r="412" spans="1:14" ht="14.4" customHeight="1" x14ac:dyDescent="0.3">
      <c r="A412" s="393" t="s">
        <v>450</v>
      </c>
      <c r="B412" s="394" t="s">
        <v>452</v>
      </c>
      <c r="C412" s="395" t="s">
        <v>468</v>
      </c>
      <c r="D412" s="396" t="s">
        <v>469</v>
      </c>
      <c r="E412" s="395" t="s">
        <v>453</v>
      </c>
      <c r="F412" s="396" t="s">
        <v>454</v>
      </c>
      <c r="G412" s="395" t="s">
        <v>497</v>
      </c>
      <c r="H412" s="395" t="s">
        <v>1327</v>
      </c>
      <c r="I412" s="395" t="s">
        <v>1328</v>
      </c>
      <c r="J412" s="395" t="s">
        <v>1329</v>
      </c>
      <c r="K412" s="395" t="s">
        <v>1330</v>
      </c>
      <c r="L412" s="397">
        <v>73.400000000000006</v>
      </c>
      <c r="M412" s="397">
        <v>20</v>
      </c>
      <c r="N412" s="398">
        <v>1468</v>
      </c>
    </row>
    <row r="413" spans="1:14" ht="14.4" customHeight="1" x14ac:dyDescent="0.3">
      <c r="A413" s="393" t="s">
        <v>450</v>
      </c>
      <c r="B413" s="394" t="s">
        <v>452</v>
      </c>
      <c r="C413" s="395" t="s">
        <v>468</v>
      </c>
      <c r="D413" s="396" t="s">
        <v>469</v>
      </c>
      <c r="E413" s="395" t="s">
        <v>453</v>
      </c>
      <c r="F413" s="396" t="s">
        <v>454</v>
      </c>
      <c r="G413" s="395" t="s">
        <v>497</v>
      </c>
      <c r="H413" s="395" t="s">
        <v>1331</v>
      </c>
      <c r="I413" s="395" t="s">
        <v>1332</v>
      </c>
      <c r="J413" s="395" t="s">
        <v>1333</v>
      </c>
      <c r="K413" s="395" t="s">
        <v>1334</v>
      </c>
      <c r="L413" s="397">
        <v>96.349049353054554</v>
      </c>
      <c r="M413" s="397">
        <v>120</v>
      </c>
      <c r="N413" s="398">
        <v>11561.885922366546</v>
      </c>
    </row>
    <row r="414" spans="1:14" ht="14.4" customHeight="1" x14ac:dyDescent="0.3">
      <c r="A414" s="393" t="s">
        <v>450</v>
      </c>
      <c r="B414" s="394" t="s">
        <v>452</v>
      </c>
      <c r="C414" s="395" t="s">
        <v>468</v>
      </c>
      <c r="D414" s="396" t="s">
        <v>469</v>
      </c>
      <c r="E414" s="395" t="s">
        <v>453</v>
      </c>
      <c r="F414" s="396" t="s">
        <v>454</v>
      </c>
      <c r="G414" s="395" t="s">
        <v>497</v>
      </c>
      <c r="H414" s="395" t="s">
        <v>924</v>
      </c>
      <c r="I414" s="395" t="s">
        <v>924</v>
      </c>
      <c r="J414" s="395" t="s">
        <v>925</v>
      </c>
      <c r="K414" s="395" t="s">
        <v>926</v>
      </c>
      <c r="L414" s="397">
        <v>113.85451677713272</v>
      </c>
      <c r="M414" s="397">
        <v>93</v>
      </c>
      <c r="N414" s="398">
        <v>10588.470060273343</v>
      </c>
    </row>
    <row r="415" spans="1:14" ht="14.4" customHeight="1" x14ac:dyDescent="0.3">
      <c r="A415" s="393" t="s">
        <v>450</v>
      </c>
      <c r="B415" s="394" t="s">
        <v>452</v>
      </c>
      <c r="C415" s="395" t="s">
        <v>468</v>
      </c>
      <c r="D415" s="396" t="s">
        <v>469</v>
      </c>
      <c r="E415" s="395" t="s">
        <v>453</v>
      </c>
      <c r="F415" s="396" t="s">
        <v>454</v>
      </c>
      <c r="G415" s="395" t="s">
        <v>497</v>
      </c>
      <c r="H415" s="395" t="s">
        <v>940</v>
      </c>
      <c r="I415" s="395" t="s">
        <v>941</v>
      </c>
      <c r="J415" s="395" t="s">
        <v>942</v>
      </c>
      <c r="K415" s="395" t="s">
        <v>943</v>
      </c>
      <c r="L415" s="397">
        <v>119.27314752488867</v>
      </c>
      <c r="M415" s="397">
        <v>3</v>
      </c>
      <c r="N415" s="398">
        <v>357.81944257466603</v>
      </c>
    </row>
    <row r="416" spans="1:14" ht="14.4" customHeight="1" x14ac:dyDescent="0.3">
      <c r="A416" s="393" t="s">
        <v>450</v>
      </c>
      <c r="B416" s="394" t="s">
        <v>452</v>
      </c>
      <c r="C416" s="395" t="s">
        <v>468</v>
      </c>
      <c r="D416" s="396" t="s">
        <v>469</v>
      </c>
      <c r="E416" s="395" t="s">
        <v>453</v>
      </c>
      <c r="F416" s="396" t="s">
        <v>454</v>
      </c>
      <c r="G416" s="395" t="s">
        <v>497</v>
      </c>
      <c r="H416" s="395" t="s">
        <v>1335</v>
      </c>
      <c r="I416" s="395" t="s">
        <v>1336</v>
      </c>
      <c r="J416" s="395" t="s">
        <v>1337</v>
      </c>
      <c r="K416" s="395" t="s">
        <v>1338</v>
      </c>
      <c r="L416" s="397">
        <v>3818</v>
      </c>
      <c r="M416" s="397">
        <v>2</v>
      </c>
      <c r="N416" s="398">
        <v>7636</v>
      </c>
    </row>
    <row r="417" spans="1:14" ht="14.4" customHeight="1" x14ac:dyDescent="0.3">
      <c r="A417" s="393" t="s">
        <v>450</v>
      </c>
      <c r="B417" s="394" t="s">
        <v>452</v>
      </c>
      <c r="C417" s="395" t="s">
        <v>468</v>
      </c>
      <c r="D417" s="396" t="s">
        <v>469</v>
      </c>
      <c r="E417" s="395" t="s">
        <v>453</v>
      </c>
      <c r="F417" s="396" t="s">
        <v>454</v>
      </c>
      <c r="G417" s="395" t="s">
        <v>497</v>
      </c>
      <c r="H417" s="395" t="s">
        <v>1339</v>
      </c>
      <c r="I417" s="395" t="s">
        <v>720</v>
      </c>
      <c r="J417" s="395" t="s">
        <v>1340</v>
      </c>
      <c r="K417" s="395"/>
      <c r="L417" s="397">
        <v>74.029135454220793</v>
      </c>
      <c r="M417" s="397">
        <v>10</v>
      </c>
      <c r="N417" s="398">
        <v>740.29135454220796</v>
      </c>
    </row>
    <row r="418" spans="1:14" ht="14.4" customHeight="1" x14ac:dyDescent="0.3">
      <c r="A418" s="393" t="s">
        <v>450</v>
      </c>
      <c r="B418" s="394" t="s">
        <v>452</v>
      </c>
      <c r="C418" s="395" t="s">
        <v>468</v>
      </c>
      <c r="D418" s="396" t="s">
        <v>469</v>
      </c>
      <c r="E418" s="395" t="s">
        <v>453</v>
      </c>
      <c r="F418" s="396" t="s">
        <v>454</v>
      </c>
      <c r="G418" s="395" t="s">
        <v>497</v>
      </c>
      <c r="H418" s="395" t="s">
        <v>1341</v>
      </c>
      <c r="I418" s="395" t="s">
        <v>1341</v>
      </c>
      <c r="J418" s="395" t="s">
        <v>1342</v>
      </c>
      <c r="K418" s="395" t="s">
        <v>1343</v>
      </c>
      <c r="L418" s="397">
        <v>174.39</v>
      </c>
      <c r="M418" s="397">
        <v>3</v>
      </c>
      <c r="N418" s="398">
        <v>523.16999999999996</v>
      </c>
    </row>
    <row r="419" spans="1:14" ht="14.4" customHeight="1" x14ac:dyDescent="0.3">
      <c r="A419" s="393" t="s">
        <v>450</v>
      </c>
      <c r="B419" s="394" t="s">
        <v>452</v>
      </c>
      <c r="C419" s="395" t="s">
        <v>468</v>
      </c>
      <c r="D419" s="396" t="s">
        <v>469</v>
      </c>
      <c r="E419" s="395" t="s">
        <v>453</v>
      </c>
      <c r="F419" s="396" t="s">
        <v>454</v>
      </c>
      <c r="G419" s="395" t="s">
        <v>497</v>
      </c>
      <c r="H419" s="395" t="s">
        <v>1344</v>
      </c>
      <c r="I419" s="395" t="s">
        <v>1345</v>
      </c>
      <c r="J419" s="395" t="s">
        <v>1346</v>
      </c>
      <c r="K419" s="395" t="s">
        <v>1347</v>
      </c>
      <c r="L419" s="397">
        <v>36.64</v>
      </c>
      <c r="M419" s="397">
        <v>20</v>
      </c>
      <c r="N419" s="398">
        <v>732.8</v>
      </c>
    </row>
    <row r="420" spans="1:14" ht="14.4" customHeight="1" x14ac:dyDescent="0.3">
      <c r="A420" s="393" t="s">
        <v>450</v>
      </c>
      <c r="B420" s="394" t="s">
        <v>452</v>
      </c>
      <c r="C420" s="395" t="s">
        <v>468</v>
      </c>
      <c r="D420" s="396" t="s">
        <v>469</v>
      </c>
      <c r="E420" s="395" t="s">
        <v>453</v>
      </c>
      <c r="F420" s="396" t="s">
        <v>454</v>
      </c>
      <c r="G420" s="395" t="s">
        <v>497</v>
      </c>
      <c r="H420" s="395" t="s">
        <v>1348</v>
      </c>
      <c r="I420" s="395" t="s">
        <v>1349</v>
      </c>
      <c r="J420" s="395" t="s">
        <v>1346</v>
      </c>
      <c r="K420" s="395" t="s">
        <v>1350</v>
      </c>
      <c r="L420" s="397">
        <v>31.57</v>
      </c>
      <c r="M420" s="397">
        <v>20</v>
      </c>
      <c r="N420" s="398">
        <v>631.4</v>
      </c>
    </row>
    <row r="421" spans="1:14" ht="14.4" customHeight="1" x14ac:dyDescent="0.3">
      <c r="A421" s="393" t="s">
        <v>450</v>
      </c>
      <c r="B421" s="394" t="s">
        <v>452</v>
      </c>
      <c r="C421" s="395" t="s">
        <v>468</v>
      </c>
      <c r="D421" s="396" t="s">
        <v>469</v>
      </c>
      <c r="E421" s="395" t="s">
        <v>453</v>
      </c>
      <c r="F421" s="396" t="s">
        <v>454</v>
      </c>
      <c r="G421" s="395" t="s">
        <v>497</v>
      </c>
      <c r="H421" s="395" t="s">
        <v>1351</v>
      </c>
      <c r="I421" s="395" t="s">
        <v>1352</v>
      </c>
      <c r="J421" s="395" t="s">
        <v>1353</v>
      </c>
      <c r="K421" s="395" t="s">
        <v>1354</v>
      </c>
      <c r="L421" s="397">
        <v>2967</v>
      </c>
      <c r="M421" s="397">
        <v>4</v>
      </c>
      <c r="N421" s="398">
        <v>11868</v>
      </c>
    </row>
    <row r="422" spans="1:14" ht="14.4" customHeight="1" x14ac:dyDescent="0.3">
      <c r="A422" s="393" t="s">
        <v>450</v>
      </c>
      <c r="B422" s="394" t="s">
        <v>452</v>
      </c>
      <c r="C422" s="395" t="s">
        <v>468</v>
      </c>
      <c r="D422" s="396" t="s">
        <v>469</v>
      </c>
      <c r="E422" s="395" t="s">
        <v>453</v>
      </c>
      <c r="F422" s="396" t="s">
        <v>454</v>
      </c>
      <c r="G422" s="395" t="s">
        <v>497</v>
      </c>
      <c r="H422" s="395" t="s">
        <v>1355</v>
      </c>
      <c r="I422" s="395" t="s">
        <v>1356</v>
      </c>
      <c r="J422" s="395" t="s">
        <v>1357</v>
      </c>
      <c r="K422" s="395" t="s">
        <v>1358</v>
      </c>
      <c r="L422" s="397">
        <v>197.96</v>
      </c>
      <c r="M422" s="397">
        <v>2</v>
      </c>
      <c r="N422" s="398">
        <v>395.92</v>
      </c>
    </row>
    <row r="423" spans="1:14" ht="14.4" customHeight="1" x14ac:dyDescent="0.3">
      <c r="A423" s="393" t="s">
        <v>450</v>
      </c>
      <c r="B423" s="394" t="s">
        <v>452</v>
      </c>
      <c r="C423" s="395" t="s">
        <v>468</v>
      </c>
      <c r="D423" s="396" t="s">
        <v>469</v>
      </c>
      <c r="E423" s="395" t="s">
        <v>453</v>
      </c>
      <c r="F423" s="396" t="s">
        <v>454</v>
      </c>
      <c r="G423" s="395" t="s">
        <v>497</v>
      </c>
      <c r="H423" s="395" t="s">
        <v>1359</v>
      </c>
      <c r="I423" s="395" t="s">
        <v>1359</v>
      </c>
      <c r="J423" s="395" t="s">
        <v>1360</v>
      </c>
      <c r="K423" s="395" t="s">
        <v>1361</v>
      </c>
      <c r="L423" s="397">
        <v>710.01</v>
      </c>
      <c r="M423" s="397">
        <v>4</v>
      </c>
      <c r="N423" s="398">
        <v>2840.04</v>
      </c>
    </row>
    <row r="424" spans="1:14" ht="14.4" customHeight="1" x14ac:dyDescent="0.3">
      <c r="A424" s="393" t="s">
        <v>450</v>
      </c>
      <c r="B424" s="394" t="s">
        <v>452</v>
      </c>
      <c r="C424" s="395" t="s">
        <v>468</v>
      </c>
      <c r="D424" s="396" t="s">
        <v>469</v>
      </c>
      <c r="E424" s="395" t="s">
        <v>453</v>
      </c>
      <c r="F424" s="396" t="s">
        <v>454</v>
      </c>
      <c r="G424" s="395" t="s">
        <v>497</v>
      </c>
      <c r="H424" s="395" t="s">
        <v>1362</v>
      </c>
      <c r="I424" s="395" t="s">
        <v>720</v>
      </c>
      <c r="J424" s="395" t="s">
        <v>1363</v>
      </c>
      <c r="K424" s="395" t="s">
        <v>1364</v>
      </c>
      <c r="L424" s="397">
        <v>998.25</v>
      </c>
      <c r="M424" s="397">
        <v>1</v>
      </c>
      <c r="N424" s="398">
        <v>998.25</v>
      </c>
    </row>
    <row r="425" spans="1:14" ht="14.4" customHeight="1" x14ac:dyDescent="0.3">
      <c r="A425" s="393" t="s">
        <v>450</v>
      </c>
      <c r="B425" s="394" t="s">
        <v>452</v>
      </c>
      <c r="C425" s="395" t="s">
        <v>468</v>
      </c>
      <c r="D425" s="396" t="s">
        <v>469</v>
      </c>
      <c r="E425" s="395" t="s">
        <v>453</v>
      </c>
      <c r="F425" s="396" t="s">
        <v>454</v>
      </c>
      <c r="G425" s="395" t="s">
        <v>497</v>
      </c>
      <c r="H425" s="395" t="s">
        <v>1365</v>
      </c>
      <c r="I425" s="395" t="s">
        <v>1366</v>
      </c>
      <c r="J425" s="395" t="s">
        <v>1367</v>
      </c>
      <c r="K425" s="395" t="s">
        <v>1368</v>
      </c>
      <c r="L425" s="397">
        <v>565.01</v>
      </c>
      <c r="M425" s="397">
        <v>5</v>
      </c>
      <c r="N425" s="398">
        <v>2825.05</v>
      </c>
    </row>
    <row r="426" spans="1:14" ht="14.4" customHeight="1" x14ac:dyDescent="0.3">
      <c r="A426" s="393" t="s">
        <v>450</v>
      </c>
      <c r="B426" s="394" t="s">
        <v>452</v>
      </c>
      <c r="C426" s="395" t="s">
        <v>468</v>
      </c>
      <c r="D426" s="396" t="s">
        <v>469</v>
      </c>
      <c r="E426" s="395" t="s">
        <v>453</v>
      </c>
      <c r="F426" s="396" t="s">
        <v>454</v>
      </c>
      <c r="G426" s="395" t="s">
        <v>497</v>
      </c>
      <c r="H426" s="395" t="s">
        <v>946</v>
      </c>
      <c r="I426" s="395" t="s">
        <v>947</v>
      </c>
      <c r="J426" s="395" t="s">
        <v>948</v>
      </c>
      <c r="K426" s="395" t="s">
        <v>949</v>
      </c>
      <c r="L426" s="397">
        <v>78.729991813737144</v>
      </c>
      <c r="M426" s="397">
        <v>9</v>
      </c>
      <c r="N426" s="398">
        <v>708.56992632363426</v>
      </c>
    </row>
    <row r="427" spans="1:14" ht="14.4" customHeight="1" x14ac:dyDescent="0.3">
      <c r="A427" s="393" t="s">
        <v>450</v>
      </c>
      <c r="B427" s="394" t="s">
        <v>452</v>
      </c>
      <c r="C427" s="395" t="s">
        <v>468</v>
      </c>
      <c r="D427" s="396" t="s">
        <v>469</v>
      </c>
      <c r="E427" s="395" t="s">
        <v>453</v>
      </c>
      <c r="F427" s="396" t="s">
        <v>454</v>
      </c>
      <c r="G427" s="395" t="s">
        <v>497</v>
      </c>
      <c r="H427" s="395" t="s">
        <v>1369</v>
      </c>
      <c r="I427" s="395" t="s">
        <v>720</v>
      </c>
      <c r="J427" s="395" t="s">
        <v>1370</v>
      </c>
      <c r="K427" s="395" t="s">
        <v>1371</v>
      </c>
      <c r="L427" s="397">
        <v>410.27496611556802</v>
      </c>
      <c r="M427" s="397">
        <v>6</v>
      </c>
      <c r="N427" s="398">
        <v>2461.649796693408</v>
      </c>
    </row>
    <row r="428" spans="1:14" ht="14.4" customHeight="1" x14ac:dyDescent="0.3">
      <c r="A428" s="393" t="s">
        <v>450</v>
      </c>
      <c r="B428" s="394" t="s">
        <v>452</v>
      </c>
      <c r="C428" s="395" t="s">
        <v>468</v>
      </c>
      <c r="D428" s="396" t="s">
        <v>469</v>
      </c>
      <c r="E428" s="395" t="s">
        <v>453</v>
      </c>
      <c r="F428" s="396" t="s">
        <v>454</v>
      </c>
      <c r="G428" s="395" t="s">
        <v>497</v>
      </c>
      <c r="H428" s="395" t="s">
        <v>960</v>
      </c>
      <c r="I428" s="395" t="s">
        <v>961</v>
      </c>
      <c r="J428" s="395" t="s">
        <v>962</v>
      </c>
      <c r="K428" s="395" t="s">
        <v>963</v>
      </c>
      <c r="L428" s="397">
        <v>91.14</v>
      </c>
      <c r="M428" s="397">
        <v>2</v>
      </c>
      <c r="N428" s="398">
        <v>182.28</v>
      </c>
    </row>
    <row r="429" spans="1:14" ht="14.4" customHeight="1" x14ac:dyDescent="0.3">
      <c r="A429" s="393" t="s">
        <v>450</v>
      </c>
      <c r="B429" s="394" t="s">
        <v>452</v>
      </c>
      <c r="C429" s="395" t="s">
        <v>468</v>
      </c>
      <c r="D429" s="396" t="s">
        <v>469</v>
      </c>
      <c r="E429" s="395" t="s">
        <v>453</v>
      </c>
      <c r="F429" s="396" t="s">
        <v>454</v>
      </c>
      <c r="G429" s="395" t="s">
        <v>497</v>
      </c>
      <c r="H429" s="395" t="s">
        <v>1372</v>
      </c>
      <c r="I429" s="395" t="s">
        <v>720</v>
      </c>
      <c r="J429" s="395" t="s">
        <v>1373</v>
      </c>
      <c r="K429" s="395" t="s">
        <v>1374</v>
      </c>
      <c r="L429" s="397">
        <v>93.310698613986986</v>
      </c>
      <c r="M429" s="397">
        <v>3</v>
      </c>
      <c r="N429" s="398">
        <v>279.93209584196097</v>
      </c>
    </row>
    <row r="430" spans="1:14" ht="14.4" customHeight="1" x14ac:dyDescent="0.3">
      <c r="A430" s="393" t="s">
        <v>450</v>
      </c>
      <c r="B430" s="394" t="s">
        <v>452</v>
      </c>
      <c r="C430" s="395" t="s">
        <v>468</v>
      </c>
      <c r="D430" s="396" t="s">
        <v>469</v>
      </c>
      <c r="E430" s="395" t="s">
        <v>453</v>
      </c>
      <c r="F430" s="396" t="s">
        <v>454</v>
      </c>
      <c r="G430" s="395" t="s">
        <v>497</v>
      </c>
      <c r="H430" s="395" t="s">
        <v>1375</v>
      </c>
      <c r="I430" s="395" t="s">
        <v>720</v>
      </c>
      <c r="J430" s="395" t="s">
        <v>1376</v>
      </c>
      <c r="K430" s="395" t="s">
        <v>1377</v>
      </c>
      <c r="L430" s="397">
        <v>209.14981832306898</v>
      </c>
      <c r="M430" s="397">
        <v>20</v>
      </c>
      <c r="N430" s="398">
        <v>4182.9963664613797</v>
      </c>
    </row>
    <row r="431" spans="1:14" ht="14.4" customHeight="1" x14ac:dyDescent="0.3">
      <c r="A431" s="393" t="s">
        <v>450</v>
      </c>
      <c r="B431" s="394" t="s">
        <v>452</v>
      </c>
      <c r="C431" s="395" t="s">
        <v>468</v>
      </c>
      <c r="D431" s="396" t="s">
        <v>469</v>
      </c>
      <c r="E431" s="395" t="s">
        <v>453</v>
      </c>
      <c r="F431" s="396" t="s">
        <v>454</v>
      </c>
      <c r="G431" s="395" t="s">
        <v>497</v>
      </c>
      <c r="H431" s="395" t="s">
        <v>1378</v>
      </c>
      <c r="I431" s="395" t="s">
        <v>1379</v>
      </c>
      <c r="J431" s="395" t="s">
        <v>1380</v>
      </c>
      <c r="K431" s="395" t="s">
        <v>1381</v>
      </c>
      <c r="L431" s="397">
        <v>185.41</v>
      </c>
      <c r="M431" s="397">
        <v>2</v>
      </c>
      <c r="N431" s="398">
        <v>370.82</v>
      </c>
    </row>
    <row r="432" spans="1:14" ht="14.4" customHeight="1" x14ac:dyDescent="0.3">
      <c r="A432" s="393" t="s">
        <v>450</v>
      </c>
      <c r="B432" s="394" t="s">
        <v>452</v>
      </c>
      <c r="C432" s="395" t="s">
        <v>468</v>
      </c>
      <c r="D432" s="396" t="s">
        <v>469</v>
      </c>
      <c r="E432" s="395" t="s">
        <v>453</v>
      </c>
      <c r="F432" s="396" t="s">
        <v>454</v>
      </c>
      <c r="G432" s="395" t="s">
        <v>497</v>
      </c>
      <c r="H432" s="395" t="s">
        <v>971</v>
      </c>
      <c r="I432" s="395" t="s">
        <v>720</v>
      </c>
      <c r="J432" s="395" t="s">
        <v>972</v>
      </c>
      <c r="K432" s="395"/>
      <c r="L432" s="397">
        <v>57.658126527004924</v>
      </c>
      <c r="M432" s="397">
        <v>7</v>
      </c>
      <c r="N432" s="398">
        <v>403.60688568903447</v>
      </c>
    </row>
    <row r="433" spans="1:14" ht="14.4" customHeight="1" x14ac:dyDescent="0.3">
      <c r="A433" s="393" t="s">
        <v>450</v>
      </c>
      <c r="B433" s="394" t="s">
        <v>452</v>
      </c>
      <c r="C433" s="395" t="s">
        <v>468</v>
      </c>
      <c r="D433" s="396" t="s">
        <v>469</v>
      </c>
      <c r="E433" s="395" t="s">
        <v>453</v>
      </c>
      <c r="F433" s="396" t="s">
        <v>454</v>
      </c>
      <c r="G433" s="395" t="s">
        <v>497</v>
      </c>
      <c r="H433" s="395" t="s">
        <v>1135</v>
      </c>
      <c r="I433" s="395" t="s">
        <v>1136</v>
      </c>
      <c r="J433" s="395" t="s">
        <v>1137</v>
      </c>
      <c r="K433" s="395" t="s">
        <v>1138</v>
      </c>
      <c r="L433" s="397">
        <v>191.22925970241201</v>
      </c>
      <c r="M433" s="397">
        <v>2</v>
      </c>
      <c r="N433" s="398">
        <v>382.45851940482402</v>
      </c>
    </row>
    <row r="434" spans="1:14" ht="14.4" customHeight="1" x14ac:dyDescent="0.3">
      <c r="A434" s="393" t="s">
        <v>450</v>
      </c>
      <c r="B434" s="394" t="s">
        <v>452</v>
      </c>
      <c r="C434" s="395" t="s">
        <v>468</v>
      </c>
      <c r="D434" s="396" t="s">
        <v>469</v>
      </c>
      <c r="E434" s="395" t="s">
        <v>453</v>
      </c>
      <c r="F434" s="396" t="s">
        <v>454</v>
      </c>
      <c r="G434" s="395" t="s">
        <v>497</v>
      </c>
      <c r="H434" s="395" t="s">
        <v>1382</v>
      </c>
      <c r="I434" s="395" t="s">
        <v>720</v>
      </c>
      <c r="J434" s="395" t="s">
        <v>1383</v>
      </c>
      <c r="K434" s="395" t="s">
        <v>1374</v>
      </c>
      <c r="L434" s="397">
        <v>55.889409487207601</v>
      </c>
      <c r="M434" s="397">
        <v>5</v>
      </c>
      <c r="N434" s="398">
        <v>279.44704743603802</v>
      </c>
    </row>
    <row r="435" spans="1:14" ht="14.4" customHeight="1" x14ac:dyDescent="0.3">
      <c r="A435" s="393" t="s">
        <v>450</v>
      </c>
      <c r="B435" s="394" t="s">
        <v>452</v>
      </c>
      <c r="C435" s="395" t="s">
        <v>468</v>
      </c>
      <c r="D435" s="396" t="s">
        <v>469</v>
      </c>
      <c r="E435" s="395" t="s">
        <v>453</v>
      </c>
      <c r="F435" s="396" t="s">
        <v>454</v>
      </c>
      <c r="G435" s="395" t="s">
        <v>497</v>
      </c>
      <c r="H435" s="395" t="s">
        <v>1160</v>
      </c>
      <c r="I435" s="395" t="s">
        <v>720</v>
      </c>
      <c r="J435" s="395" t="s">
        <v>1161</v>
      </c>
      <c r="K435" s="395"/>
      <c r="L435" s="397">
        <v>143.95141735653149</v>
      </c>
      <c r="M435" s="397">
        <v>8</v>
      </c>
      <c r="N435" s="398">
        <v>1151.6113388522519</v>
      </c>
    </row>
    <row r="436" spans="1:14" ht="14.4" customHeight="1" x14ac:dyDescent="0.3">
      <c r="A436" s="393" t="s">
        <v>450</v>
      </c>
      <c r="B436" s="394" t="s">
        <v>452</v>
      </c>
      <c r="C436" s="395" t="s">
        <v>468</v>
      </c>
      <c r="D436" s="396" t="s">
        <v>469</v>
      </c>
      <c r="E436" s="395" t="s">
        <v>453</v>
      </c>
      <c r="F436" s="396" t="s">
        <v>454</v>
      </c>
      <c r="G436" s="395" t="s">
        <v>497</v>
      </c>
      <c r="H436" s="395" t="s">
        <v>975</v>
      </c>
      <c r="I436" s="395" t="s">
        <v>720</v>
      </c>
      <c r="J436" s="395" t="s">
        <v>976</v>
      </c>
      <c r="K436" s="395"/>
      <c r="L436" s="397">
        <v>53.392335339931257</v>
      </c>
      <c r="M436" s="397">
        <v>6</v>
      </c>
      <c r="N436" s="398">
        <v>320.35401203958753</v>
      </c>
    </row>
    <row r="437" spans="1:14" ht="14.4" customHeight="1" x14ac:dyDescent="0.3">
      <c r="A437" s="393" t="s">
        <v>450</v>
      </c>
      <c r="B437" s="394" t="s">
        <v>452</v>
      </c>
      <c r="C437" s="395" t="s">
        <v>468</v>
      </c>
      <c r="D437" s="396" t="s">
        <v>469</v>
      </c>
      <c r="E437" s="395" t="s">
        <v>453</v>
      </c>
      <c r="F437" s="396" t="s">
        <v>454</v>
      </c>
      <c r="G437" s="395" t="s">
        <v>497</v>
      </c>
      <c r="H437" s="395" t="s">
        <v>1384</v>
      </c>
      <c r="I437" s="395" t="s">
        <v>1385</v>
      </c>
      <c r="J437" s="395" t="s">
        <v>575</v>
      </c>
      <c r="K437" s="395" t="s">
        <v>1386</v>
      </c>
      <c r="L437" s="397">
        <v>426.98</v>
      </c>
      <c r="M437" s="397">
        <v>1</v>
      </c>
      <c r="N437" s="398">
        <v>426.98</v>
      </c>
    </row>
    <row r="438" spans="1:14" ht="14.4" customHeight="1" x14ac:dyDescent="0.3">
      <c r="A438" s="393" t="s">
        <v>450</v>
      </c>
      <c r="B438" s="394" t="s">
        <v>452</v>
      </c>
      <c r="C438" s="395" t="s">
        <v>468</v>
      </c>
      <c r="D438" s="396" t="s">
        <v>469</v>
      </c>
      <c r="E438" s="395" t="s">
        <v>453</v>
      </c>
      <c r="F438" s="396" t="s">
        <v>454</v>
      </c>
      <c r="G438" s="395" t="s">
        <v>497</v>
      </c>
      <c r="H438" s="395" t="s">
        <v>1387</v>
      </c>
      <c r="I438" s="395" t="s">
        <v>1388</v>
      </c>
      <c r="J438" s="395" t="s">
        <v>1389</v>
      </c>
      <c r="K438" s="395" t="s">
        <v>1390</v>
      </c>
      <c r="L438" s="397">
        <v>181.06</v>
      </c>
      <c r="M438" s="397">
        <v>5</v>
      </c>
      <c r="N438" s="398">
        <v>905.3</v>
      </c>
    </row>
    <row r="439" spans="1:14" ht="14.4" customHeight="1" x14ac:dyDescent="0.3">
      <c r="A439" s="393" t="s">
        <v>450</v>
      </c>
      <c r="B439" s="394" t="s">
        <v>452</v>
      </c>
      <c r="C439" s="395" t="s">
        <v>468</v>
      </c>
      <c r="D439" s="396" t="s">
        <v>469</v>
      </c>
      <c r="E439" s="395" t="s">
        <v>453</v>
      </c>
      <c r="F439" s="396" t="s">
        <v>454</v>
      </c>
      <c r="G439" s="395" t="s">
        <v>987</v>
      </c>
      <c r="H439" s="395" t="s">
        <v>988</v>
      </c>
      <c r="I439" s="395" t="s">
        <v>989</v>
      </c>
      <c r="J439" s="395" t="s">
        <v>990</v>
      </c>
      <c r="K439" s="395" t="s">
        <v>991</v>
      </c>
      <c r="L439" s="397">
        <v>37.202499906019945</v>
      </c>
      <c r="M439" s="397">
        <v>40</v>
      </c>
      <c r="N439" s="398">
        <v>1488.0999962407977</v>
      </c>
    </row>
    <row r="440" spans="1:14" ht="14.4" customHeight="1" x14ac:dyDescent="0.3">
      <c r="A440" s="393" t="s">
        <v>450</v>
      </c>
      <c r="B440" s="394" t="s">
        <v>452</v>
      </c>
      <c r="C440" s="395" t="s">
        <v>468</v>
      </c>
      <c r="D440" s="396" t="s">
        <v>469</v>
      </c>
      <c r="E440" s="395" t="s">
        <v>453</v>
      </c>
      <c r="F440" s="396" t="s">
        <v>454</v>
      </c>
      <c r="G440" s="395" t="s">
        <v>987</v>
      </c>
      <c r="H440" s="395" t="s">
        <v>992</v>
      </c>
      <c r="I440" s="395" t="s">
        <v>993</v>
      </c>
      <c r="J440" s="395" t="s">
        <v>994</v>
      </c>
      <c r="K440" s="395" t="s">
        <v>995</v>
      </c>
      <c r="L440" s="397">
        <v>144.52995914296136</v>
      </c>
      <c r="M440" s="397">
        <v>77</v>
      </c>
      <c r="N440" s="398">
        <v>11128.806854008024</v>
      </c>
    </row>
    <row r="441" spans="1:14" ht="14.4" customHeight="1" x14ac:dyDescent="0.3">
      <c r="A441" s="393" t="s">
        <v>450</v>
      </c>
      <c r="B441" s="394" t="s">
        <v>452</v>
      </c>
      <c r="C441" s="395" t="s">
        <v>468</v>
      </c>
      <c r="D441" s="396" t="s">
        <v>469</v>
      </c>
      <c r="E441" s="395" t="s">
        <v>453</v>
      </c>
      <c r="F441" s="396" t="s">
        <v>454</v>
      </c>
      <c r="G441" s="395" t="s">
        <v>987</v>
      </c>
      <c r="H441" s="395" t="s">
        <v>1006</v>
      </c>
      <c r="I441" s="395" t="s">
        <v>1007</v>
      </c>
      <c r="J441" s="395" t="s">
        <v>1008</v>
      </c>
      <c r="K441" s="395" t="s">
        <v>1009</v>
      </c>
      <c r="L441" s="397">
        <v>61.47</v>
      </c>
      <c r="M441" s="397">
        <v>3</v>
      </c>
      <c r="N441" s="398">
        <v>184.41</v>
      </c>
    </row>
    <row r="442" spans="1:14" ht="14.4" customHeight="1" x14ac:dyDescent="0.3">
      <c r="A442" s="393" t="s">
        <v>450</v>
      </c>
      <c r="B442" s="394" t="s">
        <v>452</v>
      </c>
      <c r="C442" s="395" t="s">
        <v>468</v>
      </c>
      <c r="D442" s="396" t="s">
        <v>469</v>
      </c>
      <c r="E442" s="395" t="s">
        <v>453</v>
      </c>
      <c r="F442" s="396" t="s">
        <v>454</v>
      </c>
      <c r="G442" s="395" t="s">
        <v>987</v>
      </c>
      <c r="H442" s="395" t="s">
        <v>1014</v>
      </c>
      <c r="I442" s="395" t="s">
        <v>1015</v>
      </c>
      <c r="J442" s="395" t="s">
        <v>1016</v>
      </c>
      <c r="K442" s="395" t="s">
        <v>1017</v>
      </c>
      <c r="L442" s="397">
        <v>48.989999999999995</v>
      </c>
      <c r="M442" s="397">
        <v>2</v>
      </c>
      <c r="N442" s="398">
        <v>97.97999999999999</v>
      </c>
    </row>
    <row r="443" spans="1:14" ht="14.4" customHeight="1" x14ac:dyDescent="0.3">
      <c r="A443" s="393" t="s">
        <v>450</v>
      </c>
      <c r="B443" s="394" t="s">
        <v>452</v>
      </c>
      <c r="C443" s="395" t="s">
        <v>468</v>
      </c>
      <c r="D443" s="396" t="s">
        <v>469</v>
      </c>
      <c r="E443" s="395" t="s">
        <v>453</v>
      </c>
      <c r="F443" s="396" t="s">
        <v>454</v>
      </c>
      <c r="G443" s="395" t="s">
        <v>987</v>
      </c>
      <c r="H443" s="395" t="s">
        <v>1018</v>
      </c>
      <c r="I443" s="395" t="s">
        <v>1019</v>
      </c>
      <c r="J443" s="395" t="s">
        <v>1020</v>
      </c>
      <c r="K443" s="395" t="s">
        <v>1021</v>
      </c>
      <c r="L443" s="397">
        <v>85.528582756693041</v>
      </c>
      <c r="M443" s="397">
        <v>14</v>
      </c>
      <c r="N443" s="398">
        <v>1197.4001585937026</v>
      </c>
    </row>
    <row r="444" spans="1:14" ht="14.4" customHeight="1" x14ac:dyDescent="0.3">
      <c r="A444" s="393" t="s">
        <v>450</v>
      </c>
      <c r="B444" s="394" t="s">
        <v>452</v>
      </c>
      <c r="C444" s="395" t="s">
        <v>468</v>
      </c>
      <c r="D444" s="396" t="s">
        <v>469</v>
      </c>
      <c r="E444" s="395" t="s">
        <v>453</v>
      </c>
      <c r="F444" s="396" t="s">
        <v>454</v>
      </c>
      <c r="G444" s="395" t="s">
        <v>987</v>
      </c>
      <c r="H444" s="395" t="s">
        <v>1028</v>
      </c>
      <c r="I444" s="395" t="s">
        <v>1029</v>
      </c>
      <c r="J444" s="395" t="s">
        <v>1030</v>
      </c>
      <c r="K444" s="395" t="s">
        <v>1031</v>
      </c>
      <c r="L444" s="397">
        <v>135.28428571428572</v>
      </c>
      <c r="M444" s="397">
        <v>14</v>
      </c>
      <c r="N444" s="398">
        <v>1893.98</v>
      </c>
    </row>
    <row r="445" spans="1:14" ht="14.4" customHeight="1" x14ac:dyDescent="0.3">
      <c r="A445" s="393" t="s">
        <v>450</v>
      </c>
      <c r="B445" s="394" t="s">
        <v>452</v>
      </c>
      <c r="C445" s="395" t="s">
        <v>468</v>
      </c>
      <c r="D445" s="396" t="s">
        <v>469</v>
      </c>
      <c r="E445" s="395" t="s">
        <v>453</v>
      </c>
      <c r="F445" s="396" t="s">
        <v>454</v>
      </c>
      <c r="G445" s="395" t="s">
        <v>987</v>
      </c>
      <c r="H445" s="395" t="s">
        <v>1391</v>
      </c>
      <c r="I445" s="395" t="s">
        <v>1392</v>
      </c>
      <c r="J445" s="395" t="s">
        <v>1393</v>
      </c>
      <c r="K445" s="395" t="s">
        <v>1394</v>
      </c>
      <c r="L445" s="397">
        <v>152.32666666666668</v>
      </c>
      <c r="M445" s="397">
        <v>3</v>
      </c>
      <c r="N445" s="398">
        <v>456.98</v>
      </c>
    </row>
    <row r="446" spans="1:14" ht="14.4" customHeight="1" x14ac:dyDescent="0.3">
      <c r="A446" s="393" t="s">
        <v>450</v>
      </c>
      <c r="B446" s="394" t="s">
        <v>452</v>
      </c>
      <c r="C446" s="395" t="s">
        <v>468</v>
      </c>
      <c r="D446" s="396" t="s">
        <v>469</v>
      </c>
      <c r="E446" s="395" t="s">
        <v>453</v>
      </c>
      <c r="F446" s="396" t="s">
        <v>454</v>
      </c>
      <c r="G446" s="395" t="s">
        <v>987</v>
      </c>
      <c r="H446" s="395" t="s">
        <v>1032</v>
      </c>
      <c r="I446" s="395" t="s">
        <v>1033</v>
      </c>
      <c r="J446" s="395" t="s">
        <v>1034</v>
      </c>
      <c r="K446" s="395" t="s">
        <v>1035</v>
      </c>
      <c r="L446" s="397">
        <v>315.64</v>
      </c>
      <c r="M446" s="397">
        <v>4</v>
      </c>
      <c r="N446" s="398">
        <v>1262.56</v>
      </c>
    </row>
    <row r="447" spans="1:14" ht="14.4" customHeight="1" x14ac:dyDescent="0.3">
      <c r="A447" s="393" t="s">
        <v>450</v>
      </c>
      <c r="B447" s="394" t="s">
        <v>452</v>
      </c>
      <c r="C447" s="395" t="s">
        <v>468</v>
      </c>
      <c r="D447" s="396" t="s">
        <v>469</v>
      </c>
      <c r="E447" s="395" t="s">
        <v>453</v>
      </c>
      <c r="F447" s="396" t="s">
        <v>454</v>
      </c>
      <c r="G447" s="395" t="s">
        <v>987</v>
      </c>
      <c r="H447" s="395" t="s">
        <v>1036</v>
      </c>
      <c r="I447" s="395" t="s">
        <v>1037</v>
      </c>
      <c r="J447" s="395" t="s">
        <v>1038</v>
      </c>
      <c r="K447" s="395" t="s">
        <v>1039</v>
      </c>
      <c r="L447" s="397">
        <v>61.472499999999997</v>
      </c>
      <c r="M447" s="397">
        <v>8</v>
      </c>
      <c r="N447" s="398">
        <v>491.78</v>
      </c>
    </row>
    <row r="448" spans="1:14" ht="14.4" customHeight="1" x14ac:dyDescent="0.3">
      <c r="A448" s="393" t="s">
        <v>450</v>
      </c>
      <c r="B448" s="394" t="s">
        <v>452</v>
      </c>
      <c r="C448" s="395" t="s">
        <v>468</v>
      </c>
      <c r="D448" s="396" t="s">
        <v>469</v>
      </c>
      <c r="E448" s="395" t="s">
        <v>453</v>
      </c>
      <c r="F448" s="396" t="s">
        <v>454</v>
      </c>
      <c r="G448" s="395" t="s">
        <v>987</v>
      </c>
      <c r="H448" s="395" t="s">
        <v>1040</v>
      </c>
      <c r="I448" s="395" t="s">
        <v>1041</v>
      </c>
      <c r="J448" s="395" t="s">
        <v>1042</v>
      </c>
      <c r="K448" s="395" t="s">
        <v>1043</v>
      </c>
      <c r="L448" s="397">
        <v>71.05</v>
      </c>
      <c r="M448" s="397">
        <v>30</v>
      </c>
      <c r="N448" s="398">
        <v>2131.5</v>
      </c>
    </row>
    <row r="449" spans="1:14" ht="14.4" customHeight="1" x14ac:dyDescent="0.3">
      <c r="A449" s="393" t="s">
        <v>450</v>
      </c>
      <c r="B449" s="394" t="s">
        <v>452</v>
      </c>
      <c r="C449" s="395" t="s">
        <v>468</v>
      </c>
      <c r="D449" s="396" t="s">
        <v>469</v>
      </c>
      <c r="E449" s="395" t="s">
        <v>453</v>
      </c>
      <c r="F449" s="396" t="s">
        <v>454</v>
      </c>
      <c r="G449" s="395" t="s">
        <v>987</v>
      </c>
      <c r="H449" s="395" t="s">
        <v>1395</v>
      </c>
      <c r="I449" s="395" t="s">
        <v>1395</v>
      </c>
      <c r="J449" s="395" t="s">
        <v>1396</v>
      </c>
      <c r="K449" s="395" t="s">
        <v>1397</v>
      </c>
      <c r="L449" s="397">
        <v>107.71985208714834</v>
      </c>
      <c r="M449" s="397">
        <v>3</v>
      </c>
      <c r="N449" s="398">
        <v>323.159556261445</v>
      </c>
    </row>
    <row r="450" spans="1:14" ht="14.4" customHeight="1" x14ac:dyDescent="0.3">
      <c r="A450" s="393" t="s">
        <v>450</v>
      </c>
      <c r="B450" s="394" t="s">
        <v>452</v>
      </c>
      <c r="C450" s="395" t="s">
        <v>468</v>
      </c>
      <c r="D450" s="396" t="s">
        <v>469</v>
      </c>
      <c r="E450" s="395" t="s">
        <v>453</v>
      </c>
      <c r="F450" s="396" t="s">
        <v>454</v>
      </c>
      <c r="G450" s="395" t="s">
        <v>987</v>
      </c>
      <c r="H450" s="395" t="s">
        <v>1398</v>
      </c>
      <c r="I450" s="395" t="s">
        <v>1399</v>
      </c>
      <c r="J450" s="395" t="s">
        <v>1400</v>
      </c>
      <c r="K450" s="395" t="s">
        <v>1401</v>
      </c>
      <c r="L450" s="397">
        <v>217.68333333333334</v>
      </c>
      <c r="M450" s="397">
        <v>27</v>
      </c>
      <c r="N450" s="398">
        <v>5877.45</v>
      </c>
    </row>
    <row r="451" spans="1:14" ht="14.4" customHeight="1" x14ac:dyDescent="0.3">
      <c r="A451" s="393" t="s">
        <v>450</v>
      </c>
      <c r="B451" s="394" t="s">
        <v>452</v>
      </c>
      <c r="C451" s="395" t="s">
        <v>468</v>
      </c>
      <c r="D451" s="396" t="s">
        <v>469</v>
      </c>
      <c r="E451" s="395" t="s">
        <v>453</v>
      </c>
      <c r="F451" s="396" t="s">
        <v>454</v>
      </c>
      <c r="G451" s="395" t="s">
        <v>987</v>
      </c>
      <c r="H451" s="395" t="s">
        <v>1402</v>
      </c>
      <c r="I451" s="395" t="s">
        <v>1403</v>
      </c>
      <c r="J451" s="395" t="s">
        <v>1404</v>
      </c>
      <c r="K451" s="395" t="s">
        <v>1405</v>
      </c>
      <c r="L451" s="397">
        <v>82.099999999999895</v>
      </c>
      <c r="M451" s="397">
        <v>4</v>
      </c>
      <c r="N451" s="398">
        <v>328.39999999999958</v>
      </c>
    </row>
    <row r="452" spans="1:14" ht="14.4" customHeight="1" x14ac:dyDescent="0.3">
      <c r="A452" s="393" t="s">
        <v>450</v>
      </c>
      <c r="B452" s="394" t="s">
        <v>452</v>
      </c>
      <c r="C452" s="395" t="s">
        <v>468</v>
      </c>
      <c r="D452" s="396" t="s">
        <v>469</v>
      </c>
      <c r="E452" s="395" t="s">
        <v>453</v>
      </c>
      <c r="F452" s="396" t="s">
        <v>454</v>
      </c>
      <c r="G452" s="395" t="s">
        <v>987</v>
      </c>
      <c r="H452" s="395" t="s">
        <v>1406</v>
      </c>
      <c r="I452" s="395" t="s">
        <v>1407</v>
      </c>
      <c r="J452" s="395" t="s">
        <v>994</v>
      </c>
      <c r="K452" s="395" t="s">
        <v>1408</v>
      </c>
      <c r="L452" s="397">
        <v>147.429975166058</v>
      </c>
      <c r="M452" s="397">
        <v>39</v>
      </c>
      <c r="N452" s="398">
        <v>5749.7690314762622</v>
      </c>
    </row>
    <row r="453" spans="1:14" ht="14.4" customHeight="1" x14ac:dyDescent="0.3">
      <c r="A453" s="393" t="s">
        <v>450</v>
      </c>
      <c r="B453" s="394" t="s">
        <v>452</v>
      </c>
      <c r="C453" s="395" t="s">
        <v>468</v>
      </c>
      <c r="D453" s="396" t="s">
        <v>469</v>
      </c>
      <c r="E453" s="395" t="s">
        <v>453</v>
      </c>
      <c r="F453" s="396" t="s">
        <v>454</v>
      </c>
      <c r="G453" s="395" t="s">
        <v>987</v>
      </c>
      <c r="H453" s="395" t="s">
        <v>1409</v>
      </c>
      <c r="I453" s="395" t="s">
        <v>1410</v>
      </c>
      <c r="J453" s="395" t="s">
        <v>990</v>
      </c>
      <c r="K453" s="395" t="s">
        <v>1411</v>
      </c>
      <c r="L453" s="397">
        <v>224.67499999999998</v>
      </c>
      <c r="M453" s="397">
        <v>12</v>
      </c>
      <c r="N453" s="398">
        <v>2696.1</v>
      </c>
    </row>
    <row r="454" spans="1:14" ht="14.4" customHeight="1" x14ac:dyDescent="0.3">
      <c r="A454" s="393" t="s">
        <v>450</v>
      </c>
      <c r="B454" s="394" t="s">
        <v>452</v>
      </c>
      <c r="C454" s="395" t="s">
        <v>468</v>
      </c>
      <c r="D454" s="396" t="s">
        <v>469</v>
      </c>
      <c r="E454" s="395" t="s">
        <v>453</v>
      </c>
      <c r="F454" s="396" t="s">
        <v>454</v>
      </c>
      <c r="G454" s="395" t="s">
        <v>987</v>
      </c>
      <c r="H454" s="395" t="s">
        <v>1412</v>
      </c>
      <c r="I454" s="395" t="s">
        <v>1413</v>
      </c>
      <c r="J454" s="395" t="s">
        <v>990</v>
      </c>
      <c r="K454" s="395" t="s">
        <v>1414</v>
      </c>
      <c r="L454" s="397">
        <v>371.51020337882102</v>
      </c>
      <c r="M454" s="397">
        <v>7</v>
      </c>
      <c r="N454" s="398">
        <v>2600.571423651747</v>
      </c>
    </row>
    <row r="455" spans="1:14" ht="14.4" customHeight="1" x14ac:dyDescent="0.3">
      <c r="A455" s="393" t="s">
        <v>450</v>
      </c>
      <c r="B455" s="394" t="s">
        <v>452</v>
      </c>
      <c r="C455" s="395" t="s">
        <v>468</v>
      </c>
      <c r="D455" s="396" t="s">
        <v>469</v>
      </c>
      <c r="E455" s="395" t="s">
        <v>453</v>
      </c>
      <c r="F455" s="396" t="s">
        <v>454</v>
      </c>
      <c r="G455" s="395" t="s">
        <v>987</v>
      </c>
      <c r="H455" s="395" t="s">
        <v>1415</v>
      </c>
      <c r="I455" s="395" t="s">
        <v>1416</v>
      </c>
      <c r="J455" s="395" t="s">
        <v>1417</v>
      </c>
      <c r="K455" s="395" t="s">
        <v>1418</v>
      </c>
      <c r="L455" s="397">
        <v>83.880258213918864</v>
      </c>
      <c r="M455" s="397">
        <v>16</v>
      </c>
      <c r="N455" s="398">
        <v>1342.0841314227018</v>
      </c>
    </row>
    <row r="456" spans="1:14" ht="14.4" customHeight="1" x14ac:dyDescent="0.3">
      <c r="A456" s="393" t="s">
        <v>450</v>
      </c>
      <c r="B456" s="394" t="s">
        <v>452</v>
      </c>
      <c r="C456" s="395" t="s">
        <v>468</v>
      </c>
      <c r="D456" s="396" t="s">
        <v>469</v>
      </c>
      <c r="E456" s="395" t="s">
        <v>453</v>
      </c>
      <c r="F456" s="396" t="s">
        <v>454</v>
      </c>
      <c r="G456" s="395" t="s">
        <v>987</v>
      </c>
      <c r="H456" s="395" t="s">
        <v>1143</v>
      </c>
      <c r="I456" s="395" t="s">
        <v>1144</v>
      </c>
      <c r="J456" s="395" t="s">
        <v>1145</v>
      </c>
      <c r="K456" s="395" t="s">
        <v>808</v>
      </c>
      <c r="L456" s="397">
        <v>150.94</v>
      </c>
      <c r="M456" s="397">
        <v>1</v>
      </c>
      <c r="N456" s="398">
        <v>150.94</v>
      </c>
    </row>
    <row r="457" spans="1:14" ht="14.4" customHeight="1" x14ac:dyDescent="0.3">
      <c r="A457" s="393" t="s">
        <v>450</v>
      </c>
      <c r="B457" s="394" t="s">
        <v>452</v>
      </c>
      <c r="C457" s="395" t="s">
        <v>468</v>
      </c>
      <c r="D457" s="396" t="s">
        <v>469</v>
      </c>
      <c r="E457" s="395" t="s">
        <v>453</v>
      </c>
      <c r="F457" s="396" t="s">
        <v>454</v>
      </c>
      <c r="G457" s="395" t="s">
        <v>987</v>
      </c>
      <c r="H457" s="395" t="s">
        <v>1419</v>
      </c>
      <c r="I457" s="395" t="s">
        <v>1419</v>
      </c>
      <c r="J457" s="395" t="s">
        <v>1396</v>
      </c>
      <c r="K457" s="395" t="s">
        <v>1420</v>
      </c>
      <c r="L457" s="397">
        <v>365.31995467688898</v>
      </c>
      <c r="M457" s="397">
        <v>3</v>
      </c>
      <c r="N457" s="398">
        <v>1095.9598640306669</v>
      </c>
    </row>
    <row r="458" spans="1:14" ht="14.4" customHeight="1" x14ac:dyDescent="0.3">
      <c r="A458" s="393" t="s">
        <v>450</v>
      </c>
      <c r="B458" s="394" t="s">
        <v>452</v>
      </c>
      <c r="C458" s="395" t="s">
        <v>468</v>
      </c>
      <c r="D458" s="396" t="s">
        <v>469</v>
      </c>
      <c r="E458" s="395" t="s">
        <v>457</v>
      </c>
      <c r="F458" s="396" t="s">
        <v>458</v>
      </c>
      <c r="G458" s="395" t="s">
        <v>497</v>
      </c>
      <c r="H458" s="395" t="s">
        <v>1081</v>
      </c>
      <c r="I458" s="395" t="s">
        <v>1082</v>
      </c>
      <c r="J458" s="395" t="s">
        <v>1083</v>
      </c>
      <c r="K458" s="395" t="s">
        <v>1080</v>
      </c>
      <c r="L458" s="397">
        <v>33.409999999999997</v>
      </c>
      <c r="M458" s="397">
        <v>3</v>
      </c>
      <c r="N458" s="398">
        <v>100.22999999999999</v>
      </c>
    </row>
    <row r="459" spans="1:14" ht="14.4" customHeight="1" x14ac:dyDescent="0.3">
      <c r="A459" s="393" t="s">
        <v>450</v>
      </c>
      <c r="B459" s="394" t="s">
        <v>452</v>
      </c>
      <c r="C459" s="395" t="s">
        <v>468</v>
      </c>
      <c r="D459" s="396" t="s">
        <v>469</v>
      </c>
      <c r="E459" s="395" t="s">
        <v>457</v>
      </c>
      <c r="F459" s="396" t="s">
        <v>458</v>
      </c>
      <c r="G459" s="395" t="s">
        <v>497</v>
      </c>
      <c r="H459" s="395" t="s">
        <v>1091</v>
      </c>
      <c r="I459" s="395" t="s">
        <v>1092</v>
      </c>
      <c r="J459" s="395" t="s">
        <v>1093</v>
      </c>
      <c r="K459" s="395" t="s">
        <v>1094</v>
      </c>
      <c r="L459" s="397">
        <v>257.96606254323484</v>
      </c>
      <c r="M459" s="397">
        <v>7</v>
      </c>
      <c r="N459" s="398">
        <v>1805.7624378026439</v>
      </c>
    </row>
    <row r="460" spans="1:14" ht="14.4" customHeight="1" x14ac:dyDescent="0.3">
      <c r="A460" s="393" t="s">
        <v>450</v>
      </c>
      <c r="B460" s="394" t="s">
        <v>452</v>
      </c>
      <c r="C460" s="395" t="s">
        <v>468</v>
      </c>
      <c r="D460" s="396" t="s">
        <v>469</v>
      </c>
      <c r="E460" s="395" t="s">
        <v>457</v>
      </c>
      <c r="F460" s="396" t="s">
        <v>458</v>
      </c>
      <c r="G460" s="395" t="s">
        <v>987</v>
      </c>
      <c r="H460" s="395" t="s">
        <v>1099</v>
      </c>
      <c r="I460" s="395" t="s">
        <v>1100</v>
      </c>
      <c r="J460" s="395" t="s">
        <v>1101</v>
      </c>
      <c r="K460" s="395" t="s">
        <v>1102</v>
      </c>
      <c r="L460" s="397">
        <v>50.173011919724068</v>
      </c>
      <c r="M460" s="397">
        <v>124</v>
      </c>
      <c r="N460" s="398">
        <v>6221.4534780457843</v>
      </c>
    </row>
    <row r="461" spans="1:14" ht="14.4" customHeight="1" x14ac:dyDescent="0.3">
      <c r="A461" s="393" t="s">
        <v>450</v>
      </c>
      <c r="B461" s="394" t="s">
        <v>452</v>
      </c>
      <c r="C461" s="395" t="s">
        <v>468</v>
      </c>
      <c r="D461" s="396" t="s">
        <v>469</v>
      </c>
      <c r="E461" s="395" t="s">
        <v>457</v>
      </c>
      <c r="F461" s="396" t="s">
        <v>458</v>
      </c>
      <c r="G461" s="395" t="s">
        <v>987</v>
      </c>
      <c r="H461" s="395" t="s">
        <v>1103</v>
      </c>
      <c r="I461" s="395" t="s">
        <v>1104</v>
      </c>
      <c r="J461" s="395" t="s">
        <v>1105</v>
      </c>
      <c r="K461" s="395" t="s">
        <v>1106</v>
      </c>
      <c r="L461" s="397">
        <v>225.33461402337738</v>
      </c>
      <c r="M461" s="397">
        <v>10.999999999999998</v>
      </c>
      <c r="N461" s="398">
        <v>2478.680754257151</v>
      </c>
    </row>
    <row r="462" spans="1:14" ht="14.4" customHeight="1" x14ac:dyDescent="0.3">
      <c r="A462" s="393" t="s">
        <v>450</v>
      </c>
      <c r="B462" s="394" t="s">
        <v>452</v>
      </c>
      <c r="C462" s="395" t="s">
        <v>468</v>
      </c>
      <c r="D462" s="396" t="s">
        <v>469</v>
      </c>
      <c r="E462" s="395" t="s">
        <v>455</v>
      </c>
      <c r="F462" s="396" t="s">
        <v>456</v>
      </c>
      <c r="G462" s="395"/>
      <c r="H462" s="395"/>
      <c r="I462" s="395" t="s">
        <v>1115</v>
      </c>
      <c r="J462" s="395" t="s">
        <v>1116</v>
      </c>
      <c r="K462" s="395"/>
      <c r="L462" s="397">
        <v>426.89333333333326</v>
      </c>
      <c r="M462" s="397">
        <v>18</v>
      </c>
      <c r="N462" s="398">
        <v>7684.079999999999</v>
      </c>
    </row>
    <row r="463" spans="1:14" ht="14.4" customHeight="1" x14ac:dyDescent="0.3">
      <c r="A463" s="393" t="s">
        <v>450</v>
      </c>
      <c r="B463" s="394" t="s">
        <v>452</v>
      </c>
      <c r="C463" s="395" t="s">
        <v>468</v>
      </c>
      <c r="D463" s="396" t="s">
        <v>469</v>
      </c>
      <c r="E463" s="395" t="s">
        <v>455</v>
      </c>
      <c r="F463" s="396" t="s">
        <v>456</v>
      </c>
      <c r="G463" s="395"/>
      <c r="H463" s="395"/>
      <c r="I463" s="395" t="s">
        <v>1421</v>
      </c>
      <c r="J463" s="395" t="s">
        <v>1422</v>
      </c>
      <c r="K463" s="395"/>
      <c r="L463" s="397">
        <v>2.0210993372731737E-13</v>
      </c>
      <c r="M463" s="397">
        <v>18</v>
      </c>
      <c r="N463" s="398">
        <v>3.637978807091713E-12</v>
      </c>
    </row>
    <row r="464" spans="1:14" ht="14.4" customHeight="1" x14ac:dyDescent="0.3">
      <c r="A464" s="393" t="s">
        <v>450</v>
      </c>
      <c r="B464" s="394" t="s">
        <v>452</v>
      </c>
      <c r="C464" s="395" t="s">
        <v>468</v>
      </c>
      <c r="D464" s="396" t="s">
        <v>469</v>
      </c>
      <c r="E464" s="395" t="s">
        <v>455</v>
      </c>
      <c r="F464" s="396" t="s">
        <v>456</v>
      </c>
      <c r="G464" s="395"/>
      <c r="H464" s="395"/>
      <c r="I464" s="395" t="s">
        <v>1423</v>
      </c>
      <c r="J464" s="395" t="s">
        <v>1424</v>
      </c>
      <c r="K464" s="395"/>
      <c r="L464" s="397">
        <v>0</v>
      </c>
      <c r="M464" s="397">
        <v>2</v>
      </c>
      <c r="N464" s="398">
        <v>0</v>
      </c>
    </row>
    <row r="465" spans="1:14" ht="14.4" customHeight="1" thickBot="1" x14ac:dyDescent="0.35">
      <c r="A465" s="399" t="s">
        <v>450</v>
      </c>
      <c r="B465" s="400" t="s">
        <v>452</v>
      </c>
      <c r="C465" s="401" t="s">
        <v>468</v>
      </c>
      <c r="D465" s="402" t="s">
        <v>469</v>
      </c>
      <c r="E465" s="401" t="s">
        <v>455</v>
      </c>
      <c r="F465" s="402" t="s">
        <v>456</v>
      </c>
      <c r="G465" s="401"/>
      <c r="H465" s="401"/>
      <c r="I465" s="401" t="s">
        <v>1425</v>
      </c>
      <c r="J465" s="401" t="s">
        <v>1426</v>
      </c>
      <c r="K465" s="401"/>
      <c r="L465" s="403">
        <v>0</v>
      </c>
      <c r="M465" s="403">
        <v>6</v>
      </c>
      <c r="N465" s="40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303" t="s">
        <v>1431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1427</v>
      </c>
      <c r="B5" s="391">
        <v>26620.175811558678</v>
      </c>
      <c r="C5" s="409">
        <v>0.3223546922756878</v>
      </c>
      <c r="D5" s="391">
        <v>55960.212963400649</v>
      </c>
      <c r="E5" s="409">
        <v>0.6776453077243122</v>
      </c>
      <c r="F5" s="392">
        <v>82580.388774959327</v>
      </c>
    </row>
    <row r="6" spans="1:6" ht="14.4" customHeight="1" x14ac:dyDescent="0.3">
      <c r="A6" s="420" t="s">
        <v>1428</v>
      </c>
      <c r="B6" s="397">
        <v>2597.8367452365692</v>
      </c>
      <c r="C6" s="410">
        <v>2.3271475799394387E-2</v>
      </c>
      <c r="D6" s="397">
        <v>109033.96381741512</v>
      </c>
      <c r="E6" s="410">
        <v>0.97672852420060563</v>
      </c>
      <c r="F6" s="398">
        <v>111631.80056265168</v>
      </c>
    </row>
    <row r="7" spans="1:6" ht="14.4" customHeight="1" x14ac:dyDescent="0.3">
      <c r="A7" s="420" t="s">
        <v>1429</v>
      </c>
      <c r="B7" s="397">
        <v>668.64986503551609</v>
      </c>
      <c r="C7" s="410">
        <v>4.9031898765315989E-2</v>
      </c>
      <c r="D7" s="397">
        <v>12968.388101532144</v>
      </c>
      <c r="E7" s="410">
        <v>0.95096810123468412</v>
      </c>
      <c r="F7" s="398">
        <v>13637.037966567659</v>
      </c>
    </row>
    <row r="8" spans="1:6" ht="14.4" customHeight="1" thickBot="1" x14ac:dyDescent="0.35">
      <c r="A8" s="421" t="s">
        <v>1430</v>
      </c>
      <c r="B8" s="412">
        <v>342.55939082934498</v>
      </c>
      <c r="C8" s="413">
        <v>4.1702609481542793E-2</v>
      </c>
      <c r="D8" s="412">
        <v>7871.7800734902366</v>
      </c>
      <c r="E8" s="413">
        <v>0.95829739051845708</v>
      </c>
      <c r="F8" s="414">
        <v>8214.3394643195825</v>
      </c>
    </row>
    <row r="9" spans="1:6" ht="14.4" customHeight="1" thickBot="1" x14ac:dyDescent="0.35">
      <c r="A9" s="415" t="s">
        <v>6</v>
      </c>
      <c r="B9" s="416">
        <v>30229.221812660107</v>
      </c>
      <c r="C9" s="417">
        <v>0.13990892710314862</v>
      </c>
      <c r="D9" s="416">
        <v>185834.34495583814</v>
      </c>
      <c r="E9" s="417">
        <v>0.86009107289685127</v>
      </c>
      <c r="F9" s="418">
        <v>216063.56676849828</v>
      </c>
    </row>
    <row r="10" spans="1:6" ht="14.4" customHeight="1" thickBot="1" x14ac:dyDescent="0.35"/>
    <row r="11" spans="1:6" ht="14.4" customHeight="1" x14ac:dyDescent="0.3">
      <c r="A11" s="419" t="s">
        <v>1432</v>
      </c>
      <c r="B11" s="391">
        <v>22422.617171725073</v>
      </c>
      <c r="C11" s="409">
        <v>0.94352615190476063</v>
      </c>
      <c r="D11" s="391">
        <v>1342.0841314227018</v>
      </c>
      <c r="E11" s="409">
        <v>5.6473848095239254E-2</v>
      </c>
      <c r="F11" s="392">
        <v>23764.701303147776</v>
      </c>
    </row>
    <row r="12" spans="1:6" ht="14.4" customHeight="1" x14ac:dyDescent="0.3">
      <c r="A12" s="420" t="s">
        <v>1433</v>
      </c>
      <c r="B12" s="397">
        <v>1791.44</v>
      </c>
      <c r="C12" s="410">
        <v>1</v>
      </c>
      <c r="D12" s="397"/>
      <c r="E12" s="410">
        <v>0</v>
      </c>
      <c r="F12" s="398">
        <v>1791.44</v>
      </c>
    </row>
    <row r="13" spans="1:6" ht="14.4" customHeight="1" x14ac:dyDescent="0.3">
      <c r="A13" s="420" t="s">
        <v>1434</v>
      </c>
      <c r="B13" s="397">
        <v>1756.7381798432959</v>
      </c>
      <c r="C13" s="410">
        <v>0.55315395116216626</v>
      </c>
      <c r="D13" s="397">
        <v>1419.119420292112</v>
      </c>
      <c r="E13" s="410">
        <v>0.4468460488378338</v>
      </c>
      <c r="F13" s="398">
        <v>3175.8576001354077</v>
      </c>
    </row>
    <row r="14" spans="1:6" ht="14.4" customHeight="1" x14ac:dyDescent="0.3">
      <c r="A14" s="420" t="s">
        <v>1435</v>
      </c>
      <c r="B14" s="397">
        <v>968.28</v>
      </c>
      <c r="C14" s="410">
        <v>1</v>
      </c>
      <c r="D14" s="397"/>
      <c r="E14" s="410">
        <v>0</v>
      </c>
      <c r="F14" s="398">
        <v>968.28</v>
      </c>
    </row>
    <row r="15" spans="1:6" ht="14.4" customHeight="1" x14ac:dyDescent="0.3">
      <c r="A15" s="420" t="s">
        <v>1436</v>
      </c>
      <c r="B15" s="397">
        <v>675.14933178503316</v>
      </c>
      <c r="C15" s="410">
        <v>0.83770684047616473</v>
      </c>
      <c r="D15" s="397">
        <v>130.800075768173</v>
      </c>
      <c r="E15" s="410">
        <v>0.16229315952383527</v>
      </c>
      <c r="F15" s="398">
        <v>805.94940755320613</v>
      </c>
    </row>
    <row r="16" spans="1:6" ht="14.4" customHeight="1" x14ac:dyDescent="0.3">
      <c r="A16" s="420" t="s">
        <v>1437</v>
      </c>
      <c r="B16" s="397">
        <v>657.55986503551605</v>
      </c>
      <c r="C16" s="410">
        <v>0.41246978946398571</v>
      </c>
      <c r="D16" s="397">
        <v>936.64141183867798</v>
      </c>
      <c r="E16" s="410">
        <v>0.58753021053601429</v>
      </c>
      <c r="F16" s="398">
        <v>1594.201276874194</v>
      </c>
    </row>
    <row r="17" spans="1:6" ht="14.4" customHeight="1" x14ac:dyDescent="0.3">
      <c r="A17" s="420" t="s">
        <v>1438</v>
      </c>
      <c r="B17" s="397">
        <v>614.39787048838002</v>
      </c>
      <c r="C17" s="410">
        <v>1</v>
      </c>
      <c r="D17" s="397"/>
      <c r="E17" s="410">
        <v>0</v>
      </c>
      <c r="F17" s="398">
        <v>614.39787048838002</v>
      </c>
    </row>
    <row r="18" spans="1:6" ht="14.4" customHeight="1" x14ac:dyDescent="0.3">
      <c r="A18" s="420" t="s">
        <v>1439</v>
      </c>
      <c r="B18" s="397">
        <v>541.35</v>
      </c>
      <c r="C18" s="410">
        <v>3.0321759529280019E-2</v>
      </c>
      <c r="D18" s="397">
        <v>17312.165376548277</v>
      </c>
      <c r="E18" s="410">
        <v>0.96967824047072004</v>
      </c>
      <c r="F18" s="398">
        <v>17853.515376548276</v>
      </c>
    </row>
    <row r="19" spans="1:6" ht="14.4" customHeight="1" x14ac:dyDescent="0.3">
      <c r="A19" s="420" t="s">
        <v>1440</v>
      </c>
      <c r="B19" s="397">
        <v>342.55939082934498</v>
      </c>
      <c r="C19" s="410">
        <v>1</v>
      </c>
      <c r="D19" s="397"/>
      <c r="E19" s="410">
        <v>0</v>
      </c>
      <c r="F19" s="398">
        <v>342.55939082934498</v>
      </c>
    </row>
    <row r="20" spans="1:6" ht="14.4" customHeight="1" x14ac:dyDescent="0.3">
      <c r="A20" s="420" t="s">
        <v>1441</v>
      </c>
      <c r="B20" s="397">
        <v>250.38</v>
      </c>
      <c r="C20" s="410">
        <v>0.5477812410560674</v>
      </c>
      <c r="D20" s="397">
        <v>206.70027444914399</v>
      </c>
      <c r="E20" s="410">
        <v>0.4522187589439326</v>
      </c>
      <c r="F20" s="398">
        <v>457.08027444914399</v>
      </c>
    </row>
    <row r="21" spans="1:6" ht="14.4" customHeight="1" x14ac:dyDescent="0.3">
      <c r="A21" s="420" t="s">
        <v>1442</v>
      </c>
      <c r="B21" s="397">
        <v>151.6600029534662</v>
      </c>
      <c r="C21" s="410">
        <v>3.3984374953203713E-3</v>
      </c>
      <c r="D21" s="397">
        <v>44474.731732160435</v>
      </c>
      <c r="E21" s="410">
        <v>0.99660156250467957</v>
      </c>
      <c r="F21" s="398">
        <v>44626.391735113903</v>
      </c>
    </row>
    <row r="22" spans="1:6" ht="14.4" customHeight="1" x14ac:dyDescent="0.3">
      <c r="A22" s="420" t="s">
        <v>1443</v>
      </c>
      <c r="B22" s="397">
        <v>57.09</v>
      </c>
      <c r="C22" s="410">
        <v>0.30439882697947213</v>
      </c>
      <c r="D22" s="397">
        <v>130.46</v>
      </c>
      <c r="E22" s="410">
        <v>0.69560117302052782</v>
      </c>
      <c r="F22" s="398">
        <v>187.55</v>
      </c>
    </row>
    <row r="23" spans="1:6" ht="14.4" customHeight="1" x14ac:dyDescent="0.3">
      <c r="A23" s="420" t="s">
        <v>1444</v>
      </c>
      <c r="B23" s="397"/>
      <c r="C23" s="410">
        <v>0</v>
      </c>
      <c r="D23" s="397">
        <v>1172.72</v>
      </c>
      <c r="E23" s="410">
        <v>1</v>
      </c>
      <c r="F23" s="398">
        <v>1172.72</v>
      </c>
    </row>
    <row r="24" spans="1:6" ht="14.4" customHeight="1" x14ac:dyDescent="0.3">
      <c r="A24" s="420" t="s">
        <v>1445</v>
      </c>
      <c r="B24" s="397"/>
      <c r="C24" s="410">
        <v>0</v>
      </c>
      <c r="D24" s="397">
        <v>3467.1157994917576</v>
      </c>
      <c r="E24" s="410">
        <v>1</v>
      </c>
      <c r="F24" s="398">
        <v>3467.1157994917576</v>
      </c>
    </row>
    <row r="25" spans="1:6" ht="14.4" customHeight="1" x14ac:dyDescent="0.3">
      <c r="A25" s="420" t="s">
        <v>1446</v>
      </c>
      <c r="B25" s="397"/>
      <c r="C25" s="410">
        <v>0</v>
      </c>
      <c r="D25" s="397">
        <v>6460.215319673669</v>
      </c>
      <c r="E25" s="410">
        <v>1</v>
      </c>
      <c r="F25" s="398">
        <v>6460.215319673669</v>
      </c>
    </row>
    <row r="26" spans="1:6" ht="14.4" customHeight="1" x14ac:dyDescent="0.3">
      <c r="A26" s="420" t="s">
        <v>1447</v>
      </c>
      <c r="B26" s="397"/>
      <c r="C26" s="410">
        <v>0</v>
      </c>
      <c r="D26" s="397">
        <v>7993.7702247625602</v>
      </c>
      <c r="E26" s="410">
        <v>1</v>
      </c>
      <c r="F26" s="398">
        <v>7993.7702247625602</v>
      </c>
    </row>
    <row r="27" spans="1:6" ht="14.4" customHeight="1" x14ac:dyDescent="0.3">
      <c r="A27" s="420" t="s">
        <v>1448</v>
      </c>
      <c r="B27" s="397"/>
      <c r="C27" s="410">
        <v>0</v>
      </c>
      <c r="D27" s="397">
        <v>328.39999999999958</v>
      </c>
      <c r="E27" s="410">
        <v>1</v>
      </c>
      <c r="F27" s="398">
        <v>328.39999999999958</v>
      </c>
    </row>
    <row r="28" spans="1:6" ht="14.4" customHeight="1" x14ac:dyDescent="0.3">
      <c r="A28" s="420" t="s">
        <v>1449</v>
      </c>
      <c r="B28" s="397"/>
      <c r="C28" s="410">
        <v>0</v>
      </c>
      <c r="D28" s="397">
        <v>2434.8147335798399</v>
      </c>
      <c r="E28" s="410">
        <v>1</v>
      </c>
      <c r="F28" s="398">
        <v>2434.8147335798399</v>
      </c>
    </row>
    <row r="29" spans="1:6" ht="14.4" customHeight="1" x14ac:dyDescent="0.3">
      <c r="A29" s="420" t="s">
        <v>1450</v>
      </c>
      <c r="B29" s="397"/>
      <c r="C29" s="410">
        <v>0</v>
      </c>
      <c r="D29" s="397">
        <v>5877.45</v>
      </c>
      <c r="E29" s="410">
        <v>1</v>
      </c>
      <c r="F29" s="398">
        <v>5877.45</v>
      </c>
    </row>
    <row r="30" spans="1:6" ht="14.4" customHeight="1" x14ac:dyDescent="0.3">
      <c r="A30" s="420" t="s">
        <v>1451</v>
      </c>
      <c r="B30" s="397"/>
      <c r="C30" s="410">
        <v>0</v>
      </c>
      <c r="D30" s="397">
        <v>18840.886159731919</v>
      </c>
      <c r="E30" s="410">
        <v>1</v>
      </c>
      <c r="F30" s="398">
        <v>18840.886159731919</v>
      </c>
    </row>
    <row r="31" spans="1:6" ht="14.4" customHeight="1" x14ac:dyDescent="0.3">
      <c r="A31" s="420" t="s">
        <v>1452</v>
      </c>
      <c r="B31" s="397"/>
      <c r="C31" s="410">
        <v>0</v>
      </c>
      <c r="D31" s="397">
        <v>2003.8746014067231</v>
      </c>
      <c r="E31" s="410">
        <v>1</v>
      </c>
      <c r="F31" s="398">
        <v>2003.8746014067231</v>
      </c>
    </row>
    <row r="32" spans="1:6" ht="14.4" customHeight="1" x14ac:dyDescent="0.3">
      <c r="A32" s="420" t="s">
        <v>1453</v>
      </c>
      <c r="B32" s="397"/>
      <c r="C32" s="410">
        <v>0</v>
      </c>
      <c r="D32" s="397">
        <v>1723.9289693890614</v>
      </c>
      <c r="E32" s="410">
        <v>1</v>
      </c>
      <c r="F32" s="398">
        <v>1723.9289693890614</v>
      </c>
    </row>
    <row r="33" spans="1:6" ht="14.4" customHeight="1" x14ac:dyDescent="0.3">
      <c r="A33" s="420" t="s">
        <v>1454</v>
      </c>
      <c r="B33" s="397"/>
      <c r="C33" s="410">
        <v>0</v>
      </c>
      <c r="D33" s="397">
        <v>23443.685104706867</v>
      </c>
      <c r="E33" s="410">
        <v>1</v>
      </c>
      <c r="F33" s="398">
        <v>23443.685104706867</v>
      </c>
    </row>
    <row r="34" spans="1:6" ht="14.4" customHeight="1" x14ac:dyDescent="0.3">
      <c r="A34" s="420" t="s">
        <v>1455</v>
      </c>
      <c r="B34" s="397"/>
      <c r="C34" s="410">
        <v>0</v>
      </c>
      <c r="D34" s="397">
        <v>452.36192746535698</v>
      </c>
      <c r="E34" s="410">
        <v>1</v>
      </c>
      <c r="F34" s="398">
        <v>452.36192746535698</v>
      </c>
    </row>
    <row r="35" spans="1:6" ht="14.4" customHeight="1" x14ac:dyDescent="0.3">
      <c r="A35" s="420" t="s">
        <v>1456</v>
      </c>
      <c r="B35" s="397"/>
      <c r="C35" s="410">
        <v>0</v>
      </c>
      <c r="D35" s="397">
        <v>2479.3678444221241</v>
      </c>
      <c r="E35" s="410">
        <v>1</v>
      </c>
      <c r="F35" s="398">
        <v>2479.3678444221241</v>
      </c>
    </row>
    <row r="36" spans="1:6" ht="14.4" customHeight="1" x14ac:dyDescent="0.3">
      <c r="A36" s="420" t="s">
        <v>1457</v>
      </c>
      <c r="B36" s="397"/>
      <c r="C36" s="410">
        <v>0</v>
      </c>
      <c r="D36" s="397">
        <v>3832.4116288526429</v>
      </c>
      <c r="E36" s="410">
        <v>1</v>
      </c>
      <c r="F36" s="398">
        <v>3832.4116288526429</v>
      </c>
    </row>
    <row r="37" spans="1:6" ht="14.4" customHeight="1" x14ac:dyDescent="0.3">
      <c r="A37" s="420" t="s">
        <v>1458</v>
      </c>
      <c r="B37" s="397"/>
      <c r="C37" s="410">
        <v>0</v>
      </c>
      <c r="D37" s="397">
        <v>329.34</v>
      </c>
      <c r="E37" s="410">
        <v>1</v>
      </c>
      <c r="F37" s="398">
        <v>329.34</v>
      </c>
    </row>
    <row r="38" spans="1:6" ht="14.4" customHeight="1" x14ac:dyDescent="0.3">
      <c r="A38" s="420" t="s">
        <v>1459</v>
      </c>
      <c r="B38" s="397"/>
      <c r="C38" s="410">
        <v>0</v>
      </c>
      <c r="D38" s="397">
        <v>31394.146782489348</v>
      </c>
      <c r="E38" s="410">
        <v>1</v>
      </c>
      <c r="F38" s="398">
        <v>31394.146782489348</v>
      </c>
    </row>
    <row r="39" spans="1:6" ht="14.4" customHeight="1" x14ac:dyDescent="0.3">
      <c r="A39" s="420" t="s">
        <v>1460</v>
      </c>
      <c r="B39" s="397"/>
      <c r="C39" s="410">
        <v>0</v>
      </c>
      <c r="D39" s="397">
        <v>456.98</v>
      </c>
      <c r="E39" s="410">
        <v>1</v>
      </c>
      <c r="F39" s="398">
        <v>456.98</v>
      </c>
    </row>
    <row r="40" spans="1:6" ht="14.4" customHeight="1" thickBot="1" x14ac:dyDescent="0.35">
      <c r="A40" s="421" t="s">
        <v>1461</v>
      </c>
      <c r="B40" s="412"/>
      <c r="C40" s="413">
        <v>0</v>
      </c>
      <c r="D40" s="412">
        <v>7190.1734373867603</v>
      </c>
      <c r="E40" s="413">
        <v>1</v>
      </c>
      <c r="F40" s="414">
        <v>7190.1734373867603</v>
      </c>
    </row>
    <row r="41" spans="1:6" ht="14.4" customHeight="1" thickBot="1" x14ac:dyDescent="0.35">
      <c r="A41" s="415" t="s">
        <v>6</v>
      </c>
      <c r="B41" s="416">
        <v>30229.221812660111</v>
      </c>
      <c r="C41" s="417">
        <v>0.13990892710314862</v>
      </c>
      <c r="D41" s="416">
        <v>185834.34495583817</v>
      </c>
      <c r="E41" s="417">
        <v>0.86009107289685138</v>
      </c>
      <c r="F41" s="418">
        <v>216063.56676849828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2013-10-23T08:50:54Z</dcterms:modified>
</cp:coreProperties>
</file>